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D:\ALCALDÍA-SECRETARIA SEGURIDAD Y JUSTICIA\PLANEACIÓN\2022\12. Diciembre\"/>
    </mc:Choice>
  </mc:AlternateContent>
  <xr:revisionPtr revIDLastSave="0" documentId="8_{62EB35F5-9673-492B-BB2D-119F26EAA10B}" xr6:coauthVersionLast="47" xr6:coauthVersionMax="47" xr10:uidLastSave="{00000000-0000-0000-0000-000000000000}"/>
  <bookViews>
    <workbookView xWindow="-120" yWindow="-120" windowWidth="20730" windowHeight="11160" xr2:uid="{AC3F2D3E-FC4E-48BE-AFC3-BB9E826EACD0}"/>
  </bookViews>
  <sheets>
    <sheet name="4161 Seguridad y Justicia" sheetId="1" r:id="rId1"/>
  </sheets>
  <definedNames>
    <definedName name="_xlnm._FilterDatabase" localSheetId="0" hidden="1">'4161 Seguridad y Justicia'!$A$5:$Y$204</definedName>
    <definedName name="datos">#N/A</definedName>
    <definedName name="_xlnm.Print_Titles" localSheetId="0">'4161 Seguridad y Justicia'!$2:$6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1" i="1" l="1"/>
  <c r="N11" i="1"/>
  <c r="O11" i="1"/>
  <c r="Q14" i="1"/>
  <c r="N14" i="1"/>
  <c r="O14" i="1"/>
  <c r="Q17" i="1"/>
  <c r="N17" i="1"/>
  <c r="O17" i="1"/>
  <c r="Q23" i="1"/>
  <c r="N23" i="1"/>
  <c r="O23" i="1"/>
  <c r="Q26" i="1"/>
  <c r="N26" i="1"/>
  <c r="O26" i="1"/>
  <c r="Q28" i="1"/>
  <c r="N28" i="1"/>
  <c r="O28" i="1"/>
  <c r="Q31" i="1"/>
  <c r="N31" i="1"/>
  <c r="O31" i="1"/>
  <c r="Q33" i="1"/>
  <c r="N33" i="1"/>
  <c r="O33" i="1"/>
  <c r="Q36" i="1"/>
  <c r="N36" i="1"/>
  <c r="O36" i="1"/>
  <c r="Q41" i="1"/>
  <c r="N41" i="1"/>
  <c r="O41" i="1"/>
  <c r="Q45" i="1"/>
  <c r="N45" i="1"/>
  <c r="O45" i="1"/>
  <c r="Q48" i="1"/>
  <c r="N48" i="1"/>
  <c r="O48" i="1"/>
  <c r="Q50" i="1"/>
  <c r="N50" i="1"/>
  <c r="O50" i="1"/>
  <c r="Q52" i="1"/>
  <c r="N52" i="1"/>
  <c r="O52" i="1"/>
  <c r="Q54" i="1"/>
  <c r="N54" i="1"/>
  <c r="O54" i="1"/>
  <c r="Q56" i="1"/>
  <c r="N56" i="1"/>
  <c r="O56" i="1"/>
  <c r="Q58" i="1"/>
  <c r="N58" i="1"/>
  <c r="O58" i="1"/>
  <c r="Q60" i="1"/>
  <c r="N60" i="1"/>
  <c r="O60" i="1"/>
  <c r="Q63" i="1"/>
  <c r="N63" i="1"/>
  <c r="O63" i="1"/>
  <c r="Q65" i="1"/>
  <c r="N65" i="1"/>
  <c r="O65" i="1"/>
  <c r="Q67" i="1"/>
  <c r="N67" i="1"/>
  <c r="O67" i="1"/>
  <c r="Q70" i="1"/>
  <c r="N70" i="1"/>
  <c r="O70" i="1"/>
  <c r="Q74" i="1"/>
  <c r="N74" i="1"/>
  <c r="O74" i="1"/>
  <c r="Q76" i="1"/>
  <c r="N76" i="1"/>
  <c r="O76" i="1"/>
  <c r="Q78" i="1"/>
  <c r="N78" i="1"/>
  <c r="O78" i="1"/>
  <c r="Q80" i="1"/>
  <c r="N80" i="1"/>
  <c r="O80" i="1"/>
  <c r="Q82" i="1"/>
  <c r="N82" i="1"/>
  <c r="O82" i="1"/>
  <c r="Q84" i="1"/>
  <c r="N84" i="1"/>
  <c r="O84" i="1"/>
  <c r="Q86" i="1"/>
  <c r="N86" i="1"/>
  <c r="O86" i="1"/>
  <c r="Q88" i="1"/>
  <c r="N88" i="1"/>
  <c r="O88" i="1"/>
  <c r="Q90" i="1"/>
  <c r="N90" i="1"/>
  <c r="O90" i="1"/>
  <c r="Q93" i="1"/>
  <c r="N93" i="1"/>
  <c r="O93" i="1"/>
  <c r="Q95" i="1"/>
  <c r="N95" i="1"/>
  <c r="O95" i="1"/>
  <c r="Q98" i="1"/>
  <c r="N98" i="1"/>
  <c r="O98" i="1"/>
  <c r="Q100" i="1"/>
  <c r="N100" i="1"/>
  <c r="O100" i="1"/>
  <c r="Q102" i="1"/>
  <c r="N102" i="1"/>
  <c r="O102" i="1"/>
  <c r="Q104" i="1"/>
  <c r="N104" i="1"/>
  <c r="O104" i="1"/>
  <c r="Q106" i="1"/>
  <c r="N106" i="1"/>
  <c r="O106" i="1"/>
  <c r="Q109" i="1"/>
  <c r="N109" i="1"/>
  <c r="O109" i="1"/>
  <c r="Q114" i="1"/>
  <c r="N114" i="1"/>
  <c r="O114" i="1"/>
  <c r="Q117" i="1"/>
  <c r="N117" i="1"/>
  <c r="O117" i="1"/>
  <c r="Q120" i="1"/>
  <c r="N120" i="1"/>
  <c r="O120" i="1"/>
  <c r="Q123" i="1"/>
  <c r="N123" i="1"/>
  <c r="O123" i="1"/>
  <c r="Q126" i="1"/>
  <c r="N126" i="1"/>
  <c r="O126" i="1"/>
  <c r="Q129" i="1"/>
  <c r="N129" i="1"/>
  <c r="O129" i="1"/>
  <c r="Q133" i="1"/>
  <c r="N133" i="1"/>
  <c r="O133" i="1"/>
  <c r="Q138" i="1"/>
  <c r="N138" i="1"/>
  <c r="O138" i="1"/>
  <c r="Q140" i="1"/>
  <c r="N140" i="1"/>
  <c r="O140" i="1"/>
  <c r="Q144" i="1"/>
  <c r="N144" i="1"/>
  <c r="O144" i="1"/>
  <c r="Q147" i="1"/>
  <c r="N147" i="1"/>
  <c r="O147" i="1"/>
  <c r="Q150" i="1"/>
  <c r="N150" i="1"/>
  <c r="O150" i="1"/>
  <c r="Q152" i="1"/>
  <c r="N152" i="1"/>
  <c r="O152" i="1"/>
  <c r="Q156" i="1"/>
  <c r="N156" i="1"/>
  <c r="O156" i="1"/>
  <c r="Q159" i="1"/>
  <c r="N159" i="1"/>
  <c r="O159" i="1"/>
  <c r="Q164" i="1"/>
  <c r="N164" i="1"/>
  <c r="O164" i="1"/>
  <c r="Q168" i="1"/>
  <c r="N168" i="1"/>
  <c r="O168" i="1"/>
  <c r="Q174" i="1"/>
  <c r="N174" i="1"/>
  <c r="O174" i="1"/>
  <c r="Q179" i="1"/>
  <c r="N179" i="1"/>
  <c r="O179" i="1"/>
  <c r="Q182" i="1"/>
  <c r="N182" i="1"/>
  <c r="O182" i="1"/>
  <c r="Q188" i="1"/>
  <c r="N188" i="1"/>
  <c r="O188" i="1"/>
  <c r="Q193" i="1"/>
  <c r="N193" i="1"/>
  <c r="O193" i="1"/>
  <c r="Q198" i="1"/>
  <c r="N198" i="1"/>
  <c r="O198" i="1"/>
  <c r="Q202" i="1"/>
  <c r="N202" i="1"/>
  <c r="O202" i="1"/>
  <c r="O207" i="1"/>
  <c r="R202" i="1"/>
  <c r="R198" i="1"/>
  <c r="R193" i="1"/>
  <c r="R188" i="1"/>
  <c r="R182" i="1"/>
  <c r="R179" i="1"/>
  <c r="R174" i="1"/>
  <c r="R168" i="1"/>
  <c r="R164" i="1"/>
  <c r="R159" i="1"/>
  <c r="R156" i="1"/>
  <c r="R152" i="1"/>
  <c r="R150" i="1"/>
  <c r="R147" i="1"/>
  <c r="R144" i="1"/>
  <c r="R140" i="1"/>
  <c r="R138" i="1"/>
  <c r="R133" i="1"/>
  <c r="R129" i="1"/>
  <c r="R126" i="1"/>
  <c r="R123" i="1"/>
  <c r="R120" i="1"/>
  <c r="R117" i="1"/>
  <c r="R114" i="1"/>
  <c r="R109" i="1"/>
  <c r="R106" i="1"/>
  <c r="R104" i="1"/>
  <c r="R102" i="1"/>
  <c r="R100" i="1"/>
  <c r="R98" i="1"/>
  <c r="R95" i="1"/>
  <c r="R93" i="1"/>
  <c r="R90" i="1"/>
  <c r="R88" i="1"/>
  <c r="R86" i="1"/>
  <c r="R84" i="1"/>
  <c r="R82" i="1"/>
  <c r="R80" i="1"/>
  <c r="R78" i="1"/>
  <c r="R76" i="1"/>
  <c r="R74" i="1"/>
  <c r="R70" i="1"/>
  <c r="R67" i="1"/>
  <c r="R65" i="1"/>
  <c r="R63" i="1"/>
  <c r="R60" i="1"/>
  <c r="R58" i="1"/>
  <c r="R56" i="1"/>
  <c r="R54" i="1"/>
  <c r="R52" i="1"/>
  <c r="R50" i="1"/>
  <c r="R48" i="1"/>
  <c r="R45" i="1"/>
  <c r="R41" i="1"/>
  <c r="R36" i="1"/>
  <c r="R33" i="1"/>
  <c r="R31" i="1"/>
  <c r="R28" i="1"/>
  <c r="R26" i="1"/>
  <c r="R23" i="1"/>
  <c r="R17" i="1"/>
  <c r="R14" i="1"/>
  <c r="R11" i="1"/>
  <c r="R206" i="1"/>
  <c r="S202" i="1"/>
  <c r="S198" i="1"/>
  <c r="S193" i="1"/>
  <c r="S188" i="1"/>
  <c r="S182" i="1"/>
  <c r="S179" i="1"/>
  <c r="S174" i="1"/>
  <c r="S168" i="1"/>
  <c r="S164" i="1"/>
  <c r="S159" i="1"/>
  <c r="S156" i="1"/>
  <c r="S152" i="1"/>
  <c r="S150" i="1"/>
  <c r="S147" i="1"/>
  <c r="S144" i="1"/>
  <c r="S140" i="1"/>
  <c r="S138" i="1"/>
  <c r="S133" i="1"/>
  <c r="S129" i="1"/>
  <c r="S126" i="1"/>
  <c r="S123" i="1"/>
  <c r="S120" i="1"/>
  <c r="S117" i="1"/>
  <c r="S114" i="1"/>
  <c r="S109" i="1"/>
  <c r="S106" i="1"/>
  <c r="S104" i="1"/>
  <c r="S102" i="1"/>
  <c r="S100" i="1"/>
  <c r="S98" i="1"/>
  <c r="S95" i="1"/>
  <c r="S93" i="1"/>
  <c r="S90" i="1"/>
  <c r="S88" i="1"/>
  <c r="S86" i="1"/>
  <c r="S84" i="1"/>
  <c r="S82" i="1"/>
  <c r="S80" i="1"/>
  <c r="S78" i="1"/>
  <c r="S76" i="1"/>
  <c r="S74" i="1"/>
  <c r="S70" i="1"/>
  <c r="S67" i="1"/>
  <c r="S65" i="1"/>
  <c r="S63" i="1"/>
  <c r="S60" i="1"/>
  <c r="S58" i="1"/>
  <c r="S56" i="1"/>
  <c r="S54" i="1"/>
  <c r="S52" i="1"/>
  <c r="S50" i="1"/>
  <c r="S48" i="1"/>
  <c r="S45" i="1"/>
  <c r="S41" i="1"/>
  <c r="S36" i="1"/>
  <c r="S33" i="1"/>
  <c r="S31" i="1"/>
  <c r="S28" i="1"/>
  <c r="S26" i="1"/>
  <c r="S23" i="1"/>
  <c r="S17" i="1"/>
  <c r="S14" i="1"/>
  <c r="S11" i="1"/>
  <c r="S206" i="1"/>
  <c r="U206" i="1"/>
  <c r="Q206" i="1"/>
  <c r="T206" i="1"/>
  <c r="P202" i="1"/>
  <c r="P198" i="1"/>
  <c r="P193" i="1"/>
  <c r="P188" i="1"/>
  <c r="P182" i="1"/>
  <c r="P179" i="1"/>
  <c r="P174" i="1"/>
  <c r="P168" i="1"/>
  <c r="P164" i="1"/>
  <c r="P159" i="1"/>
  <c r="P156" i="1"/>
  <c r="P152" i="1"/>
  <c r="P150" i="1"/>
  <c r="P147" i="1"/>
  <c r="P144" i="1"/>
  <c r="P140" i="1"/>
  <c r="P138" i="1"/>
  <c r="P133" i="1"/>
  <c r="P129" i="1"/>
  <c r="P126" i="1"/>
  <c r="P123" i="1"/>
  <c r="P120" i="1"/>
  <c r="P117" i="1"/>
  <c r="P114" i="1"/>
  <c r="P109" i="1"/>
  <c r="P106" i="1"/>
  <c r="P104" i="1"/>
  <c r="P102" i="1"/>
  <c r="P100" i="1"/>
  <c r="P98" i="1"/>
  <c r="P95" i="1"/>
  <c r="P93" i="1"/>
  <c r="P90" i="1"/>
  <c r="P88" i="1"/>
  <c r="P86" i="1"/>
  <c r="P84" i="1"/>
  <c r="P82" i="1"/>
  <c r="P80" i="1"/>
  <c r="P78" i="1"/>
  <c r="P76" i="1"/>
  <c r="P74" i="1"/>
  <c r="P70" i="1"/>
  <c r="P67" i="1"/>
  <c r="P65" i="1"/>
  <c r="P63" i="1"/>
  <c r="P60" i="1"/>
  <c r="P58" i="1"/>
  <c r="P56" i="1"/>
  <c r="P54" i="1"/>
  <c r="P52" i="1"/>
  <c r="P50" i="1"/>
  <c r="P48" i="1"/>
  <c r="P45" i="1"/>
  <c r="P41" i="1"/>
  <c r="P36" i="1"/>
  <c r="P33" i="1"/>
  <c r="P31" i="1"/>
  <c r="P28" i="1"/>
  <c r="P26" i="1"/>
  <c r="P23" i="1"/>
  <c r="P17" i="1"/>
  <c r="P14" i="1"/>
  <c r="P11" i="1"/>
  <c r="P206" i="1"/>
  <c r="O206" i="1"/>
  <c r="G206" i="1"/>
  <c r="C206" i="1"/>
  <c r="U204" i="1"/>
  <c r="T204" i="1"/>
  <c r="U203" i="1"/>
  <c r="T203" i="1"/>
  <c r="U202" i="1"/>
  <c r="T202" i="1"/>
  <c r="M202" i="1"/>
  <c r="L202" i="1"/>
  <c r="K202" i="1"/>
  <c r="H201" i="1"/>
  <c r="U200" i="1"/>
  <c r="T200" i="1"/>
  <c r="U199" i="1"/>
  <c r="T199" i="1"/>
  <c r="U198" i="1"/>
  <c r="T198" i="1"/>
  <c r="M198" i="1"/>
  <c r="L198" i="1"/>
  <c r="K198" i="1"/>
  <c r="H197" i="1"/>
  <c r="U195" i="1"/>
  <c r="T195" i="1"/>
  <c r="U194" i="1"/>
  <c r="T194" i="1"/>
  <c r="U193" i="1"/>
  <c r="T193" i="1"/>
  <c r="M193" i="1"/>
  <c r="L193" i="1"/>
  <c r="K193" i="1"/>
  <c r="H192" i="1"/>
  <c r="U190" i="1"/>
  <c r="T190" i="1"/>
  <c r="U189" i="1"/>
  <c r="T189" i="1"/>
  <c r="U188" i="1"/>
  <c r="T188" i="1"/>
  <c r="M188" i="1"/>
  <c r="L188" i="1"/>
  <c r="K188" i="1"/>
  <c r="H187" i="1"/>
  <c r="U183" i="1"/>
  <c r="T183" i="1"/>
  <c r="U182" i="1"/>
  <c r="T182" i="1"/>
  <c r="M182" i="1"/>
  <c r="L182" i="1"/>
  <c r="K182" i="1"/>
  <c r="H181" i="1"/>
  <c r="U180" i="1"/>
  <c r="T180" i="1"/>
  <c r="U179" i="1"/>
  <c r="T179" i="1"/>
  <c r="M179" i="1"/>
  <c r="L179" i="1"/>
  <c r="K179" i="1"/>
  <c r="H178" i="1"/>
  <c r="U175" i="1"/>
  <c r="T175" i="1"/>
  <c r="U174" i="1"/>
  <c r="T174" i="1"/>
  <c r="M174" i="1"/>
  <c r="L174" i="1"/>
  <c r="K174" i="1"/>
  <c r="H173" i="1"/>
  <c r="U169" i="1"/>
  <c r="T169" i="1"/>
  <c r="U168" i="1"/>
  <c r="T168" i="1"/>
  <c r="M168" i="1"/>
  <c r="L168" i="1"/>
  <c r="K168" i="1"/>
  <c r="H167" i="1"/>
  <c r="U166" i="1"/>
  <c r="T166" i="1"/>
  <c r="U165" i="1"/>
  <c r="T165" i="1"/>
  <c r="U164" i="1"/>
  <c r="T164" i="1"/>
  <c r="M164" i="1"/>
  <c r="L164" i="1"/>
  <c r="K164" i="1"/>
  <c r="H163" i="1"/>
  <c r="U160" i="1"/>
  <c r="T160" i="1"/>
  <c r="U159" i="1"/>
  <c r="T159" i="1"/>
  <c r="M159" i="1"/>
  <c r="L159" i="1"/>
  <c r="K159" i="1"/>
  <c r="U158" i="1"/>
  <c r="T158" i="1"/>
  <c r="U157" i="1"/>
  <c r="T157" i="1"/>
  <c r="U156" i="1"/>
  <c r="T156" i="1"/>
  <c r="M156" i="1"/>
  <c r="L156" i="1"/>
  <c r="K156" i="1"/>
  <c r="H155" i="1"/>
  <c r="U153" i="1"/>
  <c r="T153" i="1"/>
  <c r="U152" i="1"/>
  <c r="T152" i="1"/>
  <c r="M152" i="1"/>
  <c r="L152" i="1"/>
  <c r="K152" i="1"/>
  <c r="U151" i="1"/>
  <c r="T151" i="1"/>
  <c r="U150" i="1"/>
  <c r="T150" i="1"/>
  <c r="M150" i="1"/>
  <c r="L150" i="1"/>
  <c r="K150" i="1"/>
  <c r="U149" i="1"/>
  <c r="T149" i="1"/>
  <c r="U148" i="1"/>
  <c r="T148" i="1"/>
  <c r="U147" i="1"/>
  <c r="T147" i="1"/>
  <c r="M147" i="1"/>
  <c r="L147" i="1"/>
  <c r="K147" i="1"/>
  <c r="U146" i="1"/>
  <c r="T146" i="1"/>
  <c r="U145" i="1"/>
  <c r="T145" i="1"/>
  <c r="U144" i="1"/>
  <c r="T144" i="1"/>
  <c r="M144" i="1"/>
  <c r="L144" i="1"/>
  <c r="K144" i="1"/>
  <c r="U143" i="1"/>
  <c r="T143" i="1"/>
  <c r="U142" i="1"/>
  <c r="T142" i="1"/>
  <c r="U141" i="1"/>
  <c r="T141" i="1"/>
  <c r="U140" i="1"/>
  <c r="T140" i="1"/>
  <c r="M140" i="1"/>
  <c r="L140" i="1"/>
  <c r="K140" i="1"/>
  <c r="U139" i="1"/>
  <c r="T139" i="1"/>
  <c r="U138" i="1"/>
  <c r="T138" i="1"/>
  <c r="M138" i="1"/>
  <c r="L138" i="1"/>
  <c r="K138" i="1"/>
  <c r="H137" i="1"/>
  <c r="U134" i="1"/>
  <c r="T134" i="1"/>
  <c r="U133" i="1"/>
  <c r="T133" i="1"/>
  <c r="M133" i="1"/>
  <c r="L133" i="1"/>
  <c r="K133" i="1"/>
  <c r="H132" i="1"/>
  <c r="U130" i="1"/>
  <c r="T130" i="1"/>
  <c r="U129" i="1"/>
  <c r="T129" i="1"/>
  <c r="M129" i="1"/>
  <c r="L129" i="1"/>
  <c r="K129" i="1"/>
  <c r="H128" i="1"/>
  <c r="U127" i="1"/>
  <c r="T127" i="1"/>
  <c r="U126" i="1"/>
  <c r="T126" i="1"/>
  <c r="M126" i="1"/>
  <c r="L126" i="1"/>
  <c r="K126" i="1"/>
  <c r="H125" i="1"/>
  <c r="U124" i="1"/>
  <c r="T124" i="1"/>
  <c r="U123" i="1"/>
  <c r="T123" i="1"/>
  <c r="M123" i="1"/>
  <c r="L123" i="1"/>
  <c r="K123" i="1"/>
  <c r="H122" i="1"/>
  <c r="U121" i="1"/>
  <c r="T121" i="1"/>
  <c r="U120" i="1"/>
  <c r="T120" i="1"/>
  <c r="M120" i="1"/>
  <c r="L120" i="1"/>
  <c r="K120" i="1"/>
  <c r="H119" i="1"/>
  <c r="U118" i="1"/>
  <c r="T118" i="1"/>
  <c r="U117" i="1"/>
  <c r="T117" i="1"/>
  <c r="M117" i="1"/>
  <c r="L117" i="1"/>
  <c r="K117" i="1"/>
  <c r="H116" i="1"/>
  <c r="U115" i="1"/>
  <c r="T115" i="1"/>
  <c r="U114" i="1"/>
  <c r="T114" i="1"/>
  <c r="M114" i="1"/>
  <c r="L114" i="1"/>
  <c r="K114" i="1"/>
  <c r="H113" i="1"/>
  <c r="U111" i="1"/>
  <c r="T111" i="1"/>
  <c r="U110" i="1"/>
  <c r="T110" i="1"/>
  <c r="U109" i="1"/>
  <c r="T109" i="1"/>
  <c r="M109" i="1"/>
  <c r="L109" i="1"/>
  <c r="K109" i="1"/>
  <c r="H108" i="1"/>
  <c r="U107" i="1"/>
  <c r="T107" i="1"/>
  <c r="U106" i="1"/>
  <c r="T106" i="1"/>
  <c r="M106" i="1"/>
  <c r="L106" i="1"/>
  <c r="K106" i="1"/>
  <c r="U105" i="1"/>
  <c r="T105" i="1"/>
  <c r="U104" i="1"/>
  <c r="T104" i="1"/>
  <c r="M104" i="1"/>
  <c r="L104" i="1"/>
  <c r="K104" i="1"/>
  <c r="U103" i="1"/>
  <c r="T103" i="1"/>
  <c r="U102" i="1"/>
  <c r="T102" i="1"/>
  <c r="M102" i="1"/>
  <c r="L102" i="1"/>
  <c r="K102" i="1"/>
  <c r="U101" i="1"/>
  <c r="T101" i="1"/>
  <c r="U100" i="1"/>
  <c r="T100" i="1"/>
  <c r="M100" i="1"/>
  <c r="L100" i="1"/>
  <c r="K100" i="1"/>
  <c r="U99" i="1"/>
  <c r="T99" i="1"/>
  <c r="U98" i="1"/>
  <c r="T98" i="1"/>
  <c r="M98" i="1"/>
  <c r="L98" i="1"/>
  <c r="K98" i="1"/>
  <c r="U97" i="1"/>
  <c r="T97" i="1"/>
  <c r="U96" i="1"/>
  <c r="T96" i="1"/>
  <c r="U95" i="1"/>
  <c r="T95" i="1"/>
  <c r="M95" i="1"/>
  <c r="L95" i="1"/>
  <c r="K95" i="1"/>
  <c r="U94" i="1"/>
  <c r="T94" i="1"/>
  <c r="U93" i="1"/>
  <c r="T93" i="1"/>
  <c r="M93" i="1"/>
  <c r="L93" i="1"/>
  <c r="K93" i="1"/>
  <c r="U92" i="1"/>
  <c r="T92" i="1"/>
  <c r="U91" i="1"/>
  <c r="T91" i="1"/>
  <c r="U90" i="1"/>
  <c r="T90" i="1"/>
  <c r="M90" i="1"/>
  <c r="L90" i="1"/>
  <c r="K90" i="1"/>
  <c r="U89" i="1"/>
  <c r="T89" i="1"/>
  <c r="U88" i="1"/>
  <c r="T88" i="1"/>
  <c r="M88" i="1"/>
  <c r="L88" i="1"/>
  <c r="K88" i="1"/>
  <c r="U87" i="1"/>
  <c r="T87" i="1"/>
  <c r="U86" i="1"/>
  <c r="T86" i="1"/>
  <c r="M86" i="1"/>
  <c r="L86" i="1"/>
  <c r="K86" i="1"/>
  <c r="U85" i="1"/>
  <c r="T85" i="1"/>
  <c r="U84" i="1"/>
  <c r="T84" i="1"/>
  <c r="M84" i="1"/>
  <c r="L84" i="1"/>
  <c r="K84" i="1"/>
  <c r="U83" i="1"/>
  <c r="T83" i="1"/>
  <c r="U82" i="1"/>
  <c r="T82" i="1"/>
  <c r="M82" i="1"/>
  <c r="L82" i="1"/>
  <c r="K82" i="1"/>
  <c r="U81" i="1"/>
  <c r="T81" i="1"/>
  <c r="U80" i="1"/>
  <c r="T80" i="1"/>
  <c r="M80" i="1"/>
  <c r="L80" i="1"/>
  <c r="K80" i="1"/>
  <c r="U79" i="1"/>
  <c r="T79" i="1"/>
  <c r="U78" i="1"/>
  <c r="T78" i="1"/>
  <c r="M78" i="1"/>
  <c r="L78" i="1"/>
  <c r="K78" i="1"/>
  <c r="U77" i="1"/>
  <c r="T77" i="1"/>
  <c r="U76" i="1"/>
  <c r="T76" i="1"/>
  <c r="M76" i="1"/>
  <c r="L76" i="1"/>
  <c r="K76" i="1"/>
  <c r="U75" i="1"/>
  <c r="T75" i="1"/>
  <c r="U74" i="1"/>
  <c r="T74" i="1"/>
  <c r="M74" i="1"/>
  <c r="L74" i="1"/>
  <c r="K74" i="1"/>
  <c r="H73" i="1"/>
  <c r="U72" i="1"/>
  <c r="T72" i="1"/>
  <c r="U71" i="1"/>
  <c r="T71" i="1"/>
  <c r="U70" i="1"/>
  <c r="T70" i="1"/>
  <c r="M70" i="1"/>
  <c r="L70" i="1"/>
  <c r="K70" i="1"/>
  <c r="H69" i="1"/>
  <c r="U68" i="1"/>
  <c r="T68" i="1"/>
  <c r="U67" i="1"/>
  <c r="T67" i="1"/>
  <c r="M67" i="1"/>
  <c r="L67" i="1"/>
  <c r="K67" i="1"/>
  <c r="U66" i="1"/>
  <c r="T66" i="1"/>
  <c r="U65" i="1"/>
  <c r="T65" i="1"/>
  <c r="M65" i="1"/>
  <c r="L65" i="1"/>
  <c r="K65" i="1"/>
  <c r="U64" i="1"/>
  <c r="T64" i="1"/>
  <c r="U63" i="1"/>
  <c r="T63" i="1"/>
  <c r="M63" i="1"/>
  <c r="L63" i="1"/>
  <c r="K63" i="1"/>
  <c r="H62" i="1"/>
  <c r="U61" i="1"/>
  <c r="T61" i="1"/>
  <c r="U60" i="1"/>
  <c r="T60" i="1"/>
  <c r="M60" i="1"/>
  <c r="L60" i="1"/>
  <c r="K60" i="1"/>
  <c r="U59" i="1"/>
  <c r="T59" i="1"/>
  <c r="U58" i="1"/>
  <c r="T58" i="1"/>
  <c r="M58" i="1"/>
  <c r="L58" i="1"/>
  <c r="K58" i="1"/>
  <c r="U57" i="1"/>
  <c r="T57" i="1"/>
  <c r="U56" i="1"/>
  <c r="T56" i="1"/>
  <c r="M56" i="1"/>
  <c r="L56" i="1"/>
  <c r="K56" i="1"/>
  <c r="U55" i="1"/>
  <c r="T55" i="1"/>
  <c r="U54" i="1"/>
  <c r="T54" i="1"/>
  <c r="M54" i="1"/>
  <c r="L54" i="1"/>
  <c r="K54" i="1"/>
  <c r="U53" i="1"/>
  <c r="T53" i="1"/>
  <c r="U52" i="1"/>
  <c r="T52" i="1"/>
  <c r="M52" i="1"/>
  <c r="L52" i="1"/>
  <c r="K52" i="1"/>
  <c r="U51" i="1"/>
  <c r="T51" i="1"/>
  <c r="U50" i="1"/>
  <c r="T50" i="1"/>
  <c r="M50" i="1"/>
  <c r="L50" i="1"/>
  <c r="K50" i="1"/>
  <c r="U49" i="1"/>
  <c r="T49" i="1"/>
  <c r="U48" i="1"/>
  <c r="T48" i="1"/>
  <c r="M48" i="1"/>
  <c r="L48" i="1"/>
  <c r="K48" i="1"/>
  <c r="H47" i="1"/>
  <c r="U46" i="1"/>
  <c r="T46" i="1"/>
  <c r="U45" i="1"/>
  <c r="T45" i="1"/>
  <c r="M45" i="1"/>
  <c r="L45" i="1"/>
  <c r="K45" i="1"/>
  <c r="H44" i="1"/>
  <c r="U43" i="1"/>
  <c r="T43" i="1"/>
  <c r="U42" i="1"/>
  <c r="T42" i="1"/>
  <c r="U41" i="1"/>
  <c r="T41" i="1"/>
  <c r="M41" i="1"/>
  <c r="L41" i="1"/>
  <c r="K41" i="1"/>
  <c r="H40" i="1"/>
  <c r="U38" i="1"/>
  <c r="T38" i="1"/>
  <c r="U37" i="1"/>
  <c r="T37" i="1"/>
  <c r="U36" i="1"/>
  <c r="T36" i="1"/>
  <c r="M36" i="1"/>
  <c r="L36" i="1"/>
  <c r="K36" i="1"/>
  <c r="U35" i="1"/>
  <c r="T35" i="1"/>
  <c r="U34" i="1"/>
  <c r="T34" i="1"/>
  <c r="U33" i="1"/>
  <c r="T33" i="1"/>
  <c r="M33" i="1"/>
  <c r="L33" i="1"/>
  <c r="K33" i="1"/>
  <c r="U32" i="1"/>
  <c r="T32" i="1"/>
  <c r="U31" i="1"/>
  <c r="T31" i="1"/>
  <c r="M31" i="1"/>
  <c r="L31" i="1"/>
  <c r="K31" i="1"/>
  <c r="U30" i="1"/>
  <c r="T30" i="1"/>
  <c r="U29" i="1"/>
  <c r="T29" i="1"/>
  <c r="U28" i="1"/>
  <c r="T28" i="1"/>
  <c r="M28" i="1"/>
  <c r="L28" i="1"/>
  <c r="K28" i="1"/>
  <c r="U27" i="1"/>
  <c r="T27" i="1"/>
  <c r="U26" i="1"/>
  <c r="T26" i="1"/>
  <c r="M26" i="1"/>
  <c r="L26" i="1"/>
  <c r="K26" i="1"/>
  <c r="H25" i="1"/>
  <c r="U24" i="1"/>
  <c r="T24" i="1"/>
  <c r="U23" i="1"/>
  <c r="T23" i="1"/>
  <c r="M23" i="1"/>
  <c r="L23" i="1"/>
  <c r="K23" i="1"/>
  <c r="H22" i="1"/>
  <c r="U18" i="1"/>
  <c r="T18" i="1"/>
  <c r="U17" i="1"/>
  <c r="T17" i="1"/>
  <c r="M17" i="1"/>
  <c r="L17" i="1"/>
  <c r="K17" i="1"/>
  <c r="H16" i="1"/>
  <c r="U15" i="1"/>
  <c r="T15" i="1"/>
  <c r="U14" i="1"/>
  <c r="T14" i="1"/>
  <c r="M14" i="1"/>
  <c r="L14" i="1"/>
  <c r="K14" i="1"/>
  <c r="H13" i="1"/>
  <c r="U12" i="1"/>
  <c r="T12" i="1"/>
  <c r="U11" i="1"/>
  <c r="T11" i="1"/>
  <c r="M11" i="1"/>
  <c r="L11" i="1"/>
  <c r="K11" i="1"/>
  <c r="H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GUIDO ESCOBAR</author>
  </authors>
  <commentList>
    <comment ref="L5" authorId="0" shapeId="0" xr:uid="{A384DE76-586E-4CA3-9B73-1C3CA4590A44}">
      <text>
        <r>
          <rPr>
            <b/>
            <sz val="9"/>
            <color indexed="81"/>
            <rFont val="Tahoma"/>
            <family val="2"/>
          </rPr>
          <t>GUIDO ESCOBAR:</t>
        </r>
        <r>
          <rPr>
            <sz val="9"/>
            <color indexed="81"/>
            <rFont val="Tahoma"/>
            <family val="2"/>
          </rPr>
          <t xml:space="preserve">
Formato Porcentaje, 1 decimal</t>
        </r>
      </text>
    </comment>
    <comment ref="N5" authorId="0" shapeId="0" xr:uid="{2B4D620A-1DC4-44E3-9DF5-3447A0A45000}">
      <text>
        <r>
          <rPr>
            <b/>
            <sz val="9"/>
            <color indexed="81"/>
            <rFont val="Tahoma"/>
            <family val="2"/>
          </rPr>
          <t>GUIDO ESCOBAR:</t>
        </r>
        <r>
          <rPr>
            <sz val="9"/>
            <color indexed="81"/>
            <rFont val="Tahoma"/>
            <family val="2"/>
          </rPr>
          <t xml:space="preserve">
Formato Porcentaje, 1 decimal</t>
        </r>
      </text>
    </comment>
    <comment ref="O5" authorId="0" shapeId="0" xr:uid="{B385BABD-82CB-4367-ABF9-EA47F584A96F}">
      <text>
        <r>
          <rPr>
            <b/>
            <sz val="9"/>
            <color indexed="81"/>
            <rFont val="Tahoma"/>
            <family val="2"/>
          </rPr>
          <t>GUIDO ESCOBAR:</t>
        </r>
        <r>
          <rPr>
            <sz val="9"/>
            <color indexed="81"/>
            <rFont val="Tahoma"/>
            <family val="2"/>
          </rPr>
          <t xml:space="preserve">
Formato Porcentaje, 1 decimal</t>
        </r>
      </text>
    </comment>
    <comment ref="R5" authorId="0" shapeId="0" xr:uid="{1A18608E-A03C-4415-9BF5-99185B007D2D}">
      <text>
        <r>
          <rPr>
            <b/>
            <sz val="9"/>
            <color indexed="81"/>
            <rFont val="Tahoma"/>
            <family val="2"/>
          </rPr>
          <t>GUIDO ESCOBAR:</t>
        </r>
        <r>
          <rPr>
            <sz val="9"/>
            <color indexed="81"/>
            <rFont val="Tahoma"/>
            <family val="2"/>
          </rPr>
          <t xml:space="preserve">
Corresponde al valor del RPC</t>
        </r>
      </text>
    </comment>
    <comment ref="S5" authorId="0" shapeId="0" xr:uid="{D6F52DC2-358D-4F26-99A2-38595AC81E80}">
      <text>
        <r>
          <rPr>
            <b/>
            <sz val="9"/>
            <color indexed="81"/>
            <rFont val="Tahoma"/>
            <family val="2"/>
          </rPr>
          <t>GUIDO ESCOBAR:</t>
        </r>
        <r>
          <rPr>
            <sz val="9"/>
            <color indexed="81"/>
            <rFont val="Tahoma"/>
            <family val="2"/>
          </rPr>
          <t xml:space="preserve">
Corresponde a lo efectivamente pagado.</t>
        </r>
      </text>
    </comment>
    <comment ref="T5" authorId="0" shapeId="0" xr:uid="{F580A366-8BE7-4964-8E00-550E0EA38ED5}">
      <text>
        <r>
          <rPr>
            <b/>
            <sz val="9"/>
            <color indexed="81"/>
            <rFont val="Tahoma"/>
            <family val="2"/>
          </rPr>
          <t>GUIDO ESCOBAR:</t>
        </r>
        <r>
          <rPr>
            <sz val="9"/>
            <color indexed="81"/>
            <rFont val="Tahoma"/>
            <family val="2"/>
          </rPr>
          <t xml:space="preserve">
Formato Porcentaje, 1 decimal</t>
        </r>
      </text>
    </comment>
    <comment ref="U5" authorId="0" shapeId="0" xr:uid="{A0BFD265-72BF-4E97-9A8F-D910571C088E}">
      <text>
        <r>
          <rPr>
            <b/>
            <sz val="9"/>
            <color indexed="81"/>
            <rFont val="Tahoma"/>
            <family val="2"/>
          </rPr>
          <t>GUIDO ESCOBAR:</t>
        </r>
        <r>
          <rPr>
            <sz val="9"/>
            <color indexed="81"/>
            <rFont val="Tahoma"/>
            <family val="2"/>
          </rPr>
          <t xml:space="preserve">
Formato Porcentaje, 1 decimal</t>
        </r>
      </text>
    </comment>
  </commentList>
</comments>
</file>

<file path=xl/sharedStrings.xml><?xml version="1.0" encoding="utf-8"?>
<sst xmlns="http://schemas.openxmlformats.org/spreadsheetml/2006/main" count="772" uniqueCount="509">
  <si>
    <t>ORGANISMO</t>
  </si>
  <si>
    <t>SECRETARÍA DE  SEGURIDAD Y JUSTICIA</t>
  </si>
  <si>
    <t>Fecha de reporte:</t>
  </si>
  <si>
    <t>Vigencia:</t>
  </si>
  <si>
    <t>Código organismo</t>
  </si>
  <si>
    <t>Código general</t>
  </si>
  <si>
    <t>Clase</t>
  </si>
  <si>
    <t>Identificación de la dimensión, línea estratégica, programa, indicador y proyectos de inversión</t>
  </si>
  <si>
    <t>Clasificación (BP)</t>
  </si>
  <si>
    <t xml:space="preserve">Meta a alcanzar Plan Indicativo
</t>
  </si>
  <si>
    <t>Indicador de resultado del proyecto (Descripción)</t>
  </si>
  <si>
    <t>Valor Indicador de resultado del proyecto</t>
  </si>
  <si>
    <t>Meta de producto del proyecto (Descripción)</t>
  </si>
  <si>
    <t>Indicador de producto del proyecto (Descripción)</t>
  </si>
  <si>
    <t>Valor de la meta de producto del proyecto</t>
  </si>
  <si>
    <t>Ponderación producto
 (%)</t>
  </si>
  <si>
    <t>Valor de la ejecución del producto del proyecto</t>
  </si>
  <si>
    <t xml:space="preserve">% de ejecución física de los productos del proyecto
</t>
  </si>
  <si>
    <t>% de avance del proyecto</t>
  </si>
  <si>
    <t>Presupuesto inicial
(Pesos)</t>
  </si>
  <si>
    <t>Presupuesto definitivo
(Pesos)
(1)</t>
  </si>
  <si>
    <t>Presupuesto ejecutado
(Pesos)
(2)</t>
  </si>
  <si>
    <t>Presupuesto pagos
(Pesos)
(3)</t>
  </si>
  <si>
    <t>% de ejecución presupuestal
(2) / (1)</t>
  </si>
  <si>
    <t>% de ejecución con pagos
(3) / (2)</t>
  </si>
  <si>
    <t>Día / Mes / Año (Inicio)</t>
  </si>
  <si>
    <t>Día / Mes / Año (Finali-zación)</t>
  </si>
  <si>
    <t>Explicación del avance o retraso</t>
  </si>
  <si>
    <t>Organismo responsable
(Reparto administrativo)</t>
  </si>
  <si>
    <t>D</t>
  </si>
  <si>
    <t>Cali, Inteligente para la Vida</t>
  </si>
  <si>
    <t>L</t>
  </si>
  <si>
    <t xml:space="preserve">Economía Solidaria y del Bien Colectivo </t>
  </si>
  <si>
    <t>P</t>
  </si>
  <si>
    <t xml:space="preserve">Defensa del Consumidor </t>
  </si>
  <si>
    <t>I</t>
  </si>
  <si>
    <t>Establecimientos de comercio nocturno vinculados al proceso de certificación de buenas prácticas de seguridad</t>
  </si>
  <si>
    <t>pr</t>
  </si>
  <si>
    <t>Habilitación  en buenas prácticas de seguridad en establecimientos de comercio nocturno en Cali</t>
  </si>
  <si>
    <t>BP26003763</t>
  </si>
  <si>
    <t>Secretaría de Seguridad y Justicia - Subsecretaría de Inspección Vigilancia y Control</t>
  </si>
  <si>
    <t>BP2600376310101</t>
  </si>
  <si>
    <t>Vincular a 246 establecimientos de comercio nocturno al proceso de certificación de buenas prácticas de seguridad (Servicio de adopción y seguimiento de acciones y medidas especiales)</t>
  </si>
  <si>
    <t>Acciones y medidas especiales ejecutadas</t>
  </si>
  <si>
    <t>Se realiza la vinculación al proceso de certificación en buenas prácticas de seguridad a 226 establecimientos de comercio nocturnos, a los cuales se socializa el proyecto para fomentar el cumplimiento de requisitos mínimos en documentación legal, la implementación de estándares en seguridad y atención a los usuarios.</t>
  </si>
  <si>
    <t xml:space="preserve">Permisos de eventos de aglomeraciones públicas expedidos en línea </t>
  </si>
  <si>
    <t>Sistematización de permisos de eventos de aglomeraciones públicas expedidos en línea en Santiago de  Cali</t>
  </si>
  <si>
    <t>BP26003160</t>
  </si>
  <si>
    <t>BP2600316010101</t>
  </si>
  <si>
    <t>Expedir en línea 413 permisos de eventos de aglomeraciones públicas (implementar  sistematización para el Servicio de  información)</t>
  </si>
  <si>
    <t>Sistemas de información implementados</t>
  </si>
  <si>
    <t xml:space="preserve">El proceso de sistematización de permisos de eventos de aglomeraciones públicas expedidos en línea, en su fase inicial se compone de 56 tareas, de las cuales se tienen desarrolladas al momento 54, que representan el  (98%) de la implementación del sistema de información, quedando por ajustar aspectos técnicos de la plataforma, pruebas de funcionalidad y almacenamiento.  </t>
  </si>
  <si>
    <t>Agentes del mercado sensibilizados en normas de protección al consumidor</t>
  </si>
  <si>
    <t>Desarrollo de estrategia de sensibilización a los agentes del mercado en normas de protección al consumidor en Santiago de Cali</t>
  </si>
  <si>
    <t>BP26003764</t>
  </si>
  <si>
    <t>BP2600376410101</t>
  </si>
  <si>
    <t>Sensibilizar a 1500 agentes del mercado en normas de protección al consumidor (Servicio de asistencia técnica en inspección, vigilancia y control)</t>
  </si>
  <si>
    <t>Asistencias técnica en Inspección, Vigilancia y Control realizadas</t>
  </si>
  <si>
    <t>Se realizan visitas programadas a proveedores de bienes y servicios a través de las cuales, se efectúa la sensibilización en derechos del consumidor, de igual forma se realizan eventos de promoción de los derechos del consumidor con lo cual se logró la sensibilización de 1.570 agentes del mercado.</t>
  </si>
  <si>
    <t>Cali, Solidaria por la Vida</t>
  </si>
  <si>
    <t>Distrito Reconciliado</t>
  </si>
  <si>
    <t xml:space="preserve">Cali Distrito Previene las Violencias </t>
  </si>
  <si>
    <t>Personas que incurren en comportamientos contrarios a la convivencia sensibilizadas</t>
  </si>
  <si>
    <t>Prevención y atención de comportamientos contrarios a la convivencia ciudadana en Santiago de Cali</t>
  </si>
  <si>
    <t>BP26003812</t>
  </si>
  <si>
    <t>Secretaría de Seguridad y Justicia - Subsecretaría de Acceso a Servicios de Justicia</t>
  </si>
  <si>
    <t>BP2600381210101</t>
  </si>
  <si>
    <t>Sensibilizar a 4000 personas que incurren en comportamientos contrarios a la convivencia (Servicio de educación informal)</t>
  </si>
  <si>
    <t>Personas capacitadas</t>
  </si>
  <si>
    <t xml:space="preserve">El equipo de control a sanciones realizó 4.000 sensicbilizaciones, como parte de la inversión social del organismo para el fortalecimiento de las pedagogías dirigidas a la ciudadanía que ha incurrido en comportamientos contrarios a la convivencia. Las medidas correctivas de actividades pedagógicas de convivencia establecidas en el artículo 180 de la Ley 1801 de 2016 Código Nacional de Seguridad y Convivencia, se realizan en el Distrito de Santiago de Cali por medio de inscripción en el micrositio www.cali.gov.co/codigopolicia, esta actividad se lleva a cabo de forma virtual desde el aplicativo Meet, con una duración de 60 minutos. </t>
  </si>
  <si>
    <t>Personas participando en la estrategia de prevención de la violencia familiar y sexual</t>
  </si>
  <si>
    <t>Implementación de una estrategia integral de prevención y atención de la violencia familiar y sexual desde los servicios de acceso a la justicia con enfoque diferencial en  Cali.</t>
  </si>
  <si>
    <t>BP26003903</t>
  </si>
  <si>
    <t>BP2600390310101</t>
  </si>
  <si>
    <t>Vincular a 14542 personas en la estrategia de prevención de la violencia familiar y sexual (Servicio de educación informal en prevención del delito)</t>
  </si>
  <si>
    <t xml:space="preserve">Mediante un proceso de sensibilización, capacitación y acompañamiento involucrando ejercicios pedagógicos y psicosociales desde las comisarías de familia, así como intervención en territorio con la campaña “Cali Toma Conciencia. Familias Libres de Violencia”, se realizaron 17.931 atenciones. </t>
  </si>
  <si>
    <t>Desarrollo de una estrategia integral de prevención y atención de la violencia intrafamiliar y sexual en la comuna 13 de Cali</t>
  </si>
  <si>
    <t>BP26003482</t>
  </si>
  <si>
    <t>BP2600348210101</t>
  </si>
  <si>
    <t>Vincular a 50 personas en la estrategia de prevención de la violencia familiar y sexual (Servicio de gestión de oferta social para la población vulnerable)</t>
  </si>
  <si>
    <t>Beneficiarios potenciales para quienes se gestiona la oferta social</t>
  </si>
  <si>
    <t xml:space="preserve">96 personas capacitadas en reconocimiento de las violencias y maneras de prevenirlas en el contexto familiar y sexual, igualmente, identificación de rutas de atención institucionales. Es necesario informar que el aumento en la cifra, fue debido a la amplia convocatoria realizada por los líderes barriales que sobrepasó lo previsto por el operador.
</t>
  </si>
  <si>
    <t>BP2600348210201</t>
  </si>
  <si>
    <t>Brindar un servicio de asistencia técnica a comunidades en temas de fortalecimiento del tejido social y construcción de escenarios comunitarios protectores de derechos</t>
  </si>
  <si>
    <t>Acciones ejecutadas con las comunidades</t>
  </si>
  <si>
    <t xml:space="preserve">Acciones ejecutadas en la comuna 13: Instalación de mesas de trabajo para apoyar técnicamente la construcción de la estrategia encaminada al fortalecimiento del tejido social basadas principalmente en capacitaciones para prevenir la violencia en el contexto familiar y sexual, reuniones permanentes con líderes del sector para definir el apoyo a unidades productivas y programar fechas de ferias de servicios, y jornadas de capacitación a población vulnerable de la comuna en el marco del objeto del proyecto.
</t>
  </si>
  <si>
    <t>Desarrollo de una estrategia integral de prevención de la violencia intrafamiliar y sexual en el corregimiento de golondrinas en Santiago de Cali</t>
  </si>
  <si>
    <t>BP26003847</t>
  </si>
  <si>
    <t>BP2600384710101</t>
  </si>
  <si>
    <t>Vincular a 50 personas en la estrategia de prevención de la violencia familiar y sexual (Servicios de educación informal a niños, niñas, adolescentes y
jóvenes para el reconocimiento de sus derecho)</t>
  </si>
  <si>
    <t>Número de personas</t>
  </si>
  <si>
    <t>Se reportó la participación de 50 personas en un proceso de educación informal dirigido a niños, niñas, adolescentes y Jóvenes para el reconocimiento de sus derechos del corregimiento de Golondrinas. Esto, mediante talleres lúdico pedagógicos, desarrollando temas como prevención de las violencias, manejo de emociones e inteligencia emocional, Disciplina Positiva, rutas de atención y comunicación asertiva.</t>
  </si>
  <si>
    <t>Desarrollo de una estrategia integral de prevención de la violencia intrafamiliar y sexual en el corregimiento el hormiguero en Santiago de Cali</t>
  </si>
  <si>
    <t>BP26003848</t>
  </si>
  <si>
    <t>BP2600384810101</t>
  </si>
  <si>
    <t>Vincular a 150 personas en la estrategia de prevención de la violencia familiar y sexual (Servicios de educación informal a niños, niñas, adolescentes y jóvenes para el reconocimiento de sus derechos)</t>
  </si>
  <si>
    <t>Participación de 195 personas, mediante jornadas de educación informal en los sectores de Cauca Viejo, Cabecera AM, Cabecera PM, Cascajal, Flamenco y Morgan del corregimiento de El Hormiguero. Lo anterior, mediante la realización de talleres lúdicos pedagógicos a niños, niñas, adolescentes y jóvenes desarrollando temas como prevención de las violencias, prevención de violencia sexual niños, niñas adolescentes, manejo de emociones e inteligencia emocional.</t>
  </si>
  <si>
    <t>BP2600384810201</t>
  </si>
  <si>
    <t>Brindar 10 servicios de promoción de los derechos de los niños, niñas, adolescentes y jóvenes</t>
  </si>
  <si>
    <t>Campañas de promoción realizadas</t>
  </si>
  <si>
    <t>10 campañas de promoción de rutas de atención y prevención de violencia intrafamiliar y sexual en el corregimiento de El Hormiguero, mediante talleres psicosociales Lúdico  y Prácticos con acompañamiento en territorio para la apropiación e implementación de herramientas de cuidado y mecanismos de abordaje frente a situaciones violencia intrafamiliar y sexual.</t>
  </si>
  <si>
    <t>Desarrollo de una estrategia de prevención y atención integral de la violencia intrafamiliar y sexual en la comuna 20 de Cali</t>
  </si>
  <si>
    <t>BP26003849</t>
  </si>
  <si>
    <t>BP2600384910101</t>
  </si>
  <si>
    <t>Vincular a 74 personas en la estrategia de prevención de la violencia familiar y sexual (Servicios de educación informal a niños, niñas, adolescentes y jóvenes para el reconocimiento de sus derechos)</t>
  </si>
  <si>
    <t>Capacitación de 24 familias que sumaron en total 74 personas pertenecientes a la comuna 20 de Cali, mediante servicios de educación informal dirigidos principalmente a niños, niñas, adolescentes y jóvenes para el reconocimiento de sus derechos.</t>
  </si>
  <si>
    <t>BP2600384910201</t>
  </si>
  <si>
    <t>Brindar servicios de promoción de los derechos de los niños, niñas, adolescentes y jóvenes</t>
  </si>
  <si>
    <t>Se llevaron a cabo reuniones de socialización, planeación y ejecución con los líderes de la comuna 20 y comunidad educativa en el marco de la campaña de promoción realizada y que incluyó  talleres sobre violencia en el contexto familiar y sexual.</t>
  </si>
  <si>
    <t>Seguridad y Lucha Contra el Delito</t>
  </si>
  <si>
    <t>Zonas turísticas afectadas por el delito de hurto intervenidas en seguridad y convivencia</t>
  </si>
  <si>
    <t>Implementación de estrategia de prevención del delito en zonas turísticas priorizadas en Santiago de  Cali</t>
  </si>
  <si>
    <t>BP26003164</t>
  </si>
  <si>
    <t>Secretaría de Seguridad y Justicia- Subsecretaría de Politica de Seguridad</t>
  </si>
  <si>
    <t>BP2600316410101</t>
  </si>
  <si>
    <t>Brindar 39 Servicio de inteligencia técnica</t>
  </si>
  <si>
    <t>Equipos para inteligencia adquiridos</t>
  </si>
  <si>
    <t>Se adquirieron 39 radios de comunicación para el equipo operativo de las Zonas Turísticas para el fortalecimiento de la seguridad en las zonas turísticas intervenidas.</t>
  </si>
  <si>
    <t>BP2600316410201</t>
  </si>
  <si>
    <t>Intervenir 13 zonas turísticas afectadas por el delito de hurto en seguridad y convivencia (Implemnetar  Iniciativas de convivencia y no repetición)</t>
  </si>
  <si>
    <t xml:space="preserve">Iniciativas para la promoción de la convivencia implementadas </t>
  </si>
  <si>
    <t>La Subsecretaria de la Política de Seguridad realizó recorridos en 13 zonas turísticas priorizadas con especial énfasis en San Antonio, Cerro de las Tres Cruces, Parque del Ingenio, Parque del Gato, Bulevar del Río con el fin de hacer seguimiento a la presencia institucional y realizar solicitudes de fortalecimiento de la presencia de la Policía Nacional con operaciones de registro y control en las zonas mencionadas</t>
  </si>
  <si>
    <t>Agencias de seguridad para el fortalecimiento del proceso investigativo contra el crimen, apoyadas</t>
  </si>
  <si>
    <t>Fortalecimiento Agencias de Seguridad en el proceso investigativo en Santiago de Cali</t>
  </si>
  <si>
    <t>BP26003166</t>
  </si>
  <si>
    <t>BP2600316610101</t>
  </si>
  <si>
    <t>Apoyar 2 agencias de seguridad para el fortalecimiento del proceso investigativo contra el crimen (Implementar estrategias de apoyo para el acceso a la justicia policiva)</t>
  </si>
  <si>
    <t>Estrategias implementadas</t>
  </si>
  <si>
    <t>Apoyo a la Fiscalía General de la Nación en la recepción de denuncias a través de prestadores de servicios. Se realizó la adquisición de motocicletas para el Cuerpo Técnico de Investigación (CTI) Seccional Cali y también se adquirió el espectrofotómetro infrarrojo para el fortalecimiento del laboratorio de criminalística de la Fiscalía de Cali.  Se adquirieron vehículos para la Fiscalía General de la Nación y el Cuerpo Técnico de Investigación (CTI) para el desarrollo de las actividades de investigación judicial y el esclarecimiento de delitos que afectan la seguridad en Santiago de Cali, y se adquirieron equipos de comunicación para la SIJIN.</t>
  </si>
  <si>
    <t>Agencias de seguridad y justicia apoyadas en su operatividad</t>
  </si>
  <si>
    <t>Fortalecimiento  Integral del Centro Facilitador de Servicios Migratorios de Santiago De  Cali</t>
  </si>
  <si>
    <t>BP26003177</t>
  </si>
  <si>
    <t>BP2600317710101</t>
  </si>
  <si>
    <t>Apoyar 1 agencias de seguridad y justicia en su operatividad (Servicio de apoyo para el acceso a la justicia policiva)</t>
  </si>
  <si>
    <t>Suministro de combustible para Migración Colombia de Santiago de Cali de acuerdo a las especificaciones técnicas presentadas por parte este organismo de seguridad. Así mismo, se realizó el mantenimiento a las patrullas migratorias.</t>
  </si>
  <si>
    <t>Fortalecimiento  de la Unidad Nacional de Protección de Santiago de Cali</t>
  </si>
  <si>
    <t>BP26003179</t>
  </si>
  <si>
    <t>BP2600317910101</t>
  </si>
  <si>
    <t>Estrategias implimentadas</t>
  </si>
  <si>
    <t>Suministro de combustible para la Unidad Nacional de Protección de Santiago de Cali de acuerdo a las especificaciones técnicas presentadas por parte este organismo de seguridad. Así mismo, se adquirió un vehículo para fortalecer la operatividad de la Unidad Nacional de Protección en Cali.</t>
  </si>
  <si>
    <t>Fortalecimiento en la Operatividad de la Policía Metropolitana  y del  CTI  en  Santiago de   Cali</t>
  </si>
  <si>
    <t>BP26003330</t>
  </si>
  <si>
    <t>BP2600333010101</t>
  </si>
  <si>
    <t>Suministro del servicio de alojamiento, alimentación y transporte. Con el propósito de apoyar a la Policía Metropolitana y a la SIJIN de Cali en la realización de operaciones de prevención del crimen y reacción ante ocurrencia de eventos delictivos. Así mismo, se realizó la renovación del plan de voz y datos de las PDA de la Policía Metropolitana de Cali</t>
  </si>
  <si>
    <t>Fortalecimiento de la operatividad del batallón de policía militar no. 3 de Santiago de Cali</t>
  </si>
  <si>
    <t>BP26003719</t>
  </si>
  <si>
    <t>BP2600371910101</t>
  </si>
  <si>
    <t xml:space="preserve">Estrategias implementadas </t>
  </si>
  <si>
    <t>Suministro de combustible para el Batallón de Policía Militar No.3 de acuerdo a las especificaciones técnicas presentadas por parte este organismo de seguridad. También se realizó la adquisición del SOAT para los vehículos y motocicletas operativos del Batallón de Policía Militar No.3. Así mismo, se realizó el mantenimiento de los vehículos y motocicletas del Ejército en Cali.</t>
  </si>
  <si>
    <t>Fortalecimiento a la movilidad de la Policía de Santiago de  Cali</t>
  </si>
  <si>
    <t>BP26003753</t>
  </si>
  <si>
    <t>BP2600375310101</t>
  </si>
  <si>
    <t>Suministro de combustible y adquisición de SOAT para la operatividad de los vehículos y motocicletas de la Policía Metropolitana de Santiago de Cali de acuerdo a las especificaciones técnicas presentadas por parte este organismo de seguridad. Así mismo, se realizó el mantenimiento del parque automotor y del helicóptero de la Policía Metropolitana de Cali.</t>
  </si>
  <si>
    <t>Fortalecimiento logístico a la fuerza aérea para el patrullaje en Santiago de Cali</t>
  </si>
  <si>
    <t>BP26003762</t>
  </si>
  <si>
    <t>BP2600376210101</t>
  </si>
  <si>
    <t>Estrategias implemenetadas</t>
  </si>
  <si>
    <t>Suministro de combustible para la Fuerza Aérea de Santiago de Cali de acuerdo a las especificaciones técnicas presentadas por parte este organismo de seguridad. Así mismo, se realizó el mantenimiento de vehículos y motocicletas de la Fuerza Aérea en Cali.</t>
  </si>
  <si>
    <t>Fortalecimiento de la operatividad de las agencias de seguridad y justicia a través del plan integral de seguridad y convivencia ciudadana en Santiago de Cali</t>
  </si>
  <si>
    <t>BP26003765</t>
  </si>
  <si>
    <t>BP2600376510101</t>
  </si>
  <si>
    <t>Apoyar a 1 agencias de seguridad y justicia en su operatividad (Servicio de apoyo para el acceso a la justicia policiva)</t>
  </si>
  <si>
    <t>Se recolecto y sistematizó la información correspondiente a las 67 metas o indicadores de producto, cuya responsabilidad está en las agencias y organismo de seguridad y justicia, para la construcción del cuarto informe del Plan Integral de Seguridad y Convivencia Ciudadana de Cali ISCC correspondiente al trimestre octubre-diciembre de la vigencia 2022.</t>
  </si>
  <si>
    <t>Infraestructura de agencias de seguridad y justicia adecuadas</t>
  </si>
  <si>
    <t>Adecuación de la infraestructura física de los organismos de seguridad y justicia de Santiago de Cali</t>
  </si>
  <si>
    <t>BP26003255</t>
  </si>
  <si>
    <t>BP2600325510101</t>
  </si>
  <si>
    <t xml:space="preserve">Adecuar 1 Infraestructura para la promoción a la cultura de la legalidad y a la convivencia </t>
  </si>
  <si>
    <t>Numero de centros</t>
  </si>
  <si>
    <t xml:space="preserve">A 31 de diciembre la adecuación de la infraestructura física de la Estación de Policía Alfonso López tuvo un avance de obra del 48%. Correspondiente al reforzamiento estructural de vigas y columnas, impermeabilización de paredes que tenían humedad y cambio de cielo raso. Queda pendiente terminar la totalidad del reforzamiento estructural, el cambio de baños, mantenimiento de la fachada y pintura.  </t>
  </si>
  <si>
    <t>Adecuación de la infraestructura física de la estación de Policía Meléndez en la comuna 18 de Santiago de  Cali</t>
  </si>
  <si>
    <t>BP26004063</t>
  </si>
  <si>
    <t>BP2600406310101</t>
  </si>
  <si>
    <t>Adecuación de infraestructura física a agencias de seguridad de la comuna 22 en Santiago de  Cali</t>
  </si>
  <si>
    <t>BP26004076</t>
  </si>
  <si>
    <t>BP2600407610101</t>
  </si>
  <si>
    <t>En la vigencia 2022 se inició con la adecuación de la infraestructura física de la Estación de Policía La María, con el propósito de salvaguardar la vida de los policías y privados de la libertad que la ocupan. Esta ejecución paso por reserva excepcional y en consecuencia será reportada como cumplida en 2023</t>
  </si>
  <si>
    <t>Mesas de seguridad vecinales con enfoque de prevención situacional del delito operando</t>
  </si>
  <si>
    <t>Implementación de la estrategia de Prevención Situacional del delito en Santiago de   Cali</t>
  </si>
  <si>
    <t>BP26002969</t>
  </si>
  <si>
    <t>BP2600296910101</t>
  </si>
  <si>
    <t>Promover 15 espacios de participación ciudadana</t>
  </si>
  <si>
    <t>Espacios de participación promovidos</t>
  </si>
  <si>
    <t>Trabajo en articulación con los comandos situacionales, reuniones de seguridad y convivencia ciudadana, acompañamientos a operativos de control, creación de frentes de seguridad, jornadas pedagógicas, lúdicas, artísticas, deportivas y culturales con la comunidad de las 22 comunas de Santiago De Cali.</t>
  </si>
  <si>
    <t>BP2600296910201</t>
  </si>
  <si>
    <t>Operar 15 mesas de seguridad vecinales con enfoque de prevención situacional del delito (Asistir y apoyar el servicio de asistencia técnica)</t>
  </si>
  <si>
    <t>Instancias territoriales de coordinación institucional asistidas y apoyadas</t>
  </si>
  <si>
    <t>El equipo de prevención situacional del delito, realizó 15 mesas vecinales en las diferentes comunas de Santiago de Cali, además del apoyó Comités de Juntas de Acción Comunal; Jornadas pedagógicas y lúdicas con la comunidad; Embellecimiento de entornos; Acompañamiento a actividades en Instituciones Educativas; Participación en los talleres de Políticas Públicas de Seguridad; Participación en los comités de Rutas de Vida; Foros de participación ciudadana; Implementación de 119 Frentes de Seguridad.</t>
  </si>
  <si>
    <t>Sistemas de monitoreo y alerta del delito implementado</t>
  </si>
  <si>
    <t>Fortalecimiento del sistema de monitoreo, video vigilancia y alerta del delito en Santiago de  Cali</t>
  </si>
  <si>
    <t>BP26003738</t>
  </si>
  <si>
    <t>BP2600373810101</t>
  </si>
  <si>
    <t>Implementar 61 sistemas de monitoreo y alerta del delito (Servicio de inteligencia técnica)</t>
  </si>
  <si>
    <t>Al mes de diciembre se realizó el mantenimiento correctivo a 1138 cámaras de videovigilancia que hacen parte del sistema, se instalan catorce (14) nuevos puntos de monitoreo con poste, brazo, corona antiescalatoria, caja de registro, switch, tendido de fibra y rack, se adquirió nuevo mobiliario (22) sillas para la Sala SIES, suministro de licencias para puntos de monitoreo. Y se instalan 47 cámaras fijas de reposición.</t>
  </si>
  <si>
    <t>Instalación de sistemas de monitoreo y alerta del delito comuna 16 Cali</t>
  </si>
  <si>
    <t>BP26003321</t>
  </si>
  <si>
    <t>BP2600332110101</t>
  </si>
  <si>
    <t>Implementar 4 sistemas de monitoreo y alerta del delito (Incrementar el vigilancia a través de cámaras de seguridad)</t>
  </si>
  <si>
    <t xml:space="preserve">Cámaras de seguridad instaladas
</t>
  </si>
  <si>
    <t>Se instalaron dos (2) puntos de monitoreo nuevos con poste, brazo, corona antiescalatoria, caja de registro, switch, tendido de fibra y rack que contienen 2 cámaras Tipo Domo y 2 cámaras fijas.</t>
  </si>
  <si>
    <t>Implementación de sistema de monitoreo y alerta del delito en la Comuna 8 de Cali</t>
  </si>
  <si>
    <t>BP26003460</t>
  </si>
  <si>
    <t>BP2600346010101</t>
  </si>
  <si>
    <t>Implementar 7 sistemas de monitoreo y alerta del delito (Incrementar la vigilancia a través de cámaras de seguridad)</t>
  </si>
  <si>
    <t xml:space="preserve">Cámaras de seguridad instaladas </t>
  </si>
  <si>
    <t>Implementación de sistema de monitoreo y alerta del delito en la Comuna 18 de Santiago de   Cali</t>
  </si>
  <si>
    <t>BP26003467</t>
  </si>
  <si>
    <t>BP2600346710101</t>
  </si>
  <si>
    <t>Implementar 5 sistemas de monitoreo y alerta del delito (Incrementar la vigilancia a través de cámaras de seguridad)</t>
  </si>
  <si>
    <t>Cámaras de seguridad instaladas</t>
  </si>
  <si>
    <t>Se realizó la instalación de nuevas cámaras de reforzamiento, se instalaron 5 cámaras fijas en 5 puntos de monitoreo ya existentes.</t>
  </si>
  <si>
    <t xml:space="preserve">Fortalecimiento del sistema de monitoreo y alerta para la prevención del delito en la Comuna 3 de Cali </t>
  </si>
  <si>
    <t>BP26003472</t>
  </si>
  <si>
    <t>BP2600347210101</t>
  </si>
  <si>
    <t>Implementar 17 sistemas de monitoreo y alerta del delito (Incrementar la vigilancia a través de cámaras de seguridad)</t>
  </si>
  <si>
    <t>Se realizó la instalación de nuevas cámaras de reforzamiento, se instalaron 17 cámaras fijas en 9 puntos de monitoreo ya existentes</t>
  </si>
  <si>
    <t xml:space="preserve">Fortalecimiento del sistema de monitoreo y alerta para la prevención del delito en la comuna 4 de Cali </t>
  </si>
  <si>
    <t>BP26003473</t>
  </si>
  <si>
    <t>BP2600347310101</t>
  </si>
  <si>
    <t>Implementar 11 sistemas de monitoreo y alerta del delito (Fortalecer la vigilancia a través de cámaras de seguridad)</t>
  </si>
  <si>
    <t>Se realizó la instalación de nuevas cámaras de reforzamiento, se instalaron 11 cámaras fijas en 6 puntos de monitoreo ya existentes.</t>
  </si>
  <si>
    <t xml:space="preserve">Implementación del sistema de monitoreo y alerta del delito en la comuna 9 de Cali </t>
  </si>
  <si>
    <t>BP26003474</t>
  </si>
  <si>
    <t>BP2600347420101</t>
  </si>
  <si>
    <t>Implementar 13 sistemas de monitoreo y alerta del delito (Dotar de Infraestructura para la promoción a la cultura de la legalidad y a la convivencia)</t>
  </si>
  <si>
    <t>Infraestructura para la promoción a la cultura de la legalidad y a la convivencia dotada</t>
  </si>
  <si>
    <t>Se realizó la instalación de un (1) nuevo punto de monitoreo con una nueva cámara PTZ, con poste, brazo, corona antiescalatoria, caja de registro, switch, tendido de fibra y rack y se instalaron 12 cámaras fijas de reforzamiento en 6 puntos de monitoreo ya existentes.</t>
  </si>
  <si>
    <t>Implementación de sistema de monitoreo y alerta delito en la comuna 14 de Cali</t>
  </si>
  <si>
    <t>BP26003475</t>
  </si>
  <si>
    <t>BP2600347510101</t>
  </si>
  <si>
    <t>Implementar 2 sistemas de monitoreo y alerta del delito (Incrementar la vigilancia a través de cámaras de seguridad)</t>
  </si>
  <si>
    <t>Se realizó la instalación de dos (2) nuevos puntos de monitoreo con dos (2) nuevas cámaras PTZ, con poste, brazo, corona antiescalatoria, caja de registro, switch, tendido de fibra y rack.</t>
  </si>
  <si>
    <t>Implementación de sistema de monitoreo y alerta del delito en la comuna 17 de Cali</t>
  </si>
  <si>
    <t>BP26003477</t>
  </si>
  <si>
    <t>BP2600347710101</t>
  </si>
  <si>
    <t>Implementar 23 sistemas de monitoreo y alerta del delito (Incrementar la vigilancia a través de cámaras de seguridad)</t>
  </si>
  <si>
    <t>Se realizó la instalación de dos (2) nuevos puntos de monitoreo con dos (2) nuevas cámaras PTZ, con poste, brazo, corona antiescalatoria, caja de registro, switch, tendido de fibra y rack y se instalaron 21 cámaras fijas de reforzamiento en 12 puntos de monitoreo ya existentes</t>
  </si>
  <si>
    <t>BP2600347710201</t>
  </si>
  <si>
    <t>Implementar 1 sistemas de monitoreo y alerta del delito (Dotar de Infraestructura para la promoción a la cultura de la legalidad y a la convivencia)</t>
  </si>
  <si>
    <t xml:space="preserve">Infraestructura para la promoción a la cultura de la legalidad y a la convivencia dotada </t>
  </si>
  <si>
    <t>Implementación de sistema de monitoreo y alerta del delito en la Comuna 21 de Cali</t>
  </si>
  <si>
    <t>BP26003478</t>
  </si>
  <si>
    <t>BP2600347810101</t>
  </si>
  <si>
    <t>Implementar 9 sistemas de monitoreo y alerta del delito (Dotar de Infraestructura para la promoción a la cultura de la legalidad y a la convivencia)</t>
  </si>
  <si>
    <t>Se realizó la instalación de nuevas cámaras de reforzamiento, se instalaron 14 cámaras fijas en 8 puntos de monitoreo ya existentes.</t>
  </si>
  <si>
    <t>Fortalecimiento del sistema de monitoreo y alerta del delito en la comuna 22 de Santiago de Cali</t>
  </si>
  <si>
    <t>BP26003736</t>
  </si>
  <si>
    <t>BP2600373610101</t>
  </si>
  <si>
    <t>Implementar 20 sistemas de monitoreo y alerta del delito (Instalar Cámaras de seguridad)</t>
  </si>
  <si>
    <t>Camaras de seguridad instaladas</t>
  </si>
  <si>
    <t>Se realizó la instalación de dos (2) nuevos puntos de monitoreo con dos (2) nuevas cámaras PTZ, con poste, brazo, corona antiescalatoria, caja de registro, switch, tendido de fibra y rack y se instalaron 18 cámaras fijas de reforzamiento en 8 puntos de monitoreo ya existentes. Y se adquiere un (1) sistema solar de respaldo de energía con baterías.</t>
  </si>
  <si>
    <t>BP2600373610102</t>
  </si>
  <si>
    <t>Implementar 1 sistemas de monitoreo y alerta del delito (Infraestructura para la promoción a la cultura de la legalidad y a la convivencia dotada)</t>
  </si>
  <si>
    <t>Implementación de sistema de monitoreo y alerta del delito en la comuna 15 de Santiago de Cali</t>
  </si>
  <si>
    <t>BP26003856</t>
  </si>
  <si>
    <t>BP2600385610101</t>
  </si>
  <si>
    <t>Implementar 11 sistemas de monitoreo y alerta del delito (Servicio de vigilancia a través de cámaras de seguridad)</t>
  </si>
  <si>
    <t>Se realizó la instalación de nuevas cámaras de reforzamiento, se instalaron 11 cámaras fijas en 5 puntos de monitoreo ya existentes.</t>
  </si>
  <si>
    <t>Implementación de sistema de monitoreo y alerta del delito en la comuna 19 de santiago de cali</t>
  </si>
  <si>
    <t>BP26003857</t>
  </si>
  <si>
    <t>BP2600385710101</t>
  </si>
  <si>
    <t>Implementar 53 sistemas de monitoreo y alerta del delito (Servicio de vigilancia a través de cámaras de seguridad)</t>
  </si>
  <si>
    <t>se realizó la instalación de nuevas cámaras de reforzamiento, se instalaron 53 cámaras fijas en 21 puntos de monitoreo ya existentes.</t>
  </si>
  <si>
    <t>Fortalecimiento del sistema de monitoreo y alerta del delito en la comuna 12 de Santiago de Cali</t>
  </si>
  <si>
    <t>BP26003868</t>
  </si>
  <si>
    <t>BP2600386810101</t>
  </si>
  <si>
    <t>Implementar 22 sistemas de monitoreo y alerta del delito (Dotar de Infraestructura para la promoción a la cultura de la legalidad y a la convivencia)</t>
  </si>
  <si>
    <t>Se conformaron los comitès de vecinos en la comuna 12, con el fin de capacitar a la comunidad en temas de fortelecimiento de seguridad.</t>
  </si>
  <si>
    <t>Implementación de sistema de monitoreo y alerta del delito en la comuna 1 de Santiago de Cali</t>
  </si>
  <si>
    <t>BP26004012</t>
  </si>
  <si>
    <t>BP2600401210101</t>
  </si>
  <si>
    <t>Implementar 5 sistemas de monitoreo y alerta del delito (Servicio de vigilancia a través de cámaras de seguridad)</t>
  </si>
  <si>
    <t>Se realizó la instalación de (1) nuevo punto de monitoreo con (1) nueva cámara PTZ, con poste, brazo, corona antiescalatoria, caja de registro, switch, tendido de fibra y rack y se instalaron 4 cámaras fijas de reforzamiento en 1 punto de monitoreo ya existente.</t>
  </si>
  <si>
    <t>Implementación de sistema de monitoreo y control del delito en la comuna 13 de Santiago de Cali</t>
  </si>
  <si>
    <t>BP26004013A</t>
  </si>
  <si>
    <t>BP2600401310101</t>
  </si>
  <si>
    <t>Implementar 16 sistemas de monitoreo y alerta del delito (Servicio de vigilancia a través de cámaras de seguridad)</t>
  </si>
  <si>
    <t>Se realizó la instalación de un (1) nuevo punto de monitoreo con una (1) nuevas cámaras PTZ, con poste, brazo, corona antiescalatoria, caja de registro, switch, tendido de fibra y rack y se instalaron 15 cámaras fijas de reforzamiento en 7 puntos de monitoreo ya existentes.</t>
  </si>
  <si>
    <t>Entornos de las Instituciones Educativas intervenidos con estrategia intersectorial de erradicación del microtráfico</t>
  </si>
  <si>
    <t>Implementación de estrategia intersectorial de erradicación del microtráfico en los entornos de las Instituciones Educativas en  Cali</t>
  </si>
  <si>
    <t>BP26003275</t>
  </si>
  <si>
    <t>BP2600327510101</t>
  </si>
  <si>
    <t>Intervenir 15 entornos de las instituciones educativas con estrategia intersectorial de erradicación del microtráfico (Promocionar iniciativas de convivencia y no repetición)</t>
  </si>
  <si>
    <t>Iniciativas para la promoción de la convivencia implementadas</t>
  </si>
  <si>
    <t xml:space="preserve">Se han intervenido 15 instituciones educativas con la estrategia intersectorial de manera articulada con la Secretaria de Educación, Secretaria de Salud, Fiscalía general de la Nación  y la PONAL, en temas de seguridad, prevención, consumo de SPA y salud mental. En los talleres dirigidos a los padres de familia y personal docente, se contó con la articulación de la  Subsecretaria de servicios de acceso a la justicia, para la que esta comunidad conozca su oferta institucional y las rutas que se deben activar cuando se requiera. </t>
  </si>
  <si>
    <t>BP2600327510201</t>
  </si>
  <si>
    <t>Brindar asistencia técnica a 15 Instituciones educativas para la erradicación del microtrafico</t>
  </si>
  <si>
    <t>Instancias territoriales asistidas técnicamente</t>
  </si>
  <si>
    <t>Se realizaron las intervenciones en las instituciones educativas mediante los talleres en los que se trataron temas de prevención de consumo y distribución de SPA, además de habilidades para la vida y autoestima y de esta manera abordar los casos que se deriven del ejercicio con la oferta institucional de cada organismo articuladamente.</t>
  </si>
  <si>
    <t>Fortalecimiento de Sistemas Locales de Justicia y Penitenciarios</t>
  </si>
  <si>
    <t xml:space="preserve">Infraestructura penitenciaria adecuada </t>
  </si>
  <si>
    <t>Mejoramiento de la infraestructura penitenciaria de Cali</t>
  </si>
  <si>
    <t>BP26003278</t>
  </si>
  <si>
    <t>BP2600327810101</t>
  </si>
  <si>
    <t xml:space="preserve">Adecuar 2 Infraestructura penitenciaria y carcelaria </t>
  </si>
  <si>
    <t>Establecimiento de reclusión (nacionales y territoriales) con mejoramiento</t>
  </si>
  <si>
    <t>Suministro de combustible a vehículos dispuestos para el traslado de las mujeres recluidas en la Cárcel COJAM, y adquisición de equipos tecnologicos. Se realizó mantenimiento a equipos tecnologicos de la Cárcel Villahermosa y adquisición de equipos de cómputo. Lo anterior, para fortalecimiento y adecuación de las salas de audiencias de ambos centros carcelarios y penitenciarios.</t>
  </si>
  <si>
    <t>Población de adultos y adolescentes que incurren en responsabilidad penal, intervenidos con acompañamiento psicosocial y/o procesos de justicia restaurativa</t>
  </si>
  <si>
    <t>Desarrollo de una estrategia de justicia restaurativa para adultos y adolescentes que incurren en responsabilidad penal en Cali.</t>
  </si>
  <si>
    <t>BP26003282</t>
  </si>
  <si>
    <t>BP2600328210101</t>
  </si>
  <si>
    <t>Intervenir a 75 población adultos y adolescentes que incurren en responsabilidad penal, con acompañamiento psicosocial y procesos de justicia restaurativa (Brindar asistencia técnica para la resocialización e inclusión social)</t>
  </si>
  <si>
    <t>Asistencias técnicas en resocialización inclusión social realizadas</t>
  </si>
  <si>
    <t>67 asistencias técnicas dirigidas a personas jóvenes/adolescentes (60) y adultos (7), las cuales, de acuerdo al diseño del programa de justicia restaurativa, incluyeron una caracterización previa, acompañamientos de tipo psicológico, jurídico, familiar y herramientas de resocialización bajo el principio de oportunidad en la Modalidad de Suspensión, todo en tres (3) sesiones con la compañía de familiares.</t>
  </si>
  <si>
    <t>Centros de formación para menores infractores adecuados</t>
  </si>
  <si>
    <t>Mejoramiento  de la infraestructura de los Centros de formación para Adolescentes en conflicto con la ley de Santiago de Cali</t>
  </si>
  <si>
    <t>BP26003790</t>
  </si>
  <si>
    <t>BP2600379010101</t>
  </si>
  <si>
    <t>Adecuar 2 Centros de Atención Especializada - CAE para el restablecimiento de derechos</t>
  </si>
  <si>
    <t>Centros de Atención Especializada - CAE para el restablecimiento de derechos adecuados</t>
  </si>
  <si>
    <t>Se realizaron obras de adecuación de la infraestructura de los CAES Valle del Lili y Buen Pastor, lo cual incluyó para el primero la adecuación del pabellón “Alcaldía”, cambio de baterías sanitarias; reparación de duchas, paredes y aplicación de pintura, reparación del techo, nuevos bajantes aguas lluvias con canales. Para el segundo se realizó la reparación de toda la cubierta techo del comedor, canales, bajantes de aguas lluvias y aplicación de pintura en general.</t>
  </si>
  <si>
    <t xml:space="preserve">Centro de conciliación en casa de justicia funcionando </t>
  </si>
  <si>
    <t>Implementación de un centro de conciliación en derecho  en Santiago de   Cali</t>
  </si>
  <si>
    <t>BP26003286</t>
  </si>
  <si>
    <t>BP2600328610201</t>
  </si>
  <si>
    <t>Centro de conciliación en casa de justicia funcionando</t>
  </si>
  <si>
    <t>Implementar un centro de conciliación en casa de justicia (Implementar estrategias de promoción del acceso a la justicia)</t>
  </si>
  <si>
    <t>Estrategias de acceso a la justicia desarrollados</t>
  </si>
  <si>
    <t>Se realizaron 156 conciliaciones en la Casa de Justicia de Alfonso López a través del personal asignado y en articulación con instituciones locales que fomentan el fortalecimiento de mecanismos alternativos de resolución de conflictos.</t>
  </si>
  <si>
    <t>Despachos de Acceso a la Justicia adecuados</t>
  </si>
  <si>
    <t>Adecuación de Despachos de Acceso a la Justicia en Santiago de   Cali</t>
  </si>
  <si>
    <t>BP26003288</t>
  </si>
  <si>
    <t>BP2600328810101</t>
  </si>
  <si>
    <t>Adecuar 12 Infraestructura para la promoción a la cultura de la legalidad y a la convivencia)</t>
  </si>
  <si>
    <t>Infraestructurapara la promoción a la cultura de la legalidad y a la convivencia  adecuada</t>
  </si>
  <si>
    <t>Cumplimiento del 58% de la adecuación en 7 despachos, quedando intervenidas así:  las Inspecciones de Policía de El Vallado, Ricardo Balcazar, Nueva Floresta, Ciudad Modelo y Guayaquil, las Comisarías de Familia de Fray Damián y El Vallado.  El proceso contractual mediante el cual se ejecutaban las obras pasó con reserva excepcional para la vigencia 2023 con el fin de culminar las adecuaciones en los 5 despachos restantes: Inspecciones de Fray Damián, La Rivera, La Unión y Corregidurías de Felidia y Villacarmelo.</t>
  </si>
  <si>
    <t xml:space="preserve">Nuevos Espacios de acceso a la justicia Implementados </t>
  </si>
  <si>
    <t>Implementación de nuevos espacios de acceso a los servicios de justicia en Cali</t>
  </si>
  <si>
    <t>BP26003813</t>
  </si>
  <si>
    <t>BP2600381310101</t>
  </si>
  <si>
    <t>Implementar 1 nuevo espacio de acceso a la justicia (Servicio de integración de la oferta pública)</t>
  </si>
  <si>
    <t>Espacios de integración de oferta pública generados</t>
  </si>
  <si>
    <t xml:space="preserve">Implementación y funcionamiento de un (1) nuevo espacio de acceso a la justicia, concebido como una nueva área de apoyo para la descongestión del cobro de comparendos a disposición de la Oficina de Control a Sanciones del organismo, que opera en instalaciones del Edificio Guzmán, y desde donde se logró la depuración de  53.000 expedientes con decisión de multa, de acuerdo a lo establecido en la Ley 1801 de 2016. </t>
  </si>
  <si>
    <t>Atención Integral a las Víctimas del Conflicto</t>
  </si>
  <si>
    <t>Víctimas protegidas en la ruta de riesgo de amenaza de violencia (RIAV)</t>
  </si>
  <si>
    <t>Implementación Programa de protección de victimas en riesgo de amenaza  Cali</t>
  </si>
  <si>
    <t>BP26003314</t>
  </si>
  <si>
    <t>Secretaría de Seguridad y Justicia- SubSecretaría de Politica de Seguridad</t>
  </si>
  <si>
    <t>BP2600331410101</t>
  </si>
  <si>
    <t xml:space="preserve">Brindar 100 Servicios de protección individual en riesgo extraordinario y extremo
</t>
  </si>
  <si>
    <t>Personas en riesgo extraordinario y extremo protegidas</t>
  </si>
  <si>
    <t>Se atendió para para la vigencia del 2022, comprendido del enero a diciembre 100 casos entre las tres poblaciones objetivo, garantizando la socialización y activación de las rutas: a Lideresas y Líderes Defensores de DD. HH, amenazados por el ejercicio. (Decreto 1066 2015); a Víctimas del Conflicto Armado amenazados. (Ley 1448 2011) y el protocolo de atención a Mujeres en Riesgo de Feminicidio. (Ley 1257 2008).</t>
  </si>
  <si>
    <t>Poblaciones construyendo territorio</t>
  </si>
  <si>
    <t>Cali Distrito Joven: Conectados con la Ciudadanía Juvenil</t>
  </si>
  <si>
    <t>Jóvenes vinculados a situaciones delictivas, intervenidos</t>
  </si>
  <si>
    <t>Prevención  de la vinculación de Jóvenes a situaciones delictivas en la comuna 16 Santiago de Cali</t>
  </si>
  <si>
    <t>BP26003320</t>
  </si>
  <si>
    <t>BP2600332010101</t>
  </si>
  <si>
    <t>Intervenir a 50 jóvenes vinculados a situaciones delictivas (Brindar educación informal)</t>
  </si>
  <si>
    <t>Fortalecimiento  y promoción de referentes juveniles que contribuyen a prevenir situaciones generadoras de violencia en la comuna 6 de Santiago de Cali</t>
  </si>
  <si>
    <t>BP26003452</t>
  </si>
  <si>
    <t>BP2600345210101</t>
  </si>
  <si>
    <t>Construir 1 Documento de lineamientos técnicos</t>
  </si>
  <si>
    <t>Documentos de lineamientos técnicos elaborados</t>
  </si>
  <si>
    <t xml:space="preserve">Se realizó la caracterización de los jóvenes intervenidos los cuales quedaron evidenciados por medio de fichas técnicas. </t>
  </si>
  <si>
    <t>BP2600345210201</t>
  </si>
  <si>
    <t>Intervenir a 150 jóvenes vinculados a situaciones delictivas (Brindar educación para el trabajo a la población vulnerable)</t>
  </si>
  <si>
    <t>Personas inscritas</t>
  </si>
  <si>
    <t>Se realizaron talleres con 150 jóvenes de 6 sectores de la comuna  con el propósito de resignificar sus proyectos de vida, se desarrollaron capacitaciones con expertos en liderazgo y se orientaron  con pautas psicológicas, de convivencia y sociales y se realizaron acompañamientos y atenciones desde lo psicosocial y pedagógico.</t>
  </si>
  <si>
    <t>BP2600345210301</t>
  </si>
  <si>
    <t>Brindar 1 servicio de monitoreo y seguimiento a las intervenciones implementadas para la inclusión social y productiva de la población en situación de vulnerabilidad</t>
  </si>
  <si>
    <t>Informes de monitoreo y seguimiento elaborados</t>
  </si>
  <si>
    <t xml:space="preserve">Se realizaron visitas domiciliarias de seguimiento con el fin de acompañar los procesos de formación e integración familiar, las cuales quedaron evidenciados en el informe de gestión. </t>
  </si>
  <si>
    <t>Prevención de las violencias en jóvenes vinculados a situaciones delictivas de la comuna 15 de Cali</t>
  </si>
  <si>
    <t>BP26003483</t>
  </si>
  <si>
    <t>BP2600348310101</t>
  </si>
  <si>
    <t>Intervenir a 130 jóvenes vinculados a situaciones delictivas (Brindar educación informal)</t>
  </si>
  <si>
    <t xml:space="preserve">Personas capacitadas 
</t>
  </si>
  <si>
    <t>Se realizaron actividades de acompañamiento psicosocial y pedagógico a 130 jóvenes de la comuna  15 con el propósito de fortalecer las habilidades para el manejo de emociones y prevención de la violencia y el delito, se realizaron talleres de prevención de violencias juveniles dirigidos por los dinamizadores.</t>
  </si>
  <si>
    <t>BP2600348310201</t>
  </si>
  <si>
    <t xml:space="preserve">Implementar 28 iniciativas para la  promoción de convivencia y no repetición
</t>
  </si>
  <si>
    <t xml:space="preserve">                                                                                                                     Iniciativas para la promoción de la convivencia implementadas
</t>
  </si>
  <si>
    <t>Se llevaron a cabo iniciativas de convivencia pacífica en los territorios priorizados por la violencia, encuentros de paz y reconciliación, acciones de recuperación de espacios por medio de acciones urbanistas y ambientales, iniciativas culturales y artísticas en diferentes zonas de la comuna integrando la comunidad y sus jóvenes, en total se realizaron 28 iniciativas.</t>
  </si>
  <si>
    <t>Prevención a la vinculación de jóvenes en situaciones delictivas en Santiago de Cali</t>
  </si>
  <si>
    <t>BP26003756</t>
  </si>
  <si>
    <t>BP2600375610101</t>
  </si>
  <si>
    <t>Intervenir a 861 jóvenes vinculados a situaciones delictivas (Brindar educación informal)</t>
  </si>
  <si>
    <t>El programa de prevención de la vinculación de jóvenes a situaciones delictivas cuenta con 1055 jóvenes intervenidos al 31/12/22. Es pertinente resaltar que se considera a los jóvenes intervenidos cuando han realizado cualquiera de las 10 sesiones desplegadas durante la vigencia del año 2022.</t>
  </si>
  <si>
    <t>BP2600375610201</t>
  </si>
  <si>
    <t xml:space="preserve">Implementar 30 iniciativas para la  promoción de convivencia y no repetición
</t>
  </si>
  <si>
    <t xml:space="preserve">Iniciativas para la promoción de la convivencia implementadas
</t>
  </si>
  <si>
    <t xml:space="preserve">El programa de prevención de la vinculación de jóvenes a situaciones delictivas cuenta para el periodo comprendido de enero del 2022 hasta Diciembre del 2022 con (30) Actividades de promoción de participación juvenil, las cuales contribuyen de manera directa a promover la convivencia y no repetición de los jóvenes de las comunas priorizadas de Santiago de Cali. </t>
  </si>
  <si>
    <t>Prevención a la vinculación de jóvenes en situaciones delictivas en la comuna 21 de Santiago de Cali</t>
  </si>
  <si>
    <t>BP26004014</t>
  </si>
  <si>
    <t>BP2600401410101</t>
  </si>
  <si>
    <t>Intervenir a 100 jóvenes vinculados a situaciones delictivas (Brindar educación informal)</t>
  </si>
  <si>
    <t>En la comuna 21 se intervinieron 100 jóvenes donde se realizaron acompañamientos y atenciones desde lo psicosocial y pedagógico que promovieron la sana convivencia entre los jóvenes intervenidos, se desarrollaron diferentes actividades con componente artístico, deportivo, cultural y didáctico como estrategia de prevención</t>
  </si>
  <si>
    <t>Prevención a la vinculación de jóvenes en situaciones delictivas en la comuna 3 de Santiago de Cali</t>
  </si>
  <si>
    <t>BP26004018</t>
  </si>
  <si>
    <t>BP2600401810101</t>
  </si>
  <si>
    <t>Intervenir a 65 jóvenes vinculados a situaciones delictivas (Brindar educación informal)</t>
  </si>
  <si>
    <t>En la comuna 3 se realizaron acompañamientos y atenciones desde lo psicosocial y pedagógico que promovieron la sana convivencia a 65 jóvenes intervenidos. Tambien se desarrollaron diferentes actividades con componente artístico, deportivo, cultural y didáctico como estrategia de prevención.</t>
  </si>
  <si>
    <t xml:space="preserve">Todas las Mujeres Todos los Derechos </t>
  </si>
  <si>
    <t xml:space="preserve">Mujeres participando en estrategia de prevención de las violencias basadas en género y feminicidios </t>
  </si>
  <si>
    <t>Prevención de las violencias basadas en género y feminicidio en   Cali</t>
  </si>
  <si>
    <t>BP26002933</t>
  </si>
  <si>
    <t>BP2600293310101</t>
  </si>
  <si>
    <t>Vincular 3127 a mujeres en las estrategias de prevención de las violencias basadas en género y feminicidio (Desaerrollar estrategias promocinando el acceso a la justicia)</t>
  </si>
  <si>
    <t>Estrategias de acceso a la justicia desarrolladas</t>
  </si>
  <si>
    <t>La Subsecretaria de Acceso a Servicios de Justicia intervino a 3717 mujeres participando de seis (6) estrategias diseñadas para impactar en el Distrito y prevenir las violencias en su contra.</t>
  </si>
  <si>
    <t>BP2600293310201</t>
  </si>
  <si>
    <t>Realizar 1 campaña de  divulgación promoviendo el acceso a la Justicia</t>
  </si>
  <si>
    <t>Campañas de divulgación ejecutadas</t>
  </si>
  <si>
    <t>Campaña “Cada eslabón de la cadena somos vos y yo, rompámosla ya. Mujer Somos Todos”, que también se enmarca dentro de la gran Campaña de ciudad “Cali ciudad Segura para mujeres y niñas”. Con esta campaña se realizaron actividades de divulgación digital y física, se participó en eventos como las ferias vecinales de seguridad, se llevaron a cabo procesos de diálogo alrededor del tema de la violencia de género con organizaciones sociales de mujeres así como con organismos de cooperación internacional.</t>
  </si>
  <si>
    <t>Prevención de las violencias de género y feminicidios en la comuna 12 de Cali</t>
  </si>
  <si>
    <t>BP26003859</t>
  </si>
  <si>
    <t>BP2600385910101</t>
  </si>
  <si>
    <t>Vincular a 50 mujeres en las estrategias de prevención de las violencias basadas en género y feminicidio (Servicio de gestión de oferta social para la población vulnerable)</t>
  </si>
  <si>
    <t>75 mujeres beneficiadas pertenecientes a los barrios Bello Horizonte, Fenalco Kennedy y Doce de Octubre, de la comuna 12 de Cali, con acceso a la oferta social dirigida para prevenir las violencias basadas en género y feminicidios en dicho sector de la ciudad, lo anterior, por medio de capacitaciones, talleres y mesas de trabajo con mujeres lideresas.</t>
  </si>
  <si>
    <t>Territorios para la Vida</t>
  </si>
  <si>
    <t>Espacio Público para la Integración SocioEcológica</t>
  </si>
  <si>
    <t>Vendedores informales organizados en el espacio público por actividad económica</t>
  </si>
  <si>
    <t>Desarrollo de una  estrategia de regulación de los Vendedores Informales en   Cali</t>
  </si>
  <si>
    <t>BP26002845</t>
  </si>
  <si>
    <t>BP2600284510101</t>
  </si>
  <si>
    <t>Organizar a 1.348 vendedores informales en el espacio público por actividad ecnómica (Desarrollar estrategia de  adopción y seguimiento de acciones y medidas especiales)</t>
  </si>
  <si>
    <t xml:space="preserve">
Acciones y medidas especiales ejecutadas</t>
  </si>
  <si>
    <t xml:space="preserve">En el desarrollo de las funciones de la Subsecretaría de Inspección, Vigilancia y Control como organismo articulador de actividades intersectoriales e interinstitucionales y en aras de fortalecer el control, protección y recuperación del espacio público, se realiza la organización de 1278 vendedores informales en el Distrito Especial de Santiago Cali. </t>
  </si>
  <si>
    <t>BP2600284510201</t>
  </si>
  <si>
    <t xml:space="preserve">Brindar 1 servicio de comunicación y divulgación en inspección, vigilancia y control </t>
  </si>
  <si>
    <t xml:space="preserve">
Productos de comunicación difundidos</t>
  </si>
  <si>
    <t>Se realizó campaña publicitaria con el objetivo de informar, divulgar y socializar las etapas y medidas determinadas por las políticas nacionales y distritales de organización de los vendedores informales y las normas aplicables, asi como las medidas adoptadas por la Administración Distrital para su implementación.</t>
  </si>
  <si>
    <t>Corredores viales principales con control a la saturación visual de publicidad exterior visual ilegal</t>
  </si>
  <si>
    <t>Descontaminación de corredores viales de publicidad exterior visual en Santiago de  Cali</t>
  </si>
  <si>
    <t>BP26003162</t>
  </si>
  <si>
    <t>BP2600316210101</t>
  </si>
  <si>
    <t>Controlar 18 corredores viales pincipales de la saturación visual de publicidad exterior visual ilegal (Realizar diliigencias de inspección, vigilancia y control)</t>
  </si>
  <si>
    <t xml:space="preserve">Diligencias de inspección realizadas </t>
  </si>
  <si>
    <t>En el desarrollo de las intervenciones de inspección, vigilancia y control, se atendieron un total de 18 corredores viales para ser descontaminados de elementos de publicidad exterior visual.</t>
  </si>
  <si>
    <t xml:space="preserve">Cali, Nuestra Casa Común </t>
  </si>
  <si>
    <t xml:space="preserve">Fortalecimiento y Gestión de los Socioecosistemas </t>
  </si>
  <si>
    <t xml:space="preserve">Gobernanza, Gobernabilidad y Cultura Ambiental  </t>
  </si>
  <si>
    <t xml:space="preserve">Techos a la intemperie en zonas protegidas y no protegidas desmontados </t>
  </si>
  <si>
    <t>Restitución de espacio público y privado por desmonte de techos en zonas protegidas y no protegidas en Santiago de   Cali</t>
  </si>
  <si>
    <t>BP26003318</t>
  </si>
  <si>
    <t>BP2600331810101</t>
  </si>
  <si>
    <t>Desmontar 1000 techos a la interperie en zonas protegidas y no protegidas (Realizar jornadas  de prevención, vigilancia y control de las áreas protegidas)</t>
  </si>
  <si>
    <t>Áreas cubiertas con jornadas de vigilancia (Hectáreas)</t>
  </si>
  <si>
    <t>Con el cubrimiento mediante jornadas de vigilancia y operativos de control en territorio caleño, tanto en zona urbana como rural, con actividades para el manejo y  prevención de invasiones se reporta un acumulado de 40 hectáreas, que dejaron como resultado un total de 1.000 techos desmontados como aporte de la Secretaría de Seguridad y Justicia en el marco de los operativos gestionados por el Comité Distrital de Control a Invasiones y Protección de Ecosistemas.</t>
  </si>
  <si>
    <t xml:space="preserve">Gestión del Riesgo </t>
  </si>
  <si>
    <t xml:space="preserve">Reducción del Riesgo  </t>
  </si>
  <si>
    <t xml:space="preserve">Restitución de espacio público por desmonte de techos en Jarillón y Lagunas, con procesos de concertación y garantía de derechos </t>
  </si>
  <si>
    <t>Recuperación del espacio de uso público en zona de jarillón y lagunas de  Cali</t>
  </si>
  <si>
    <t>BP26003852</t>
  </si>
  <si>
    <t>BP2600385210101</t>
  </si>
  <si>
    <t>Restituir el espacio público por desmonte de 300 techos en jarillón y lagunas, con procesos de concertación y garantía de derechos (Realizar Servicio de adopción y seguimiento de acciones y medidas especiales)</t>
  </si>
  <si>
    <t>acciones y medidas especiales ejecutadas</t>
  </si>
  <si>
    <t>se reporta un acumulado de 643 órdenes de restitución proferidas desde la Inspección de Policía Categoría Especial de Plan Jarillón, con el desmonte físico de 47 techos a cargo de la Secretaría de Infraestructura, Gestión de Riesgos y demás instituciones que confluyen en el Plan Jarillón.</t>
  </si>
  <si>
    <t xml:space="preserve">Bocaminas activas ilegales cerradas  </t>
  </si>
  <si>
    <t>Erradicación de la minería ilegal en el parque Nacional Natural los Farallones de Cali</t>
  </si>
  <si>
    <t>BP26003317</t>
  </si>
  <si>
    <t>BP2600331710101</t>
  </si>
  <si>
    <t xml:space="preserve">Bocaminas activas ilegales cerradas </t>
  </si>
  <si>
    <t>Cerrar 7 bocaminas activas ilegales (Servicio de asistencia técnica en el marco de la formulación e implementación de proyectos demostrativos para la reducción de impactos ambientales de la minería)</t>
  </si>
  <si>
    <t>Proyectos demostrativos para la reducción de impactos ambientales de la minería diseñados</t>
  </si>
  <si>
    <t xml:space="preserve">Cali, Gobierno Incluyente </t>
  </si>
  <si>
    <t>Gobierno Inteligente</t>
  </si>
  <si>
    <t>Fortalecimiento Institucional</t>
  </si>
  <si>
    <t>Procesos institucionales de la Secretaría de Seguridad y Justicia mejorados, conforme a los requerimientos de las políticas institucionales vigentes</t>
  </si>
  <si>
    <t>Fortalecimiento de la gestión institucional en la secretaría de seguridad y justicia de Santiago de Cali</t>
  </si>
  <si>
    <t>BP26003832</t>
  </si>
  <si>
    <t>Secretaría de Seguridad y Justicia- UAG</t>
  </si>
  <si>
    <t>BP2600383210101</t>
  </si>
  <si>
    <t>Mejorar el 12% los procesos institucionales de la secretaría, conforme a los requerimientos de las políticas institucionales vigentes (Documentos de evaluación)</t>
  </si>
  <si>
    <t>Documentos de evaluación elaborados</t>
  </si>
  <si>
    <t>Desde la Unidad de Apoyo a la gestión se continua con la mejora en la implementación del MIPG, enfatizando en materialización de las políticas de gestión documental, comunicación e información y servicios al ciudadano, en dinámicas de conectividad en un 95% mejorando el almacenamiento de datos y seguimiento de PQRSD, logrando un 12% en la mejora de los procesos institucionales de la Secretaria.</t>
  </si>
  <si>
    <t>BP2600383210201</t>
  </si>
  <si>
    <t>Mejorar en 12% los procesos institucionales de la secretaría, conforme a los requerimientos de las políticas institucionales vigentes (Servicio de información actualizado)</t>
  </si>
  <si>
    <t>Sistemas de información actualizados</t>
  </si>
  <si>
    <t>Se adquirió equipos tecnológicos para el mejor funcionamiento de la secretaria de Seguridad y Justicia</t>
  </si>
  <si>
    <t>Gestión de Información Estadística y Geográfica para la Evaluación de Resultados</t>
  </si>
  <si>
    <t>Investigaciones producidas por el observatorio de seguridad</t>
  </si>
  <si>
    <t>Fortalecimiento del componente investigativo del Observatorio de Seguridad  de   Cali</t>
  </si>
  <si>
    <t>BP26003157</t>
  </si>
  <si>
    <t>Secretaría de Seguridad y Justicia- Subsecretaría de politica de Seguridad</t>
  </si>
  <si>
    <t>BP2600315710101</t>
  </si>
  <si>
    <t>Producir 4 investigaciones por el observatorio de seguridad (Elaborar Documentos de investigación)</t>
  </si>
  <si>
    <t xml:space="preserve">Documentos de investigación elaborados
</t>
  </si>
  <si>
    <t>En el Observatorio de Seguridad de la Secretaría de Seguridad y Justicia de Santiago de Cali, además de realizar el acopio y análisis de los datos de las diferentes agencias de seguridad del Estado, desde un punto de vista epidemiológico, como componente misional, se adelantan investigaciones sociales para identificar las causas del comportamiento de los datos en el marco del Plan de desarrollo. En la vigencia 2022 se finalizaron las cuatro (4) investigaciones planeadas.</t>
  </si>
  <si>
    <t>BP2600315710201</t>
  </si>
  <si>
    <t>Construir 1 Documento metodológico</t>
  </si>
  <si>
    <t xml:space="preserve">Documentos metodológicos realizados
</t>
  </si>
  <si>
    <t>Elaboración de documento metodológico: Etapa 1: Conformación del comité de investigaciones; Etapa 2: Exploración inicial que permitan la realización de un anteproyecto, Etapa 3; Identificar cada una de las variables que definen el problema de investigación; Etapa 4: Ubicar las variables dentro de un contexto demográfico, geográfico y temporal; Etapa 5:  Iniciar proceso de estructuración del proyecto; Etapa 6: Evaluación por un comité; Etapa 7: Ejecución del proyecto.</t>
  </si>
  <si>
    <t>Sistema de la Información y la Infraestructura Tecnológica</t>
  </si>
  <si>
    <t>Centro de Gestión del Conocimiento y la Innovación en materia de seguridad y justicia funcionando</t>
  </si>
  <si>
    <t>Implementación de un Centro de Gestión del Conocimiento y la Innovación en materia de seguridad y justicia  Cali</t>
  </si>
  <si>
    <t>BP26003076</t>
  </si>
  <si>
    <t>BP2600307610101</t>
  </si>
  <si>
    <t>Implementar un centro de gestión del conocimiento y la innovación en materia de seguridad y justicia (Construir Documentos metodológicos)</t>
  </si>
  <si>
    <t>Documentos metodológicos realizados</t>
  </si>
  <si>
    <t>Plan Estratégico del Observatorio de Seguridad, de acuerdo a cada uno de los ejes que definen: Eje 1: Generación y producción de conocimiento; Eje 2: Tecnologías de información y comunicación para la gestión de conocimiento; Eje 3: Analítica institucional; Eje 4: Transferencia, uso y apropiación del conocimiento.</t>
  </si>
  <si>
    <t>BP2600307610201</t>
  </si>
  <si>
    <t>Implementar un centro de gestión del conocimiento y la innovación en materia de seguridad y justicia (Elaborar Documentos Planeación)</t>
  </si>
  <si>
    <t xml:space="preserve">Planes estratégicos elaborados
</t>
  </si>
  <si>
    <t>Elaboración de documento metodológico: Etapa 1: recolección de datos; etapa 2: procesamiento; etapa 3: análisis; etapa 4: productos; Etapa 5: Alcances.</t>
  </si>
  <si>
    <t>Sistema interactivo de reporte de quejas en línea de construcciones, antenas irreglamentarias y obras, implementado</t>
  </si>
  <si>
    <t>Implementación sistema interactivo reporte de quejas en línea de construcciones, antenas irreglamentarias y obras en  Cali</t>
  </si>
  <si>
    <t>BP26003163</t>
  </si>
  <si>
    <t>BP2600316310101</t>
  </si>
  <si>
    <t>Realizar 4.112 acciones de inspección, vigilancia y control</t>
  </si>
  <si>
    <t>Diligencias de inspección realizadas</t>
  </si>
  <si>
    <t>En el desarrollo de las intervenciones de inspección, vigilancia y control, se atendieron un total de 4.989 diligencias de inspección de competencia del área que comprende las visitas control a construcción preventiva y rutinaria, licencias controladas, visitas de control a trasporte vertical y visitas de control posterior.</t>
  </si>
  <si>
    <t>BP2600316310201</t>
  </si>
  <si>
    <t>Implementar un sistema interactivo de reporte de quejas en línea de construcciones, antenas irreglamentarias y obras (Implementar Servicio información)</t>
  </si>
  <si>
    <t>El sistema interactivo, en el momento, se encuentra en la etapa de ejecución en la actividad desarrollo del módulo de control a construcciones y un avance de dos (2) módulos más lo cual representa el 21,67% de sistema de información implementado.  El sistema se espera que esté implementado dentro del cuatrienio.</t>
  </si>
  <si>
    <t>Proyectos</t>
  </si>
  <si>
    <t>Proyectos desfinanciados</t>
  </si>
  <si>
    <t>Avance físico</t>
  </si>
  <si>
    <t>Proyectos con ejecución física en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</si>
</sst>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dd\.mm\.yyyy;@"/>
    <numFmt numFmtId="165" formatCode="0.0%"/>
    <numFmt numFmtId="166" formatCode="_(* #,##0_);_(* \(#,##0\);_(* &quot;-&quot;??_);_(@_)"/>
    <numFmt numFmtId="167" formatCode="d/mm/yyyy;@"/>
    <numFmt numFmtId="168" formatCode="_-* #,##0_-;\-* #,##0_-;_-* &quot;-&quot;??_-;_-@_-"/>
    <numFmt numFmtId="169" formatCode="_(* #,##0_);_(* \(#,##0\);_(* &quot;-&quot;_);_(@_)"/>
  </numFmts>
  <fonts count="22" x14ac:knownFonts="1">
    <font>
      <sz val="11"/>
      <color theme="1"/>
      <name val="Calibri"/>
      <family val="2"/>
      <scheme val="minor"/>
    </font>
    <font>
      <sz val="11"/>
      <color theme="1"/>
      <name val="Calibri"/>
      <family val="2"/>
      <scheme val="minor"/>
    </font>
    <font>
      <sz val="11"/>
      <name val="Arial Narrow"/>
      <family val="2"/>
    </font>
    <font>
      <b/>
      <sz val="14"/>
      <name val="Arial Narrow"/>
      <family val="2"/>
    </font>
    <font>
      <b/>
      <sz val="12"/>
      <name val="Arial Narrow"/>
      <family val="2"/>
    </font>
    <font>
      <sz val="10"/>
      <name val="Arial"/>
      <family val="2"/>
    </font>
    <font>
      <b/>
      <sz val="11"/>
      <name val="Arial Narrow"/>
      <family val="2"/>
    </font>
    <font>
      <sz val="12"/>
      <color theme="1"/>
      <name val="Arial Narrow"/>
      <family val="2"/>
    </font>
    <font>
      <b/>
      <sz val="12"/>
      <color theme="1"/>
      <name val="Arial Narrow"/>
      <family val="2"/>
    </font>
    <font>
      <sz val="12"/>
      <name val="Arial Narrow"/>
      <family val="2"/>
    </font>
    <font>
      <sz val="9"/>
      <name val="Arial Narrow"/>
      <family val="2"/>
    </font>
    <font>
      <sz val="9"/>
      <color theme="1"/>
      <name val="Arial Narrow"/>
      <family val="2"/>
    </font>
    <font>
      <sz val="11"/>
      <color theme="1"/>
      <name val="Arial Narrow"/>
      <family val="2"/>
    </font>
    <font>
      <sz val="10"/>
      <name val="Arial Narrow"/>
      <family val="2"/>
    </font>
    <font>
      <sz val="10"/>
      <color theme="1"/>
      <name val="Arial Narrow"/>
      <family val="2"/>
    </font>
    <font>
      <sz val="11"/>
      <color indexed="8"/>
      <name val="Calibri"/>
      <family val="2"/>
    </font>
    <font>
      <b/>
      <sz val="9"/>
      <name val="Arial Narrow"/>
      <family val="2"/>
    </font>
    <font>
      <sz val="9"/>
      <color indexed="8"/>
      <name val="Arial Narrow"/>
      <family val="2"/>
    </font>
    <font>
      <sz val="10"/>
      <color indexed="8"/>
      <name val="Arial Narrow"/>
      <family val="2"/>
    </font>
    <font>
      <sz val="9"/>
      <color theme="1"/>
      <name val="Arial"/>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style="hair">
        <color auto="1"/>
      </right>
      <top/>
      <bottom style="hair">
        <color auto="1"/>
      </bottom>
      <diagonal/>
    </border>
    <border>
      <left style="hair">
        <color auto="1"/>
      </left>
      <right style="hair">
        <color auto="1"/>
      </right>
      <top/>
      <bottom/>
      <diagonal/>
    </border>
    <border>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indexed="64"/>
      </left>
      <right style="hair">
        <color indexed="64"/>
      </right>
      <top/>
      <bottom style="thin">
        <color indexed="64"/>
      </bottom>
      <diagonal/>
    </border>
  </borders>
  <cellStyleXfs count="12">
    <xf numFmtId="0" fontId="0" fillId="0" borderId="0"/>
    <xf numFmtId="43" fontId="1" fillId="0" borderId="0" applyFont="0" applyFill="0" applyBorder="0" applyAlignment="0" applyProtection="0"/>
    <xf numFmtId="41" fontId="1" fillId="0" borderId="0" applyFont="0" applyFill="0" applyBorder="0" applyAlignment="0" applyProtection="0"/>
    <xf numFmtId="9" fontId="15" fillId="0" borderId="0" applyFont="0" applyFill="0" applyBorder="0" applyAlignment="0" applyProtection="0"/>
    <xf numFmtId="0" fontId="1" fillId="0" borderId="0"/>
    <xf numFmtId="0" fontId="1" fillId="0" borderId="0"/>
    <xf numFmtId="0" fontId="5" fillId="0" borderId="0"/>
    <xf numFmtId="0" fontId="5" fillId="0" borderId="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cellStyleXfs>
  <cellXfs count="291">
    <xf numFmtId="0" fontId="0" fillId="0" borderId="0" xfId="0"/>
    <xf numFmtId="0" fontId="2" fillId="2" borderId="1" xfId="4" applyFont="1" applyFill="1" applyBorder="1" applyAlignment="1">
      <alignment horizontal="center" vertical="center"/>
    </xf>
    <xf numFmtId="0" fontId="2" fillId="0" borderId="0" xfId="4" applyFont="1" applyAlignment="1">
      <alignment vertical="center" wrapText="1"/>
    </xf>
    <xf numFmtId="0" fontId="2" fillId="0" borderId="0" xfId="4" applyFont="1" applyAlignment="1">
      <alignment vertical="center"/>
    </xf>
    <xf numFmtId="0" fontId="3" fillId="2" borderId="2" xfId="4" applyFont="1" applyFill="1" applyBorder="1" applyAlignment="1">
      <alignment horizontal="center" vertical="center" wrapText="1"/>
    </xf>
    <xf numFmtId="0" fontId="3" fillId="2" borderId="3" xfId="4" applyFont="1" applyFill="1" applyBorder="1" applyAlignment="1">
      <alignment horizontal="center" vertical="center" wrapText="1"/>
    </xf>
    <xf numFmtId="0" fontId="3" fillId="2" borderId="4" xfId="4" applyFont="1" applyFill="1" applyBorder="1" applyAlignment="1">
      <alignment horizontal="center" vertical="center" wrapText="1"/>
    </xf>
    <xf numFmtId="0" fontId="2" fillId="2" borderId="0" xfId="4" applyFont="1" applyFill="1" applyAlignment="1">
      <alignment vertical="center"/>
    </xf>
    <xf numFmtId="0" fontId="4" fillId="2" borderId="5" xfId="5" applyFont="1" applyFill="1" applyBorder="1" applyAlignment="1">
      <alignment horizontal="center" vertical="center" wrapText="1"/>
    </xf>
    <xf numFmtId="0" fontId="4" fillId="0" borderId="5" xfId="6" applyFont="1" applyBorder="1" applyAlignment="1">
      <alignment horizontal="center" vertical="center" wrapText="1"/>
    </xf>
    <xf numFmtId="14" fontId="4" fillId="0" borderId="5" xfId="6" applyNumberFormat="1" applyFont="1" applyBorder="1" applyAlignment="1">
      <alignment horizontal="center" vertical="center" wrapText="1"/>
    </xf>
    <xf numFmtId="0" fontId="4" fillId="0" borderId="5" xfId="6" applyFont="1" applyBorder="1" applyAlignment="1">
      <alignment horizontal="center" vertical="center" wrapText="1"/>
    </xf>
    <xf numFmtId="0" fontId="4" fillId="3" borderId="5" xfId="6" applyFont="1" applyFill="1" applyBorder="1" applyAlignment="1">
      <alignment horizontal="center" vertical="center"/>
    </xf>
    <xf numFmtId="0" fontId="2" fillId="2" borderId="0" xfId="5" applyFont="1" applyFill="1" applyAlignment="1">
      <alignment vertical="center"/>
    </xf>
    <xf numFmtId="0" fontId="3" fillId="2" borderId="5" xfId="4" applyFont="1" applyFill="1" applyBorder="1" applyAlignment="1">
      <alignment horizontal="center" vertical="center" wrapText="1"/>
    </xf>
    <xf numFmtId="0" fontId="6" fillId="0" borderId="5" xfId="5" applyFont="1" applyBorder="1" applyAlignment="1">
      <alignment horizontal="center" vertical="center" wrapText="1"/>
    </xf>
    <xf numFmtId="0" fontId="6" fillId="0" borderId="5" xfId="6" applyFont="1" applyBorder="1" applyAlignment="1">
      <alignment horizontal="center" vertical="center" wrapText="1"/>
    </xf>
    <xf numFmtId="0" fontId="6" fillId="0" borderId="5" xfId="4" applyFont="1" applyBorder="1" applyAlignment="1">
      <alignment horizontal="center" vertical="center" wrapText="1"/>
    </xf>
    <xf numFmtId="0" fontId="7" fillId="0" borderId="6" xfId="0" applyFont="1" applyBorder="1" applyAlignment="1">
      <alignment horizontal="center" vertical="center" wrapText="1"/>
    </xf>
    <xf numFmtId="0" fontId="8" fillId="0" borderId="6" xfId="0" applyFont="1" applyBorder="1" applyAlignment="1">
      <alignment horizontal="left" vertical="center" wrapText="1"/>
    </xf>
    <xf numFmtId="0" fontId="7" fillId="0" borderId="6" xfId="7" applyFont="1" applyBorder="1" applyAlignment="1">
      <alignment horizontal="left" vertical="center"/>
    </xf>
    <xf numFmtId="0" fontId="9" fillId="0" borderId="6" xfId="7" applyFont="1" applyBorder="1" applyAlignment="1">
      <alignment horizontal="center" vertical="center"/>
    </xf>
    <xf numFmtId="0" fontId="9" fillId="0" borderId="6" xfId="6" applyFont="1" applyBorder="1" applyAlignment="1">
      <alignment horizontal="left" vertical="center" wrapText="1"/>
    </xf>
    <xf numFmtId="0" fontId="10" fillId="0" borderId="6" xfId="7" applyFont="1" applyBorder="1" applyAlignment="1">
      <alignment horizontal="center" vertical="center" wrapText="1"/>
    </xf>
    <xf numFmtId="0" fontId="9" fillId="0" borderId="6" xfId="5" applyFont="1" applyBorder="1" applyAlignment="1">
      <alignment vertical="center"/>
    </xf>
    <xf numFmtId="0" fontId="9" fillId="0" borderId="6" xfId="6" applyFont="1" applyBorder="1" applyAlignment="1">
      <alignment vertical="center" wrapText="1"/>
    </xf>
    <xf numFmtId="0" fontId="9" fillId="0" borderId="6" xfId="5" applyFont="1" applyBorder="1" applyAlignment="1">
      <alignment horizontal="center" vertical="center"/>
    </xf>
    <xf numFmtId="0" fontId="9" fillId="0" borderId="6" xfId="6" applyFont="1" applyBorder="1" applyAlignment="1">
      <alignment horizontal="center" vertical="center" wrapText="1"/>
    </xf>
    <xf numFmtId="164" fontId="9" fillId="0" borderId="6" xfId="5" applyNumberFormat="1" applyFont="1" applyBorder="1" applyAlignment="1">
      <alignment horizontal="center" vertical="center"/>
    </xf>
    <xf numFmtId="164" fontId="9" fillId="0" borderId="6" xfId="6" applyNumberFormat="1" applyFont="1" applyBorder="1" applyAlignment="1">
      <alignment horizontal="center" vertical="center" wrapText="1"/>
    </xf>
    <xf numFmtId="0" fontId="11" fillId="0" borderId="6" xfId="5" applyFont="1" applyBorder="1" applyAlignment="1">
      <alignment vertical="center" wrapText="1"/>
    </xf>
    <xf numFmtId="0" fontId="7" fillId="0" borderId="7" xfId="0" applyFont="1" applyBorder="1" applyAlignment="1">
      <alignment horizontal="center" vertical="center" wrapText="1"/>
    </xf>
    <xf numFmtId="0" fontId="7" fillId="0" borderId="7" xfId="0" applyFont="1" applyBorder="1" applyAlignment="1">
      <alignment horizontal="left" vertical="center" wrapText="1"/>
    </xf>
    <xf numFmtId="0" fontId="7" fillId="0" borderId="7" xfId="7" applyFont="1" applyBorder="1" applyAlignment="1">
      <alignment horizontal="left" vertical="center"/>
    </xf>
    <xf numFmtId="0" fontId="9" fillId="0" borderId="7" xfId="7" applyFont="1" applyBorder="1" applyAlignment="1">
      <alignment horizontal="center" vertical="center"/>
    </xf>
    <xf numFmtId="0" fontId="9" fillId="0" borderId="7" xfId="6" applyFont="1" applyBorder="1" applyAlignment="1">
      <alignment horizontal="left" vertical="center" wrapText="1"/>
    </xf>
    <xf numFmtId="0" fontId="10" fillId="0" borderId="7" xfId="7" applyFont="1" applyBorder="1" applyAlignment="1">
      <alignment horizontal="center" vertical="center" wrapText="1"/>
    </xf>
    <xf numFmtId="0" fontId="9" fillId="0" borderId="7" xfId="5" applyFont="1" applyBorder="1" applyAlignment="1">
      <alignment vertical="center"/>
    </xf>
    <xf numFmtId="0" fontId="9" fillId="0" borderId="7" xfId="6" applyFont="1" applyBorder="1" applyAlignment="1">
      <alignment vertical="center" wrapText="1"/>
    </xf>
    <xf numFmtId="0" fontId="9" fillId="0" borderId="7" xfId="5" applyFont="1" applyBorder="1" applyAlignment="1">
      <alignment horizontal="center" vertical="center"/>
    </xf>
    <xf numFmtId="0" fontId="9" fillId="0" borderId="7" xfId="6" applyFont="1" applyBorder="1" applyAlignment="1">
      <alignment horizontal="center" vertical="center" wrapText="1"/>
    </xf>
    <xf numFmtId="164" fontId="9" fillId="0" borderId="7" xfId="5" applyNumberFormat="1" applyFont="1" applyBorder="1" applyAlignment="1">
      <alignment horizontal="center" vertical="center"/>
    </xf>
    <xf numFmtId="164" fontId="9" fillId="0" borderId="7" xfId="6" applyNumberFormat="1" applyFont="1" applyBorder="1" applyAlignment="1">
      <alignment horizontal="center" vertical="center" wrapText="1"/>
    </xf>
    <xf numFmtId="0" fontId="11" fillId="0" borderId="7" xfId="5" applyFont="1" applyBorder="1" applyAlignment="1">
      <alignment vertical="center" wrapText="1"/>
    </xf>
    <xf numFmtId="0" fontId="12" fillId="0" borderId="7" xfId="0" applyFont="1" applyBorder="1" applyAlignment="1">
      <alignment horizontal="center" vertical="center" wrapText="1"/>
    </xf>
    <xf numFmtId="0" fontId="12" fillId="0" borderId="7" xfId="0" applyFont="1" applyBorder="1" applyAlignment="1">
      <alignment horizontal="left" vertical="center" wrapText="1"/>
    </xf>
    <xf numFmtId="0" fontId="12" fillId="0" borderId="7" xfId="7" applyFont="1" applyBorder="1" applyAlignment="1">
      <alignment horizontal="left" vertical="center"/>
    </xf>
    <xf numFmtId="0" fontId="2" fillId="0" borderId="7" xfId="7" applyFont="1" applyBorder="1" applyAlignment="1">
      <alignment horizontal="center" vertical="center"/>
    </xf>
    <xf numFmtId="0" fontId="2" fillId="0" borderId="7" xfId="6" applyFont="1" applyBorder="1" applyAlignment="1">
      <alignment horizontal="left" vertical="center" wrapText="1"/>
    </xf>
    <xf numFmtId="0" fontId="2" fillId="0" borderId="7" xfId="5" applyFont="1" applyBorder="1" applyAlignment="1">
      <alignment vertical="center"/>
    </xf>
    <xf numFmtId="0" fontId="2" fillId="0" borderId="7" xfId="6" applyFont="1" applyBorder="1" applyAlignment="1">
      <alignment vertical="center" wrapText="1"/>
    </xf>
    <xf numFmtId="0" fontId="2" fillId="0" borderId="7" xfId="5" applyFont="1" applyBorder="1" applyAlignment="1">
      <alignment horizontal="center" vertical="center"/>
    </xf>
    <xf numFmtId="0" fontId="2" fillId="0" borderId="7" xfId="6" applyFont="1" applyBorder="1" applyAlignment="1">
      <alignment horizontal="center" vertical="center" wrapText="1"/>
    </xf>
    <xf numFmtId="164" fontId="2" fillId="0" borderId="7" xfId="5" applyNumberFormat="1" applyFont="1" applyBorder="1" applyAlignment="1">
      <alignment horizontal="center" vertical="center"/>
    </xf>
    <xf numFmtId="164" fontId="10" fillId="0" borderId="7" xfId="7" applyNumberFormat="1" applyFont="1" applyBorder="1" applyAlignment="1">
      <alignment horizontal="center" vertical="center" wrapText="1"/>
    </xf>
    <xf numFmtId="0" fontId="13" fillId="0" borderId="7" xfId="7" applyFont="1" applyBorder="1" applyAlignment="1">
      <alignment horizontal="center" vertical="center" wrapText="1"/>
    </xf>
    <xf numFmtId="0" fontId="14" fillId="0" borderId="7" xfId="5" applyFont="1" applyBorder="1" applyAlignment="1">
      <alignment horizontal="center" vertical="center"/>
    </xf>
    <xf numFmtId="0" fontId="14" fillId="0" borderId="7" xfId="0" applyFont="1" applyBorder="1" applyAlignment="1">
      <alignment horizontal="left" vertical="center" wrapText="1"/>
    </xf>
    <xf numFmtId="0" fontId="14" fillId="0" borderId="7" xfId="7" applyFont="1" applyBorder="1" applyAlignment="1">
      <alignment horizontal="left" vertical="center" wrapText="1"/>
    </xf>
    <xf numFmtId="0" fontId="10" fillId="0" borderId="7" xfId="7" applyFont="1" applyBorder="1" applyAlignment="1">
      <alignment horizontal="center" vertical="center"/>
    </xf>
    <xf numFmtId="0" fontId="10" fillId="0" borderId="7" xfId="6" applyFont="1" applyBorder="1" applyAlignment="1">
      <alignment horizontal="left" vertical="center" wrapText="1"/>
    </xf>
    <xf numFmtId="0" fontId="13" fillId="0" borderId="7" xfId="7" applyFont="1" applyBorder="1" applyAlignment="1">
      <alignment vertical="center"/>
    </xf>
    <xf numFmtId="0" fontId="13" fillId="0" borderId="7" xfId="7" applyFont="1" applyBorder="1" applyAlignment="1">
      <alignment horizontal="center" vertical="center"/>
    </xf>
    <xf numFmtId="164" fontId="13" fillId="0" borderId="7" xfId="7" applyNumberFormat="1" applyFont="1" applyBorder="1" applyAlignment="1">
      <alignment horizontal="center" vertical="center" wrapText="1"/>
    </xf>
    <xf numFmtId="0" fontId="11" fillId="0" borderId="8" xfId="5" applyFont="1" applyBorder="1" applyAlignment="1">
      <alignment vertical="center" wrapText="1"/>
    </xf>
    <xf numFmtId="0" fontId="10" fillId="0" borderId="7" xfId="7" applyFont="1" applyBorder="1" applyAlignment="1">
      <alignment horizontal="center" vertical="center" wrapText="1"/>
    </xf>
    <xf numFmtId="0" fontId="13" fillId="0" borderId="7" xfId="7" applyFont="1" applyBorder="1" applyAlignment="1">
      <alignment horizontal="center" vertical="center" wrapText="1"/>
    </xf>
    <xf numFmtId="0" fontId="11" fillId="0" borderId="7" xfId="0" applyFont="1" applyBorder="1" applyAlignment="1">
      <alignment horizontal="left" vertical="center" wrapText="1"/>
    </xf>
    <xf numFmtId="0" fontId="11" fillId="0" borderId="7" xfId="7" applyFont="1" applyBorder="1" applyAlignment="1">
      <alignment horizontal="left" vertical="center" wrapText="1"/>
    </xf>
    <xf numFmtId="0" fontId="13" fillId="0" borderId="7" xfId="7" applyFont="1" applyBorder="1" applyAlignment="1">
      <alignment horizontal="left" vertical="center"/>
    </xf>
    <xf numFmtId="0" fontId="10" fillId="0" borderId="7" xfId="7" applyFont="1" applyBorder="1" applyAlignment="1">
      <alignment vertical="center"/>
    </xf>
    <xf numFmtId="9" fontId="10" fillId="0" borderId="7" xfId="3" applyFont="1" applyFill="1" applyBorder="1" applyAlignment="1">
      <alignment vertical="center"/>
    </xf>
    <xf numFmtId="165" fontId="10" fillId="0" borderId="7" xfId="3" applyNumberFormat="1" applyFont="1" applyFill="1" applyBorder="1" applyAlignment="1">
      <alignment vertical="center"/>
    </xf>
    <xf numFmtId="165" fontId="10" fillId="0" borderId="7" xfId="8" applyNumberFormat="1" applyFont="1" applyFill="1" applyBorder="1" applyAlignment="1">
      <alignment horizontal="center" vertical="center" wrapText="1"/>
    </xf>
    <xf numFmtId="3" fontId="10" fillId="0" borderId="7" xfId="7" applyNumberFormat="1" applyFont="1" applyBorder="1" applyAlignment="1">
      <alignment vertical="center" wrapText="1"/>
    </xf>
    <xf numFmtId="165" fontId="10" fillId="0" borderId="7" xfId="9" applyNumberFormat="1" applyFont="1" applyFill="1" applyBorder="1" applyAlignment="1">
      <alignment vertical="center"/>
    </xf>
    <xf numFmtId="164" fontId="10" fillId="0" borderId="7" xfId="10" applyNumberFormat="1" applyFont="1" applyBorder="1" applyAlignment="1">
      <alignment horizontal="center" vertical="center" wrapText="1"/>
    </xf>
    <xf numFmtId="0" fontId="11" fillId="0" borderId="8" xfId="5" applyFont="1" applyBorder="1" applyAlignment="1">
      <alignment horizontal="center" vertical="center" wrapText="1"/>
    </xf>
    <xf numFmtId="0" fontId="11" fillId="0" borderId="7" xfId="5" applyFont="1" applyBorder="1" applyAlignment="1">
      <alignment horizontal="left" vertical="center" wrapText="1"/>
    </xf>
    <xf numFmtId="166" fontId="10" fillId="0" borderId="7" xfId="1" applyNumberFormat="1" applyFont="1" applyFill="1" applyBorder="1" applyAlignment="1">
      <alignment vertical="center" wrapText="1"/>
    </xf>
    <xf numFmtId="167" fontId="10" fillId="0" borderId="7" xfId="10" applyNumberFormat="1" applyFont="1" applyBorder="1" applyAlignment="1">
      <alignment horizontal="center" vertical="center" wrapText="1"/>
    </xf>
    <xf numFmtId="0" fontId="11" fillId="0" borderId="9" xfId="5" applyFont="1" applyBorder="1" applyAlignment="1">
      <alignment horizontal="center" vertical="center" wrapText="1"/>
    </xf>
    <xf numFmtId="0" fontId="11" fillId="0" borderId="7" xfId="5" applyFont="1" applyBorder="1" applyAlignment="1">
      <alignment vertical="center"/>
    </xf>
    <xf numFmtId="9" fontId="10" fillId="0" borderId="7" xfId="3" applyFont="1" applyFill="1" applyBorder="1" applyAlignment="1">
      <alignment vertical="center" wrapText="1"/>
    </xf>
    <xf numFmtId="165" fontId="10" fillId="0" borderId="7" xfId="3" applyNumberFormat="1" applyFont="1" applyFill="1" applyBorder="1" applyAlignment="1">
      <alignment vertical="center" wrapText="1"/>
    </xf>
    <xf numFmtId="9" fontId="10" fillId="0" borderId="7" xfId="3" applyFont="1" applyFill="1" applyBorder="1" applyAlignment="1">
      <alignment horizontal="center" vertical="center" wrapText="1"/>
    </xf>
    <xf numFmtId="165" fontId="10" fillId="0" borderId="7" xfId="1" applyNumberFormat="1" applyFont="1" applyFill="1" applyBorder="1" applyAlignment="1">
      <alignment vertical="center" wrapText="1"/>
    </xf>
    <xf numFmtId="167" fontId="10" fillId="0" borderId="7" xfId="7" applyNumberFormat="1" applyFont="1" applyBorder="1" applyAlignment="1">
      <alignment horizontal="center" vertical="center" wrapText="1"/>
    </xf>
    <xf numFmtId="0" fontId="11" fillId="0" borderId="7" xfId="5" applyFont="1" applyBorder="1" applyAlignment="1">
      <alignment horizontal="center" vertical="center"/>
    </xf>
    <xf numFmtId="168" fontId="10" fillId="0" borderId="7" xfId="1" applyNumberFormat="1" applyFont="1" applyFill="1" applyBorder="1" applyAlignment="1">
      <alignment vertical="center"/>
    </xf>
    <xf numFmtId="9" fontId="10" fillId="0" borderId="7" xfId="7" applyNumberFormat="1" applyFont="1" applyBorder="1" applyAlignment="1">
      <alignment vertical="center"/>
    </xf>
    <xf numFmtId="165" fontId="10" fillId="0" borderId="7" xfId="7" applyNumberFormat="1" applyFont="1" applyBorder="1" applyAlignment="1">
      <alignment vertical="center"/>
    </xf>
    <xf numFmtId="165" fontId="13" fillId="0" borderId="7" xfId="7" applyNumberFormat="1" applyFont="1" applyBorder="1" applyAlignment="1">
      <alignment vertical="center"/>
    </xf>
    <xf numFmtId="3" fontId="13" fillId="0" borderId="7" xfId="7" applyNumberFormat="1" applyFont="1" applyBorder="1" applyAlignment="1">
      <alignment vertical="center" wrapText="1"/>
    </xf>
    <xf numFmtId="165" fontId="13" fillId="0" borderId="7" xfId="7" applyNumberFormat="1" applyFont="1" applyBorder="1" applyAlignment="1">
      <alignment vertical="center" wrapText="1"/>
    </xf>
    <xf numFmtId="0" fontId="14" fillId="0" borderId="7" xfId="5" applyFont="1" applyBorder="1" applyAlignment="1">
      <alignment vertical="center" wrapText="1"/>
    </xf>
    <xf numFmtId="0" fontId="10" fillId="0" borderId="7" xfId="7" applyFont="1" applyBorder="1" applyAlignment="1">
      <alignment horizontal="left" vertical="center"/>
    </xf>
    <xf numFmtId="0" fontId="8" fillId="0" borderId="7" xfId="0" applyFont="1" applyBorder="1" applyAlignment="1">
      <alignment horizontal="left" vertical="center" wrapText="1"/>
    </xf>
    <xf numFmtId="0" fontId="7" fillId="0" borderId="7" xfId="7" applyFont="1" applyBorder="1" applyAlignment="1">
      <alignment horizontal="left" vertical="center" wrapText="1"/>
    </xf>
    <xf numFmtId="0" fontId="10" fillId="0" borderId="7" xfId="6" applyFont="1" applyBorder="1" applyAlignment="1">
      <alignment horizontal="center" vertical="center" wrapText="1"/>
    </xf>
    <xf numFmtId="0" fontId="9" fillId="0" borderId="7" xfId="7" applyFont="1" applyBorder="1" applyAlignment="1">
      <alignment vertical="center"/>
    </xf>
    <xf numFmtId="165" fontId="9" fillId="0" borderId="7" xfId="7" applyNumberFormat="1" applyFont="1" applyBorder="1" applyAlignment="1">
      <alignment vertical="center"/>
    </xf>
    <xf numFmtId="165" fontId="9" fillId="0" borderId="7" xfId="5" applyNumberFormat="1" applyFont="1" applyBorder="1" applyAlignment="1">
      <alignment vertical="center"/>
    </xf>
    <xf numFmtId="3" fontId="9" fillId="0" borderId="7" xfId="7" applyNumberFormat="1" applyFont="1" applyBorder="1" applyAlignment="1">
      <alignment vertical="center" wrapText="1"/>
    </xf>
    <xf numFmtId="165" fontId="9" fillId="0" borderId="7" xfId="7" applyNumberFormat="1" applyFont="1" applyBorder="1" applyAlignment="1">
      <alignment vertical="center" wrapText="1"/>
    </xf>
    <xf numFmtId="0" fontId="12" fillId="0" borderId="7" xfId="7" applyFont="1" applyBorder="1" applyAlignment="1">
      <alignment horizontal="left" vertical="center" wrapText="1"/>
    </xf>
    <xf numFmtId="0" fontId="2" fillId="0" borderId="7" xfId="7" applyFont="1" applyBorder="1" applyAlignment="1">
      <alignment vertical="center"/>
    </xf>
    <xf numFmtId="165" fontId="2" fillId="0" borderId="7" xfId="7" applyNumberFormat="1" applyFont="1" applyBorder="1" applyAlignment="1">
      <alignment vertical="center"/>
    </xf>
    <xf numFmtId="3" fontId="2" fillId="0" borderId="7" xfId="7" applyNumberFormat="1" applyFont="1" applyBorder="1" applyAlignment="1">
      <alignment vertical="center" wrapText="1"/>
    </xf>
    <xf numFmtId="165" fontId="2" fillId="0" borderId="7" xfId="7" applyNumberFormat="1" applyFont="1" applyBorder="1" applyAlignment="1">
      <alignment vertical="center" wrapText="1"/>
    </xf>
    <xf numFmtId="0" fontId="0" fillId="0" borderId="0" xfId="0" applyAlignment="1">
      <alignment horizontal="left" vertical="center"/>
    </xf>
    <xf numFmtId="0" fontId="0" fillId="0" borderId="0" xfId="0" applyAlignment="1">
      <alignment vertical="center"/>
    </xf>
    <xf numFmtId="165" fontId="0" fillId="0" borderId="0" xfId="0" applyNumberFormat="1" applyAlignment="1">
      <alignment vertical="center"/>
    </xf>
    <xf numFmtId="0" fontId="0" fillId="0" borderId="0" xfId="0" applyAlignment="1">
      <alignment horizontal="center" vertical="center"/>
    </xf>
    <xf numFmtId="167" fontId="0" fillId="0" borderId="0" xfId="0" applyNumberFormat="1" applyAlignment="1">
      <alignment horizontal="center" vertical="center"/>
    </xf>
    <xf numFmtId="0" fontId="16" fillId="0" borderId="7" xfId="5" applyFont="1" applyBorder="1" applyAlignment="1">
      <alignment horizontal="center" vertical="center" wrapText="1"/>
    </xf>
    <xf numFmtId="0" fontId="10" fillId="0" borderId="7" xfId="5" applyFont="1" applyBorder="1" applyAlignment="1">
      <alignment horizontal="center" vertical="center" wrapText="1"/>
    </xf>
    <xf numFmtId="0" fontId="10" fillId="0" borderId="7" xfId="0" applyFont="1" applyBorder="1" applyAlignment="1">
      <alignment horizontal="left" vertical="center" wrapText="1"/>
    </xf>
    <xf numFmtId="0" fontId="11" fillId="0" borderId="7" xfId="0" applyFont="1" applyBorder="1" applyAlignment="1">
      <alignment horizontal="left" vertical="center" wrapText="1"/>
    </xf>
    <xf numFmtId="0" fontId="10" fillId="0" borderId="7" xfId="5" applyFont="1" applyBorder="1" applyAlignment="1">
      <alignment horizontal="left" vertical="center" wrapText="1"/>
    </xf>
    <xf numFmtId="0" fontId="10" fillId="0" borderId="7" xfId="7" applyFont="1" applyBorder="1" applyAlignment="1">
      <alignment horizontal="left" vertical="center" wrapText="1"/>
    </xf>
    <xf numFmtId="0" fontId="10" fillId="0" borderId="7" xfId="5" applyFont="1" applyBorder="1" applyAlignment="1">
      <alignment vertical="center" wrapText="1"/>
    </xf>
    <xf numFmtId="0" fontId="10" fillId="0" borderId="7" xfId="6" applyFont="1" applyBorder="1" applyAlignment="1">
      <alignment vertical="center" wrapText="1"/>
    </xf>
    <xf numFmtId="0" fontId="13" fillId="0" borderId="7" xfId="7" applyFont="1" applyBorder="1" applyAlignment="1">
      <alignment vertical="center" wrapText="1"/>
    </xf>
    <xf numFmtId="1" fontId="10" fillId="0" borderId="7" xfId="5" applyNumberFormat="1" applyFont="1" applyBorder="1" applyAlignment="1">
      <alignment horizontal="center" vertical="center" wrapText="1"/>
    </xf>
    <xf numFmtId="9" fontId="10" fillId="0" borderId="7" xfId="8" applyFont="1" applyFill="1" applyBorder="1" applyAlignment="1">
      <alignment vertical="center" wrapText="1"/>
    </xf>
    <xf numFmtId="165" fontId="10" fillId="0" borderId="7" xfId="8" applyNumberFormat="1" applyFont="1" applyFill="1" applyBorder="1" applyAlignment="1">
      <alignment vertical="center" wrapText="1"/>
    </xf>
    <xf numFmtId="165" fontId="10" fillId="0" borderId="8" xfId="8" applyNumberFormat="1" applyFont="1" applyFill="1" applyBorder="1" applyAlignment="1">
      <alignment horizontal="center" vertical="center" wrapText="1"/>
    </xf>
    <xf numFmtId="0" fontId="10" fillId="0" borderId="7" xfId="7" applyFont="1" applyBorder="1" applyAlignment="1">
      <alignment vertical="center" wrapText="1"/>
    </xf>
    <xf numFmtId="165" fontId="10" fillId="0" borderId="10" xfId="8" applyNumberFormat="1" applyFont="1" applyFill="1" applyBorder="1" applyAlignment="1">
      <alignment horizontal="center" vertical="center" wrapText="1"/>
    </xf>
    <xf numFmtId="165" fontId="10" fillId="0" borderId="9" xfId="8" applyNumberFormat="1" applyFont="1" applyFill="1" applyBorder="1" applyAlignment="1">
      <alignment horizontal="center" vertical="center" wrapText="1"/>
    </xf>
    <xf numFmtId="9" fontId="10" fillId="0" borderId="7" xfId="7" applyNumberFormat="1" applyFont="1" applyBorder="1" applyAlignment="1">
      <alignment vertical="center" wrapText="1"/>
    </xf>
    <xf numFmtId="165" fontId="10" fillId="0" borderId="7" xfId="7" applyNumberFormat="1" applyFont="1" applyBorder="1" applyAlignment="1">
      <alignment vertical="center" wrapText="1"/>
    </xf>
    <xf numFmtId="0" fontId="10" fillId="0" borderId="8" xfId="6" applyFont="1" applyBorder="1" applyAlignment="1">
      <alignment horizontal="left" vertical="center" wrapText="1"/>
    </xf>
    <xf numFmtId="0" fontId="2" fillId="0" borderId="7" xfId="7" applyFont="1" applyBorder="1" applyAlignment="1">
      <alignment horizontal="center" vertical="center" wrapText="1"/>
    </xf>
    <xf numFmtId="0" fontId="2" fillId="0" borderId="7" xfId="7" applyFont="1" applyBorder="1" applyAlignment="1">
      <alignment vertical="center" wrapText="1"/>
    </xf>
    <xf numFmtId="3" fontId="10" fillId="0" borderId="7" xfId="7" applyNumberFormat="1" applyFont="1" applyBorder="1" applyAlignment="1">
      <alignment vertical="center"/>
    </xf>
    <xf numFmtId="0" fontId="11" fillId="0" borderId="7" xfId="5" applyFont="1" applyBorder="1" applyAlignment="1">
      <alignment horizontal="left" vertical="center" wrapText="1"/>
    </xf>
    <xf numFmtId="0" fontId="10" fillId="0" borderId="7" xfId="5" applyFont="1" applyBorder="1" applyAlignment="1">
      <alignment horizontal="left" vertical="center"/>
    </xf>
    <xf numFmtId="0" fontId="10" fillId="0" borderId="0" xfId="5" applyFont="1" applyAlignment="1">
      <alignment horizontal="left" vertical="center"/>
    </xf>
    <xf numFmtId="0" fontId="11" fillId="0" borderId="7" xfId="5" applyFont="1" applyBorder="1" applyAlignment="1">
      <alignment horizontal="center" vertical="center" wrapText="1"/>
    </xf>
    <xf numFmtId="0" fontId="10" fillId="0" borderId="7" xfId="7" applyFont="1" applyBorder="1" applyAlignment="1">
      <alignment horizontal="center" vertical="center"/>
    </xf>
    <xf numFmtId="0" fontId="10" fillId="0" borderId="8" xfId="7" applyFont="1" applyBorder="1" applyAlignment="1">
      <alignment horizontal="left" vertical="center" wrapText="1"/>
    </xf>
    <xf numFmtId="0" fontId="10" fillId="0" borderId="8" xfId="7" applyFont="1" applyBorder="1" applyAlignment="1">
      <alignment horizontal="center" vertical="center" wrapText="1"/>
    </xf>
    <xf numFmtId="0" fontId="17" fillId="0" borderId="7" xfId="11" applyFont="1" applyBorder="1" applyAlignment="1">
      <alignment horizontal="center" vertical="center" wrapText="1"/>
    </xf>
    <xf numFmtId="0" fontId="10" fillId="0" borderId="7" xfId="5" applyFont="1" applyBorder="1" applyAlignment="1">
      <alignment horizontal="center" vertical="center" wrapText="1"/>
    </xf>
    <xf numFmtId="9" fontId="11" fillId="0" borderId="7" xfId="3" applyFont="1" applyFill="1" applyBorder="1" applyAlignment="1">
      <alignment vertical="center" wrapText="1"/>
    </xf>
    <xf numFmtId="165" fontId="11" fillId="0" borderId="7" xfId="3" applyNumberFormat="1" applyFont="1" applyFill="1" applyBorder="1" applyAlignment="1">
      <alignment vertical="center" wrapText="1"/>
    </xf>
    <xf numFmtId="0" fontId="11" fillId="0" borderId="7" xfId="0" applyFont="1" applyBorder="1" applyAlignment="1">
      <alignment horizontal="center" vertical="center" wrapText="1"/>
    </xf>
    <xf numFmtId="0" fontId="11" fillId="0" borderId="7" xfId="5" applyFont="1" applyBorder="1" applyAlignment="1">
      <alignment horizontal="left" vertical="center"/>
    </xf>
    <xf numFmtId="0" fontId="10" fillId="0" borderId="7" xfId="5" applyFont="1" applyBorder="1" applyAlignment="1">
      <alignment horizontal="center" vertical="center"/>
    </xf>
    <xf numFmtId="0" fontId="10" fillId="0" borderId="8" xfId="7" applyFont="1" applyBorder="1" applyAlignment="1">
      <alignment horizontal="center" vertical="center" wrapText="1"/>
    </xf>
    <xf numFmtId="0" fontId="10" fillId="0" borderId="10" xfId="7" applyFont="1" applyBorder="1" applyAlignment="1">
      <alignment horizontal="center" vertical="center" wrapText="1"/>
    </xf>
    <xf numFmtId="0" fontId="10" fillId="0" borderId="9" xfId="7" applyFont="1" applyBorder="1" applyAlignment="1">
      <alignment horizontal="center" vertical="center" wrapText="1"/>
    </xf>
    <xf numFmtId="0" fontId="11" fillId="0" borderId="8" xfId="7" applyFont="1" applyBorder="1" applyAlignment="1">
      <alignment horizontal="left" vertical="center" wrapText="1"/>
    </xf>
    <xf numFmtId="0" fontId="10" fillId="0" borderId="8" xfId="7" applyFont="1" applyBorder="1" applyAlignment="1">
      <alignment horizontal="center" vertical="center"/>
    </xf>
    <xf numFmtId="3" fontId="10" fillId="0" borderId="8" xfId="7" applyNumberFormat="1" applyFont="1" applyBorder="1" applyAlignment="1">
      <alignment vertical="center" wrapText="1"/>
    </xf>
    <xf numFmtId="9" fontId="10" fillId="0" borderId="8" xfId="3" applyFont="1" applyFill="1" applyBorder="1" applyAlignment="1">
      <alignment vertical="center" wrapText="1"/>
    </xf>
    <xf numFmtId="165" fontId="10" fillId="0" borderId="8" xfId="3" applyNumberFormat="1" applyFont="1" applyFill="1" applyBorder="1" applyAlignment="1">
      <alignment vertical="center" wrapText="1"/>
    </xf>
    <xf numFmtId="166" fontId="10" fillId="0" borderId="8" xfId="1" applyNumberFormat="1" applyFont="1" applyFill="1" applyBorder="1" applyAlignment="1">
      <alignment vertical="center" wrapText="1"/>
    </xf>
    <xf numFmtId="165" fontId="10" fillId="0" borderId="8" xfId="9" applyNumberFormat="1" applyFont="1" applyFill="1" applyBorder="1" applyAlignment="1">
      <alignment vertical="center"/>
    </xf>
    <xf numFmtId="0" fontId="10" fillId="0" borderId="11" xfId="7" applyFont="1" applyBorder="1" applyAlignment="1">
      <alignment horizontal="center" vertical="center" wrapText="1"/>
    </xf>
    <xf numFmtId="0" fontId="11" fillId="0" borderId="8" xfId="5" applyFont="1" applyBorder="1" applyAlignment="1">
      <alignment horizontal="left" vertical="center" wrapText="1"/>
    </xf>
    <xf numFmtId="0" fontId="11" fillId="0" borderId="9" xfId="5" applyFont="1" applyBorder="1" applyAlignment="1">
      <alignment horizontal="left" vertical="center" wrapText="1"/>
    </xf>
    <xf numFmtId="0" fontId="11" fillId="0" borderId="9" xfId="7" applyFont="1" applyBorder="1" applyAlignment="1">
      <alignment horizontal="left" vertical="center" wrapText="1"/>
    </xf>
    <xf numFmtId="0" fontId="10" fillId="0" borderId="9" xfId="7" applyFont="1" applyBorder="1" applyAlignment="1">
      <alignment horizontal="left" vertical="center" wrapText="1"/>
    </xf>
    <xf numFmtId="3" fontId="10" fillId="0" borderId="9" xfId="7" applyNumberFormat="1" applyFont="1" applyBorder="1" applyAlignment="1">
      <alignment vertical="center" wrapText="1"/>
    </xf>
    <xf numFmtId="9" fontId="10" fillId="0" borderId="9" xfId="3" applyFont="1" applyFill="1" applyBorder="1" applyAlignment="1">
      <alignment vertical="center" wrapText="1"/>
    </xf>
    <xf numFmtId="165" fontId="10" fillId="0" borderId="9" xfId="3" applyNumberFormat="1" applyFont="1" applyFill="1" applyBorder="1" applyAlignment="1">
      <alignment vertical="center" wrapText="1"/>
    </xf>
    <xf numFmtId="166" fontId="10" fillId="0" borderId="9" xfId="1" applyNumberFormat="1" applyFont="1" applyFill="1" applyBorder="1" applyAlignment="1">
      <alignment vertical="center" wrapText="1"/>
    </xf>
    <xf numFmtId="165" fontId="10" fillId="0" borderId="9" xfId="9" applyNumberFormat="1" applyFont="1" applyFill="1" applyBorder="1" applyAlignment="1">
      <alignment vertical="center"/>
    </xf>
    <xf numFmtId="167" fontId="10" fillId="0" borderId="9" xfId="10" applyNumberFormat="1" applyFont="1" applyBorder="1" applyAlignment="1">
      <alignment horizontal="center" vertical="center" wrapText="1"/>
    </xf>
    <xf numFmtId="0" fontId="11" fillId="0" borderId="10" xfId="5" applyFont="1" applyBorder="1" applyAlignment="1">
      <alignment vertical="center" wrapText="1"/>
    </xf>
    <xf numFmtId="0" fontId="10" fillId="0" borderId="9" xfId="7" applyFont="1" applyBorder="1" applyAlignment="1">
      <alignment vertical="center" wrapText="1"/>
    </xf>
    <xf numFmtId="0" fontId="13" fillId="0" borderId="7" xfId="5" applyFont="1" applyBorder="1" applyAlignment="1">
      <alignment horizontal="center" vertical="center"/>
    </xf>
    <xf numFmtId="0" fontId="14" fillId="0" borderId="7" xfId="5" applyFont="1" applyBorder="1" applyAlignment="1">
      <alignment horizontal="left" vertical="center"/>
    </xf>
    <xf numFmtId="0" fontId="13" fillId="0" borderId="7" xfId="5" applyFont="1" applyBorder="1" applyAlignment="1">
      <alignment vertical="center"/>
    </xf>
    <xf numFmtId="165" fontId="13" fillId="0" borderId="7" xfId="5" applyNumberFormat="1" applyFont="1" applyBorder="1" applyAlignment="1">
      <alignment vertical="center"/>
    </xf>
    <xf numFmtId="0" fontId="10" fillId="0" borderId="7" xfId="5" applyFont="1" applyBorder="1" applyAlignment="1">
      <alignment horizontal="center" vertical="center"/>
    </xf>
    <xf numFmtId="0" fontId="11" fillId="0" borderId="8" xfId="0" applyFont="1" applyBorder="1" applyAlignment="1">
      <alignment horizontal="left" vertical="center" wrapText="1"/>
    </xf>
    <xf numFmtId="3" fontId="10" fillId="0" borderId="7" xfId="10" applyNumberFormat="1" applyFont="1" applyBorder="1" applyAlignment="1">
      <alignment horizontal="center" vertical="center" wrapText="1"/>
    </xf>
    <xf numFmtId="0" fontId="12" fillId="0" borderId="7" xfId="5" applyFont="1" applyBorder="1" applyAlignment="1">
      <alignment horizontal="left" vertical="center"/>
    </xf>
    <xf numFmtId="165" fontId="2" fillId="0" borderId="7" xfId="5" applyNumberFormat="1" applyFont="1" applyBorder="1" applyAlignment="1">
      <alignment vertical="center"/>
    </xf>
    <xf numFmtId="167" fontId="2" fillId="0" borderId="7" xfId="10" applyNumberFormat="1" applyFont="1" applyBorder="1" applyAlignment="1">
      <alignment horizontal="center" vertical="center" wrapText="1"/>
    </xf>
    <xf numFmtId="0" fontId="7" fillId="0" borderId="7" xfId="5" applyFont="1" applyBorder="1" applyAlignment="1">
      <alignment horizontal="left" vertical="center"/>
    </xf>
    <xf numFmtId="9" fontId="9" fillId="0" borderId="7" xfId="5" applyNumberFormat="1" applyFont="1" applyBorder="1" applyAlignment="1">
      <alignment vertical="center"/>
    </xf>
    <xf numFmtId="9" fontId="9" fillId="0" borderId="7" xfId="5" applyNumberFormat="1" applyFont="1" applyBorder="1" applyAlignment="1">
      <alignment horizontal="center" vertical="center"/>
    </xf>
    <xf numFmtId="41" fontId="9" fillId="0" borderId="7" xfId="2" applyFont="1" applyFill="1" applyBorder="1" applyAlignment="1">
      <alignment vertical="center"/>
    </xf>
    <xf numFmtId="165" fontId="9" fillId="0" borderId="7" xfId="2" applyNumberFormat="1" applyFont="1" applyFill="1" applyBorder="1" applyAlignment="1">
      <alignment vertical="center"/>
    </xf>
    <xf numFmtId="14" fontId="10" fillId="0" borderId="7" xfId="7" applyNumberFormat="1" applyFont="1" applyBorder="1" applyAlignment="1">
      <alignment horizontal="right" vertical="center" wrapText="1"/>
    </xf>
    <xf numFmtId="0" fontId="13" fillId="0" borderId="7" xfId="6" applyFont="1" applyBorder="1" applyAlignment="1">
      <alignment vertical="center" wrapText="1"/>
    </xf>
    <xf numFmtId="3" fontId="13" fillId="0" borderId="7" xfId="5" applyNumberFormat="1" applyFont="1" applyBorder="1" applyAlignment="1">
      <alignment vertical="center"/>
    </xf>
    <xf numFmtId="0" fontId="17" fillId="0" borderId="7" xfId="11" applyFont="1" applyBorder="1" applyAlignment="1">
      <alignment vertical="center" wrapText="1"/>
    </xf>
    <xf numFmtId="0" fontId="13" fillId="0" borderId="7" xfId="5" applyFont="1" applyBorder="1" applyAlignment="1">
      <alignment horizontal="center" vertical="center" wrapText="1"/>
    </xf>
    <xf numFmtId="0" fontId="17" fillId="0" borderId="8" xfId="11" applyFont="1" applyBorder="1" applyAlignment="1">
      <alignment horizontal="center" vertical="center" wrapText="1"/>
    </xf>
    <xf numFmtId="0" fontId="17" fillId="0" borderId="9" xfId="11" applyFont="1" applyBorder="1" applyAlignment="1">
      <alignment horizontal="center" vertical="center" wrapText="1"/>
    </xf>
    <xf numFmtId="0" fontId="13" fillId="0" borderId="0" xfId="5" applyFont="1" applyAlignment="1">
      <alignment horizontal="left" vertical="center"/>
    </xf>
    <xf numFmtId="165" fontId="13" fillId="0" borderId="7" xfId="8" applyNumberFormat="1" applyFont="1" applyFill="1" applyBorder="1" applyAlignment="1">
      <alignment vertical="center" wrapText="1"/>
    </xf>
    <xf numFmtId="165" fontId="13" fillId="0" borderId="7" xfId="8" applyNumberFormat="1" applyFont="1" applyFill="1" applyBorder="1" applyAlignment="1">
      <alignment horizontal="center" vertical="center" wrapText="1"/>
    </xf>
    <xf numFmtId="166" fontId="13" fillId="0" borderId="7" xfId="1" applyNumberFormat="1" applyFont="1" applyFill="1" applyBorder="1" applyAlignment="1">
      <alignment vertical="center" wrapText="1"/>
    </xf>
    <xf numFmtId="165" fontId="13" fillId="0" borderId="7" xfId="1" applyNumberFormat="1" applyFont="1" applyFill="1" applyBorder="1" applyAlignment="1">
      <alignment vertical="center" wrapText="1"/>
    </xf>
    <xf numFmtId="167" fontId="13" fillId="0" borderId="7" xfId="10" applyNumberFormat="1" applyFont="1" applyBorder="1" applyAlignment="1">
      <alignment horizontal="center" vertical="center" wrapText="1"/>
    </xf>
    <xf numFmtId="0" fontId="18" fillId="0" borderId="7" xfId="11" applyFont="1" applyBorder="1" applyAlignment="1">
      <alignment vertical="center" wrapText="1"/>
    </xf>
    <xf numFmtId="0" fontId="10" fillId="0" borderId="8" xfId="5" applyFont="1" applyBorder="1" applyAlignment="1">
      <alignment horizontal="center" vertical="center"/>
    </xf>
    <xf numFmtId="0" fontId="10" fillId="0" borderId="9" xfId="5" applyFont="1" applyBorder="1" applyAlignment="1">
      <alignment horizontal="center" vertical="center"/>
    </xf>
    <xf numFmtId="0" fontId="10" fillId="0" borderId="10" xfId="6" applyFont="1" applyBorder="1" applyAlignment="1">
      <alignment vertical="center" wrapText="1"/>
    </xf>
    <xf numFmtId="0" fontId="10" fillId="0" borderId="9" xfId="5" applyFont="1" applyBorder="1" applyAlignment="1">
      <alignment vertical="center" wrapText="1"/>
    </xf>
    <xf numFmtId="0" fontId="13" fillId="0" borderId="7" xfId="6" applyFont="1" applyBorder="1" applyAlignment="1">
      <alignment horizontal="left" vertical="center" wrapText="1"/>
    </xf>
    <xf numFmtId="0" fontId="10" fillId="0" borderId="9" xfId="6" applyFont="1" applyBorder="1" applyAlignment="1">
      <alignment horizontal="left" vertical="center" wrapText="1"/>
    </xf>
    <xf numFmtId="0" fontId="10" fillId="0" borderId="7" xfId="6" applyFont="1" applyBorder="1" applyAlignment="1">
      <alignment horizontal="left" vertical="center" wrapText="1"/>
    </xf>
    <xf numFmtId="0" fontId="11" fillId="0" borderId="7" xfId="6" applyFont="1" applyBorder="1" applyAlignment="1">
      <alignment horizontal="left" vertical="center" wrapText="1"/>
    </xf>
    <xf numFmtId="0" fontId="10" fillId="0" borderId="0" xfId="5" applyFont="1" applyAlignment="1">
      <alignment vertical="center"/>
    </xf>
    <xf numFmtId="169" fontId="10" fillId="0" borderId="7" xfId="5" applyNumberFormat="1" applyFont="1" applyBorder="1" applyAlignment="1">
      <alignment vertical="center"/>
    </xf>
    <xf numFmtId="0" fontId="10" fillId="0" borderId="7" xfId="5" applyFont="1" applyBorder="1" applyAlignment="1">
      <alignment vertical="center"/>
    </xf>
    <xf numFmtId="41" fontId="10" fillId="0" borderId="7" xfId="2" applyFont="1" applyFill="1" applyBorder="1" applyAlignment="1">
      <alignment vertical="center"/>
    </xf>
    <xf numFmtId="9" fontId="9" fillId="0" borderId="7" xfId="3" applyFont="1" applyFill="1" applyBorder="1" applyAlignment="1">
      <alignment vertical="center"/>
    </xf>
    <xf numFmtId="165" fontId="9" fillId="0" borderId="7" xfId="3" applyNumberFormat="1" applyFont="1" applyFill="1" applyBorder="1" applyAlignment="1">
      <alignment vertical="center"/>
    </xf>
    <xf numFmtId="9" fontId="9" fillId="0" borderId="7" xfId="3" applyFont="1" applyFill="1" applyBorder="1" applyAlignment="1">
      <alignment horizontal="center" vertical="center"/>
    </xf>
    <xf numFmtId="167" fontId="9" fillId="0" borderId="7" xfId="10" applyNumberFormat="1" applyFont="1" applyBorder="1" applyAlignment="1">
      <alignment horizontal="center" vertical="center" wrapText="1"/>
    </xf>
    <xf numFmtId="0" fontId="7" fillId="0" borderId="7" xfId="5" applyFont="1" applyBorder="1" applyAlignment="1">
      <alignment horizontal="center" vertical="center" wrapText="1"/>
    </xf>
    <xf numFmtId="0" fontId="0" fillId="0" borderId="0" xfId="0" applyAlignment="1">
      <alignment horizontal="center" vertical="center" wrapText="1"/>
    </xf>
    <xf numFmtId="9" fontId="10" fillId="0" borderId="7" xfId="3" applyFont="1" applyFill="1" applyBorder="1" applyAlignment="1">
      <alignment horizontal="center" vertical="center"/>
    </xf>
    <xf numFmtId="0" fontId="10" fillId="0" borderId="8" xfId="6" applyFont="1" applyBorder="1" applyAlignment="1">
      <alignment horizontal="left" vertical="center" wrapText="1"/>
    </xf>
    <xf numFmtId="9" fontId="10" fillId="0" borderId="8" xfId="5" applyNumberFormat="1" applyFont="1" applyBorder="1" applyAlignment="1">
      <alignment horizontal="center" vertical="center" wrapText="1"/>
    </xf>
    <xf numFmtId="0" fontId="10" fillId="0" borderId="9" xfId="6" applyFont="1" applyBorder="1" applyAlignment="1">
      <alignment horizontal="left" vertical="center" wrapText="1"/>
    </xf>
    <xf numFmtId="0" fontId="10" fillId="0" borderId="9" xfId="5" applyFont="1" applyBorder="1" applyAlignment="1">
      <alignment horizontal="center" vertical="center" wrapText="1"/>
    </xf>
    <xf numFmtId="0" fontId="10" fillId="0" borderId="9" xfId="6" applyFont="1" applyBorder="1" applyAlignment="1">
      <alignment vertical="center" wrapText="1"/>
    </xf>
    <xf numFmtId="0" fontId="10" fillId="0" borderId="9" xfId="6" applyFont="1" applyBorder="1" applyAlignment="1">
      <alignment horizontal="center" vertical="center" wrapText="1"/>
    </xf>
    <xf numFmtId="0" fontId="10" fillId="0" borderId="7" xfId="0" applyFont="1" applyBorder="1" applyAlignment="1">
      <alignment horizontal="left" vertical="center" wrapText="1"/>
    </xf>
    <xf numFmtId="0" fontId="10" fillId="0" borderId="7" xfId="0" applyFont="1" applyBorder="1" applyAlignment="1">
      <alignment vertical="center" wrapText="1"/>
    </xf>
    <xf numFmtId="9" fontId="10" fillId="0" borderId="7" xfId="0" applyNumberFormat="1" applyFont="1" applyBorder="1" applyAlignment="1">
      <alignment vertical="center" wrapText="1"/>
    </xf>
    <xf numFmtId="165" fontId="10" fillId="0" borderId="7" xfId="0" applyNumberFormat="1" applyFont="1" applyBorder="1" applyAlignment="1">
      <alignment vertical="center" wrapText="1"/>
    </xf>
    <xf numFmtId="3" fontId="10" fillId="0" borderId="7" xfId="0" applyNumberFormat="1" applyFont="1" applyBorder="1" applyAlignment="1">
      <alignment vertical="center" wrapText="1"/>
    </xf>
    <xf numFmtId="0" fontId="19" fillId="0" borderId="10" xfId="0" applyFont="1" applyBorder="1" applyAlignment="1">
      <alignment horizontal="center" vertical="center" wrapText="1"/>
    </xf>
    <xf numFmtId="166" fontId="11" fillId="0" borderId="7" xfId="1" applyNumberFormat="1" applyFont="1" applyFill="1" applyBorder="1" applyAlignment="1">
      <alignment horizontal="left" vertical="center" wrapText="1"/>
    </xf>
    <xf numFmtId="0" fontId="10" fillId="0" borderId="12" xfId="5" applyFont="1" applyBorder="1" applyAlignment="1">
      <alignment horizontal="center" vertical="center"/>
    </xf>
    <xf numFmtId="0" fontId="10" fillId="0" borderId="12" xfId="0" applyFont="1" applyBorder="1" applyAlignment="1">
      <alignment horizontal="left" vertical="center" wrapText="1"/>
    </xf>
    <xf numFmtId="166" fontId="11" fillId="0" borderId="12" xfId="1" applyNumberFormat="1" applyFont="1" applyFill="1" applyBorder="1" applyAlignment="1">
      <alignment horizontal="left" vertical="center" wrapText="1"/>
    </xf>
    <xf numFmtId="0" fontId="10" fillId="0" borderId="12" xfId="5" applyFont="1" applyBorder="1" applyAlignment="1">
      <alignment horizontal="center" vertical="center"/>
    </xf>
    <xf numFmtId="0" fontId="10" fillId="0" borderId="12" xfId="6" applyFont="1" applyBorder="1" applyAlignment="1">
      <alignment horizontal="left" vertical="center" wrapText="1"/>
    </xf>
    <xf numFmtId="0" fontId="10" fillId="0" borderId="12" xfId="6" applyFont="1" applyBorder="1" applyAlignment="1">
      <alignment horizontal="center" vertical="center" wrapText="1"/>
    </xf>
    <xf numFmtId="0" fontId="11" fillId="0" borderId="12" xfId="7" applyFont="1" applyBorder="1" applyAlignment="1">
      <alignment horizontal="left" vertical="center" wrapText="1"/>
    </xf>
    <xf numFmtId="0" fontId="10" fillId="0" borderId="12" xfId="7" applyFont="1" applyBorder="1" applyAlignment="1">
      <alignment horizontal="left" vertical="center" wrapText="1"/>
    </xf>
    <xf numFmtId="3" fontId="10" fillId="0" borderId="12" xfId="7" applyNumberFormat="1" applyFont="1" applyBorder="1" applyAlignment="1">
      <alignment vertical="center" wrapText="1"/>
    </xf>
    <xf numFmtId="9" fontId="10" fillId="0" borderId="12" xfId="8" applyFont="1" applyFill="1" applyBorder="1" applyAlignment="1">
      <alignment vertical="center" wrapText="1"/>
    </xf>
    <xf numFmtId="165" fontId="10" fillId="0" borderId="12" xfId="8" applyNumberFormat="1" applyFont="1" applyFill="1" applyBorder="1" applyAlignment="1">
      <alignment vertical="center" wrapText="1"/>
    </xf>
    <xf numFmtId="165" fontId="10" fillId="0" borderId="13" xfId="8" applyNumberFormat="1" applyFont="1" applyFill="1" applyBorder="1" applyAlignment="1">
      <alignment horizontal="center" vertical="center" wrapText="1"/>
    </xf>
    <xf numFmtId="166" fontId="10" fillId="0" borderId="12" xfId="1" applyNumberFormat="1" applyFont="1" applyFill="1" applyBorder="1" applyAlignment="1">
      <alignment vertical="center" wrapText="1"/>
    </xf>
    <xf numFmtId="165" fontId="10" fillId="0" borderId="12" xfId="9" applyNumberFormat="1" applyFont="1" applyFill="1" applyBorder="1" applyAlignment="1">
      <alignment vertical="center"/>
    </xf>
    <xf numFmtId="167" fontId="10" fillId="0" borderId="12" xfId="10" applyNumberFormat="1" applyFont="1" applyBorder="1" applyAlignment="1">
      <alignment horizontal="center" vertical="center" wrapText="1"/>
    </xf>
    <xf numFmtId="0" fontId="11" fillId="0" borderId="12" xfId="5" applyFont="1" applyBorder="1" applyAlignment="1">
      <alignment vertical="center" wrapText="1"/>
    </xf>
    <xf numFmtId="0" fontId="10" fillId="0" borderId="12" xfId="7" applyFont="1" applyBorder="1" applyAlignment="1">
      <alignment horizontal="center" vertical="center" wrapText="1"/>
    </xf>
    <xf numFmtId="0" fontId="10" fillId="0" borderId="0" xfId="5" applyFont="1" applyAlignment="1">
      <alignment horizontal="center" vertical="center"/>
    </xf>
    <xf numFmtId="0" fontId="10" fillId="0" borderId="0" xfId="0" applyFont="1" applyAlignment="1">
      <alignment horizontal="left" vertical="center" wrapText="1"/>
    </xf>
    <xf numFmtId="166" fontId="11" fillId="0" borderId="0" xfId="1" applyNumberFormat="1" applyFont="1" applyFill="1" applyBorder="1" applyAlignment="1">
      <alignment horizontal="left" vertical="center" wrapText="1"/>
    </xf>
    <xf numFmtId="0" fontId="10" fillId="0" borderId="0" xfId="6" applyFont="1" applyAlignment="1">
      <alignment horizontal="left" vertical="center" wrapText="1"/>
    </xf>
    <xf numFmtId="0" fontId="10" fillId="0" borderId="0" xfId="6" applyFont="1" applyAlignment="1">
      <alignment horizontal="center" vertical="center" wrapText="1"/>
    </xf>
    <xf numFmtId="0" fontId="11" fillId="0" borderId="0" xfId="7" applyFont="1" applyAlignment="1">
      <alignment horizontal="left" vertical="center" wrapText="1"/>
    </xf>
    <xf numFmtId="0" fontId="10" fillId="0" borderId="0" xfId="7" applyFont="1" applyAlignment="1">
      <alignment horizontal="left" vertical="center" wrapText="1"/>
    </xf>
    <xf numFmtId="3" fontId="10" fillId="0" borderId="0" xfId="7" applyNumberFormat="1" applyFont="1" applyAlignment="1">
      <alignment horizontal="center" vertical="center" wrapText="1"/>
    </xf>
    <xf numFmtId="9" fontId="10" fillId="0" borderId="0" xfId="8" applyFont="1" applyFill="1" applyBorder="1" applyAlignment="1">
      <alignment horizontal="center" vertical="center" wrapText="1"/>
    </xf>
    <xf numFmtId="165" fontId="10" fillId="0" borderId="0" xfId="8" applyNumberFormat="1" applyFont="1" applyFill="1" applyBorder="1" applyAlignment="1">
      <alignment horizontal="center" vertical="center" wrapText="1"/>
    </xf>
    <xf numFmtId="166" fontId="10" fillId="0" borderId="10" xfId="1" applyNumberFormat="1" applyFont="1" applyFill="1" applyBorder="1" applyAlignment="1">
      <alignment horizontal="center" vertical="center" wrapText="1"/>
    </xf>
    <xf numFmtId="3" fontId="10" fillId="0" borderId="10" xfId="7" applyNumberFormat="1" applyFont="1" applyBorder="1" applyAlignment="1">
      <alignment horizontal="center" vertical="center" wrapText="1"/>
    </xf>
    <xf numFmtId="165" fontId="10" fillId="0" borderId="10" xfId="9" applyNumberFormat="1" applyFont="1" applyFill="1" applyBorder="1" applyAlignment="1">
      <alignment horizontal="center" vertical="center"/>
    </xf>
    <xf numFmtId="14" fontId="10" fillId="0" borderId="0" xfId="10" applyNumberFormat="1" applyFont="1" applyAlignment="1">
      <alignment horizontal="center" vertical="center" wrapText="1"/>
    </xf>
    <xf numFmtId="0" fontId="11" fillId="0" borderId="10" xfId="4" applyFont="1" applyBorder="1" applyAlignment="1">
      <alignment vertical="center" wrapText="1"/>
    </xf>
    <xf numFmtId="0" fontId="10" fillId="0" borderId="0" xfId="7" applyFont="1" applyAlignment="1">
      <alignment horizontal="center" vertical="center" wrapText="1"/>
    </xf>
    <xf numFmtId="0" fontId="13" fillId="0" borderId="0" xfId="5" applyFont="1" applyAlignment="1">
      <alignment horizontal="center" vertical="center"/>
    </xf>
    <xf numFmtId="0" fontId="13" fillId="0" borderId="0" xfId="4" applyFont="1" applyAlignment="1">
      <alignment vertical="center"/>
    </xf>
    <xf numFmtId="0" fontId="13" fillId="0" borderId="0" xfId="4" applyFont="1" applyAlignment="1">
      <alignment horizontal="center" vertical="center"/>
    </xf>
    <xf numFmtId="0" fontId="13" fillId="0" borderId="0" xfId="4" applyFont="1" applyAlignment="1">
      <alignment horizontal="left" vertical="center" wrapText="1"/>
    </xf>
    <xf numFmtId="1" fontId="13" fillId="0" borderId="0" xfId="4" applyNumberFormat="1" applyFont="1" applyAlignment="1">
      <alignment horizontal="center" vertical="center"/>
    </xf>
    <xf numFmtId="0" fontId="13" fillId="0" borderId="0" xfId="4" applyFont="1" applyAlignment="1">
      <alignment horizontal="left" vertical="center"/>
    </xf>
    <xf numFmtId="3" fontId="13" fillId="0" borderId="0" xfId="4" applyNumberFormat="1" applyFont="1" applyAlignment="1">
      <alignment vertical="center"/>
    </xf>
    <xf numFmtId="165" fontId="13" fillId="0" borderId="0" xfId="4" applyNumberFormat="1" applyFont="1" applyAlignment="1">
      <alignment horizontal="center" vertical="center"/>
    </xf>
    <xf numFmtId="3" fontId="13" fillId="0" borderId="0" xfId="1" applyNumberFormat="1" applyFont="1" applyFill="1" applyBorder="1" applyAlignment="1">
      <alignment vertical="center" wrapText="1"/>
    </xf>
    <xf numFmtId="165" fontId="13" fillId="0" borderId="0" xfId="9" applyNumberFormat="1" applyFont="1" applyFill="1" applyBorder="1" applyAlignment="1">
      <alignment vertical="center"/>
    </xf>
    <xf numFmtId="0" fontId="14" fillId="0" borderId="0" xfId="4" applyFont="1" applyAlignment="1">
      <alignment vertical="center" wrapText="1"/>
    </xf>
    <xf numFmtId="14" fontId="13" fillId="0" borderId="0" xfId="10" applyNumberFormat="1" applyFont="1" applyAlignment="1">
      <alignment horizontal="center" vertical="center" wrapText="1"/>
    </xf>
    <xf numFmtId="9" fontId="13" fillId="0" borderId="0" xfId="8" applyFont="1" applyFill="1" applyBorder="1" applyAlignment="1">
      <alignment horizontal="center" vertical="center"/>
    </xf>
    <xf numFmtId="3" fontId="13" fillId="0" borderId="0" xfId="4" applyNumberFormat="1" applyFont="1" applyAlignment="1">
      <alignment horizontal="center" vertical="center"/>
    </xf>
    <xf numFmtId="165" fontId="13" fillId="0" borderId="0" xfId="5" applyNumberFormat="1" applyFont="1" applyAlignment="1">
      <alignment horizontal="right" vertical="center"/>
    </xf>
    <xf numFmtId="1" fontId="18" fillId="0" borderId="0" xfId="0" applyNumberFormat="1" applyFont="1" applyAlignment="1">
      <alignment horizontal="center" vertical="center"/>
    </xf>
    <xf numFmtId="3" fontId="13" fillId="0" borderId="0" xfId="5" applyNumberFormat="1" applyFont="1" applyAlignment="1">
      <alignment horizontal="right" vertical="center"/>
    </xf>
    <xf numFmtId="9" fontId="13" fillId="0" borderId="0" xfId="9" applyFont="1" applyFill="1" applyBorder="1" applyAlignment="1">
      <alignment vertical="center"/>
    </xf>
    <xf numFmtId="0" fontId="13" fillId="0" borderId="0" xfId="4" applyFont="1" applyAlignment="1">
      <alignment horizontal="center" vertical="center" wrapText="1"/>
    </xf>
    <xf numFmtId="0" fontId="0" fillId="0" borderId="0" xfId="0" applyAlignment="1">
      <alignment horizontal="center"/>
    </xf>
    <xf numFmtId="0" fontId="0" fillId="0" borderId="0" xfId="0" applyAlignment="1">
      <alignment horizontal="left"/>
    </xf>
    <xf numFmtId="0" fontId="2" fillId="0" borderId="0" xfId="4" applyFont="1" applyAlignment="1">
      <alignment horizontal="center" vertical="center"/>
    </xf>
    <xf numFmtId="0" fontId="2" fillId="0" borderId="0" xfId="4" applyFont="1" applyAlignment="1">
      <alignment horizontal="left" vertical="center"/>
    </xf>
  </cellXfs>
  <cellStyles count="12">
    <cellStyle name="Millares" xfId="1" builtinId="3"/>
    <cellStyle name="Millares [0]" xfId="2" builtinId="6"/>
    <cellStyle name="Normal" xfId="0" builtinId="0"/>
    <cellStyle name="Normal 2 2" xfId="6" xr:uid="{C239A661-D0B8-4B60-B539-8C825A5680E0}"/>
    <cellStyle name="Normal 3" xfId="4" xr:uid="{94E5C918-A7BE-4DD0-A0D8-AA9AB434224F}"/>
    <cellStyle name="Normal 3 2" xfId="5" xr:uid="{2D851AB0-3C24-4B83-95F8-4D133F75243D}"/>
    <cellStyle name="Normal 3 2_Cuadro 1F Plan de Accion 2012" xfId="10" xr:uid="{7D49B97E-4227-4313-B8EC-ED2EF6DA299D}"/>
    <cellStyle name="Normal 3 3" xfId="7" xr:uid="{A6AA45F2-8272-4210-AB4F-2A8781F9CF9F}"/>
    <cellStyle name="Normal 3_Cuadro 1F Plan de Accion 2012" xfId="11" xr:uid="{2F1326B0-796D-4492-8184-704C3C5F089B}"/>
    <cellStyle name="Porcentaje" xfId="3" builtinId="5"/>
    <cellStyle name="Porcentaje 2 2" xfId="9" xr:uid="{96A403C3-C65B-4944-8798-9E5CEC5FF76E}"/>
    <cellStyle name="Porcentaje 3 2 2 2" xfId="8" xr:uid="{769C7EB3-CE46-45A6-9E8A-1B7D5246380E}"/>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24</xdr:col>
      <xdr:colOff>1114425</xdr:colOff>
      <xdr:row>1</xdr:row>
      <xdr:rowOff>0</xdr:rowOff>
    </xdr:to>
    <xdr:grpSp>
      <xdr:nvGrpSpPr>
        <xdr:cNvPr id="2" name="Group 1">
          <a:extLst>
            <a:ext uri="{FF2B5EF4-FFF2-40B4-BE49-F238E27FC236}">
              <a16:creationId xmlns:a16="http://schemas.microsoft.com/office/drawing/2014/main" id="{B4877DEC-340C-4A5D-9918-14FA22765AB9}"/>
            </a:ext>
          </a:extLst>
        </xdr:cNvPr>
        <xdr:cNvGrpSpPr>
          <a:grpSpLocks/>
        </xdr:cNvGrpSpPr>
      </xdr:nvGrpSpPr>
      <xdr:grpSpPr bwMode="auto">
        <a:xfrm>
          <a:off x="9525" y="0"/>
          <a:ext cx="25879425" cy="1266825"/>
          <a:chOff x="0" y="0"/>
          <a:chExt cx="14423" cy="1776"/>
        </a:xfrm>
      </xdr:grpSpPr>
      <xdr:sp macro="" textlink="">
        <xdr:nvSpPr>
          <xdr:cNvPr id="3" name="Rectangle 2">
            <a:extLst>
              <a:ext uri="{FF2B5EF4-FFF2-40B4-BE49-F238E27FC236}">
                <a16:creationId xmlns:a16="http://schemas.microsoft.com/office/drawing/2014/main" id="{ABD8629E-CA10-664C-DC52-FA7A1F399F12}"/>
              </a:ext>
            </a:extLst>
          </xdr:cNvPr>
          <xdr:cNvSpPr>
            <a:spLocks noChangeArrowheads="1"/>
          </xdr:cNvSpPr>
        </xdr:nvSpPr>
        <xdr:spPr bwMode="auto">
          <a:xfrm>
            <a:off x="0" y="0"/>
            <a:ext cx="14423" cy="1775"/>
          </a:xfrm>
          <a:prstGeom prst="rect">
            <a:avLst/>
          </a:prstGeom>
          <a:noFill/>
          <a:ln w="936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fLocksText="0">
        <xdr:nvSpPr>
          <xdr:cNvPr id="4" name="Text Box 3">
            <a:extLst>
              <a:ext uri="{FF2B5EF4-FFF2-40B4-BE49-F238E27FC236}">
                <a16:creationId xmlns:a16="http://schemas.microsoft.com/office/drawing/2014/main" id="{E0CC4CAE-B585-CB03-3A60-50E4280BA6D2}"/>
              </a:ext>
            </a:extLst>
          </xdr:cNvPr>
          <xdr:cNvSpPr txBox="1">
            <a:spLocks noChangeArrowheads="1"/>
          </xdr:cNvSpPr>
        </xdr:nvSpPr>
        <xdr:spPr bwMode="auto">
          <a:xfrm>
            <a:off x="11004" y="0"/>
            <a:ext cx="3419" cy="881"/>
          </a:xfrm>
          <a:prstGeom prst="rect">
            <a:avLst/>
          </a:prstGeom>
          <a:solidFill>
            <a:srgbClr val="FFFFFF"/>
          </a:solidFill>
          <a:ln w="9360">
            <a:solidFill>
              <a:srgbClr val="000000"/>
            </a:solidFill>
            <a:miter lim="800000"/>
            <a:headEnd/>
            <a:tailEnd/>
          </a:ln>
          <a:effectLst/>
        </xdr:spPr>
        <xdr:txBody>
          <a:bodyPr vertOverflow="clip" wrap="square" lIns="36360" tIns="27360" rIns="36360" bIns="0" anchor="ctr" upright="1"/>
          <a:lstStyle/>
          <a:p>
            <a:pPr algn="ctr" rtl="0"/>
            <a:r>
              <a:rPr lang="es-CO" sz="900" b="0" i="0">
                <a:effectLst/>
                <a:latin typeface="Arial" pitchFamily="34" charset="0"/>
                <a:ea typeface="+mn-ea"/>
                <a:cs typeface="Arial" pitchFamily="34" charset="0"/>
              </a:rPr>
              <a:t>MEDE01.03.03.P001.F005 </a:t>
            </a:r>
            <a:endParaRPr lang="es-CO" sz="900">
              <a:effectLst/>
              <a:latin typeface="Arial" pitchFamily="34" charset="0"/>
              <a:cs typeface="Arial" pitchFamily="34" charset="0"/>
            </a:endParaRPr>
          </a:p>
        </xdr:txBody>
      </xdr:sp>
      <xdr:sp macro="" textlink="" fLocksText="0">
        <xdr:nvSpPr>
          <xdr:cNvPr id="5" name="Text Box 6">
            <a:extLst>
              <a:ext uri="{FF2B5EF4-FFF2-40B4-BE49-F238E27FC236}">
                <a16:creationId xmlns:a16="http://schemas.microsoft.com/office/drawing/2014/main" id="{2BBA08F4-5A52-7265-22A2-538BE6EC1047}"/>
              </a:ext>
            </a:extLst>
          </xdr:cNvPr>
          <xdr:cNvSpPr txBox="1">
            <a:spLocks noChangeArrowheads="1"/>
          </xdr:cNvSpPr>
        </xdr:nvSpPr>
        <xdr:spPr bwMode="auto">
          <a:xfrm>
            <a:off x="12756" y="895"/>
            <a:ext cx="1667" cy="881"/>
          </a:xfrm>
          <a:prstGeom prst="rect">
            <a:avLst/>
          </a:prstGeom>
          <a:solidFill>
            <a:srgbClr val="FFFFFF"/>
          </a:solidFill>
          <a:ln w="9360">
            <a:solidFill>
              <a:srgbClr val="000000"/>
            </a:solidFill>
            <a:miter lim="800000"/>
            <a:headEnd/>
            <a:tailEnd/>
          </a:ln>
          <a:effectLst/>
        </xdr:spPr>
        <xdr:txBody>
          <a:bodyPr vertOverflow="clip" wrap="square" lIns="27360" tIns="22680" rIns="27360" bIns="22680" anchor="ctr" upright="1"/>
          <a:lstStyle/>
          <a:p>
            <a:pPr algn="ctr" rtl="0"/>
            <a:r>
              <a:rPr lang="es-CO" sz="800" b="0" i="0">
                <a:solidFill>
                  <a:schemeClr val="tx1"/>
                </a:solidFill>
                <a:latin typeface="Arial" pitchFamily="34" charset="0"/>
                <a:ea typeface="+mn-ea"/>
                <a:cs typeface="Arial" pitchFamily="34" charset="0"/>
              </a:rPr>
              <a:t>011</a:t>
            </a:r>
            <a:endParaRPr lang="es-CO" sz="800">
              <a:solidFill>
                <a:schemeClr val="tx1"/>
              </a:solidFill>
              <a:latin typeface="Arial" pitchFamily="34" charset="0"/>
              <a:cs typeface="Arial" pitchFamily="34" charset="0"/>
            </a:endParaRPr>
          </a:p>
        </xdr:txBody>
      </xdr:sp>
      <xdr:sp macro="" textlink="" fLocksText="0">
        <xdr:nvSpPr>
          <xdr:cNvPr id="6" name="Text Box 7">
            <a:extLst>
              <a:ext uri="{FF2B5EF4-FFF2-40B4-BE49-F238E27FC236}">
                <a16:creationId xmlns:a16="http://schemas.microsoft.com/office/drawing/2014/main" id="{2C30BAF6-6AB9-FBDE-C216-1647A6361C07}"/>
              </a:ext>
            </a:extLst>
          </xdr:cNvPr>
          <xdr:cNvSpPr txBox="1">
            <a:spLocks noChangeArrowheads="1"/>
          </xdr:cNvSpPr>
        </xdr:nvSpPr>
        <xdr:spPr bwMode="auto">
          <a:xfrm>
            <a:off x="11004" y="895"/>
            <a:ext cx="1752" cy="881"/>
          </a:xfrm>
          <a:prstGeom prst="rect">
            <a:avLst/>
          </a:prstGeom>
          <a:solidFill>
            <a:srgbClr val="FFFFFF"/>
          </a:solidFill>
          <a:ln w="9360">
            <a:solidFill>
              <a:srgbClr val="000000"/>
            </a:solidFill>
            <a:miter lim="800000"/>
            <a:headEnd/>
            <a:tailEnd/>
          </a:ln>
          <a:effectLst/>
        </xdr:spPr>
        <xdr:txBody>
          <a:bodyPr vertOverflow="clip" wrap="square" lIns="27360" tIns="22680" rIns="27360" bIns="22680" anchor="ctr" upright="1"/>
          <a:lstStyle/>
          <a:p>
            <a:pPr algn="ctr"/>
            <a:r>
              <a:rPr lang="es-CO" sz="800" b="0" i="0">
                <a:effectLst/>
                <a:latin typeface="Arial" panose="020B0604020202020204" pitchFamily="34" charset="0"/>
                <a:ea typeface="+mn-ea"/>
                <a:cs typeface="Arial" panose="020B0604020202020204" pitchFamily="34" charset="0"/>
              </a:rPr>
              <a:t>VERSIÓN</a:t>
            </a:r>
            <a:endParaRPr lang="en-US" sz="800">
              <a:effectLst/>
              <a:latin typeface="Arial" panose="020B0604020202020204" pitchFamily="34" charset="0"/>
              <a:cs typeface="Arial" panose="020B0604020202020204" pitchFamily="34" charset="0"/>
            </a:endParaRPr>
          </a:p>
        </xdr:txBody>
      </xdr:sp>
      <xdr:sp macro="" textlink="" fLocksText="0">
        <xdr:nvSpPr>
          <xdr:cNvPr id="7" name="Text Box 8">
            <a:extLst>
              <a:ext uri="{FF2B5EF4-FFF2-40B4-BE49-F238E27FC236}">
                <a16:creationId xmlns:a16="http://schemas.microsoft.com/office/drawing/2014/main" id="{820A2749-0EE7-CCAD-8756-13C87D702DBC}"/>
              </a:ext>
            </a:extLst>
          </xdr:cNvPr>
          <xdr:cNvSpPr txBox="1">
            <a:spLocks noChangeArrowheads="1"/>
          </xdr:cNvSpPr>
        </xdr:nvSpPr>
        <xdr:spPr bwMode="auto">
          <a:xfrm>
            <a:off x="1778" y="0"/>
            <a:ext cx="9226" cy="1776"/>
          </a:xfrm>
          <a:prstGeom prst="rect">
            <a:avLst/>
          </a:prstGeom>
          <a:solidFill>
            <a:srgbClr val="FFFFFF"/>
          </a:solidFill>
          <a:ln w="9360">
            <a:solidFill>
              <a:srgbClr val="000000"/>
            </a:solidFill>
            <a:miter lim="800000"/>
            <a:headEnd/>
            <a:tailEnd/>
          </a:ln>
          <a:effectLst/>
        </xdr:spPr>
        <xdr:txBody>
          <a:bodyPr vertOverflow="clip" wrap="square" lIns="36360" tIns="22680" rIns="36360" bIns="22680" anchor="ctr" upright="1"/>
          <a:lstStyle/>
          <a:p>
            <a:pPr algn="ctr"/>
            <a:endParaRPr lang="es-CO" sz="1000">
              <a:effectLst/>
              <a:latin typeface="Arial" panose="020B0604020202020204" pitchFamily="34" charset="0"/>
              <a:cs typeface="Arial" panose="020B0604020202020204" pitchFamily="34" charset="0"/>
            </a:endParaRPr>
          </a:p>
          <a:p>
            <a:pPr algn="ctr" rtl="1"/>
            <a:r>
              <a:rPr lang="en-US" sz="1100" b="0" i="0">
                <a:effectLst/>
                <a:latin typeface="Arial" panose="020B0604020202020204" pitchFamily="34" charset="0"/>
                <a:ea typeface="+mn-ea"/>
                <a:cs typeface="Arial" panose="020B0604020202020204" pitchFamily="34" charset="0"/>
              </a:rPr>
              <a:t>MODELO INTEGRADO DE PLANEACIÓN Y GESTIÓN</a:t>
            </a:r>
            <a:endParaRPr lang="es-CO" sz="1000">
              <a:effectLst/>
              <a:latin typeface="Arial" panose="020B0604020202020204" pitchFamily="34" charset="0"/>
              <a:cs typeface="Arial" panose="020B0604020202020204" pitchFamily="34" charset="0"/>
            </a:endParaRPr>
          </a:p>
          <a:p>
            <a:pPr algn="ctr" rtl="0"/>
            <a:r>
              <a:rPr lang="en-US" sz="1100">
                <a:effectLst/>
                <a:latin typeface="Arial" panose="020B0604020202020204" pitchFamily="34" charset="0"/>
                <a:ea typeface="+mn-ea"/>
                <a:cs typeface="Arial" panose="020B0604020202020204" pitchFamily="34" charset="0"/>
              </a:rPr>
              <a:t>(MIPG) </a:t>
            </a:r>
            <a:endParaRPr lang="es-CO" sz="1000">
              <a:effectLst/>
              <a:latin typeface="Arial" panose="020B0604020202020204" pitchFamily="34" charset="0"/>
              <a:cs typeface="Arial" panose="020B0604020202020204" pitchFamily="34" charset="0"/>
            </a:endParaRPr>
          </a:p>
          <a:p>
            <a:pPr algn="ctr"/>
            <a:endParaRPr lang="es-CO" sz="1000">
              <a:effectLst/>
              <a:latin typeface="Arial" panose="020B0604020202020204" pitchFamily="34" charset="0"/>
              <a:cs typeface="Arial" panose="020B0604020202020204" pitchFamily="34" charset="0"/>
            </a:endParaRPr>
          </a:p>
          <a:p>
            <a:pPr algn="ctr"/>
            <a:r>
              <a:rPr lang="es-ES" sz="1200" b="1">
                <a:effectLst/>
                <a:latin typeface="Arial" pitchFamily="34" charset="0"/>
                <a:ea typeface="+mn-ea"/>
                <a:cs typeface="Arial" pitchFamily="34" charset="0"/>
              </a:rPr>
              <a:t>SEGUIMIENTO</a:t>
            </a:r>
            <a:r>
              <a:rPr lang="es-ES" sz="1200" b="1" baseline="0">
                <a:effectLst/>
                <a:latin typeface="Arial" pitchFamily="34" charset="0"/>
                <a:ea typeface="+mn-ea"/>
                <a:cs typeface="Arial" pitchFamily="34" charset="0"/>
              </a:rPr>
              <a:t> DEL PLAN DE ACCIÓN</a:t>
            </a:r>
            <a:endParaRPr lang="es-CO" sz="1200">
              <a:effectLst/>
              <a:latin typeface="Arial" pitchFamily="34" charset="0"/>
              <a:cs typeface="Arial" pitchFamily="34" charset="0"/>
            </a:endParaRPr>
          </a:p>
          <a:p>
            <a:pPr algn="ctr" rtl="0" eaLnBrk="1" fontAlgn="auto" latinLnBrk="0" hangingPunct="1"/>
            <a:r>
              <a:rPr lang="es-CO" sz="1200" b="0">
                <a:effectLst/>
                <a:latin typeface="Arial" pitchFamily="34" charset="0"/>
                <a:ea typeface="+mn-ea"/>
                <a:cs typeface="Arial" pitchFamily="34" charset="0"/>
              </a:rPr>
              <a:t>RELACIÓN DE LOS PROYECTOS DE COMPETENCIA DEL </a:t>
            </a:r>
            <a:r>
              <a:rPr lang="es-CO" sz="1200" b="0">
                <a:solidFill>
                  <a:sysClr val="windowText" lastClr="000000"/>
                </a:solidFill>
                <a:effectLst/>
                <a:latin typeface="Arial" pitchFamily="34" charset="0"/>
                <a:ea typeface="+mn-ea"/>
                <a:cs typeface="Arial" pitchFamily="34" charset="0"/>
              </a:rPr>
              <a:t>ORGANISMO</a:t>
            </a:r>
            <a:r>
              <a:rPr lang="es-CO" sz="1200" b="0">
                <a:effectLst/>
                <a:latin typeface="Arial" pitchFamily="34" charset="0"/>
                <a:ea typeface="+mn-ea"/>
                <a:cs typeface="Arial" pitchFamily="34" charset="0"/>
              </a:rPr>
              <a:t>  FRENTE AL PLAN DE DESARROLLO</a:t>
            </a:r>
            <a:endParaRPr lang="es-CO" sz="1200" b="0">
              <a:effectLst/>
              <a:latin typeface="Arial" pitchFamily="34" charset="0"/>
              <a:cs typeface="Arial" pitchFamily="34" charset="0"/>
            </a:endParaRPr>
          </a:p>
          <a:p>
            <a:pPr algn="ctr" rtl="0"/>
            <a:r>
              <a:rPr lang="es-ES" sz="1200" b="1" i="0">
                <a:effectLst/>
                <a:latin typeface="Arial" pitchFamily="34" charset="0"/>
                <a:ea typeface="+mn-ea"/>
                <a:cs typeface="Arial" pitchFamily="34" charset="0"/>
              </a:rPr>
              <a:t>CUADRO 1S</a:t>
            </a:r>
            <a:endParaRPr lang="es-CO" sz="1200">
              <a:effectLst/>
              <a:latin typeface="Arial" pitchFamily="34" charset="0"/>
              <a:cs typeface="Arial" pitchFamily="34" charset="0"/>
            </a:endParaRPr>
          </a:p>
        </xdr:txBody>
      </xdr:sp>
    </xdr:grpSp>
    <xdr:clientData/>
  </xdr:twoCellAnchor>
  <xdr:twoCellAnchor>
    <xdr:from>
      <xdr:col>1</xdr:col>
      <xdr:colOff>76200</xdr:colOff>
      <xdr:row>0</xdr:row>
      <xdr:rowOff>123825</xdr:rowOff>
    </xdr:from>
    <xdr:to>
      <xdr:col>2</xdr:col>
      <xdr:colOff>428625</xdr:colOff>
      <xdr:row>0</xdr:row>
      <xdr:rowOff>952500</xdr:rowOff>
    </xdr:to>
    <xdr:pic>
      <xdr:nvPicPr>
        <xdr:cNvPr id="8" name="Picture 250" descr="escudo">
          <a:extLst>
            <a:ext uri="{FF2B5EF4-FFF2-40B4-BE49-F238E27FC236}">
              <a16:creationId xmlns:a16="http://schemas.microsoft.com/office/drawing/2014/main" id="{DED917BA-CAAE-41F8-AD63-2EFB06175DCE}"/>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2975" y="123825"/>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966498</xdr:rowOff>
    </xdr:from>
    <xdr:to>
      <xdr:col>3</xdr:col>
      <xdr:colOff>266700</xdr:colOff>
      <xdr:row>0</xdr:row>
      <xdr:rowOff>1171575</xdr:rowOff>
    </xdr:to>
    <xdr:sp macro="" textlink="">
      <xdr:nvSpPr>
        <xdr:cNvPr id="9" name="Text Box 49">
          <a:extLst>
            <a:ext uri="{FF2B5EF4-FFF2-40B4-BE49-F238E27FC236}">
              <a16:creationId xmlns:a16="http://schemas.microsoft.com/office/drawing/2014/main" id="{5D3AF3C7-2DB4-4A3D-AF22-38EFC515DA49}"/>
            </a:ext>
          </a:extLst>
        </xdr:cNvPr>
        <xdr:cNvSpPr txBox="1">
          <a:spLocks noChangeArrowheads="1"/>
        </xdr:cNvSpPr>
      </xdr:nvSpPr>
      <xdr:spPr bwMode="auto">
        <a:xfrm>
          <a:off x="514350" y="966498"/>
          <a:ext cx="1914525" cy="205077"/>
        </a:xfrm>
        <a:prstGeom prst="rect">
          <a:avLst/>
        </a:prstGeom>
        <a:solidFill>
          <a:srgbClr val="FFFFFF"/>
        </a:solidFill>
        <a:ln w="9525" algn="ctr">
          <a:noFill/>
          <a:miter lim="800000"/>
          <a:headEnd/>
          <a:tailEnd/>
        </a:ln>
        <a:effectLst/>
      </xdr:spPr>
      <xdr:txBody>
        <a:bodyPr wrap="square" lIns="27432" tIns="18288" rIns="27432" bIns="18288"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lnSpc>
              <a:spcPts val="700"/>
            </a:lnSpc>
          </a:pPr>
          <a:endParaRPr lang="es-CO" sz="700" b="0" i="0">
            <a:latin typeface="Arial" pitchFamily="34" charset="0"/>
            <a:ea typeface="+mn-ea"/>
            <a:cs typeface="Arial" pitchFamily="34" charset="0"/>
          </a:endParaRPr>
        </a:p>
        <a:p>
          <a:pPr algn="ctr" rtl="0">
            <a:lnSpc>
              <a:spcPts val="600"/>
            </a:lnSpc>
          </a:pPr>
          <a:r>
            <a:rPr lang="es-CO" sz="700" b="0" i="0">
              <a:latin typeface="Arial" pitchFamily="34" charset="0"/>
              <a:ea typeface="+mn-ea"/>
              <a:cs typeface="Arial" pitchFamily="34" charset="0"/>
            </a:rPr>
            <a:t>DIRECCIONAMIENTO ESTRATEGICO</a:t>
          </a:r>
        </a:p>
        <a:p>
          <a:pPr algn="ctr" rtl="0">
            <a:lnSpc>
              <a:spcPts val="600"/>
            </a:lnSpc>
          </a:pPr>
          <a:r>
            <a:rPr lang="es-CO" sz="700" b="0" i="0">
              <a:latin typeface="Arial" pitchFamily="34" charset="0"/>
              <a:ea typeface="+mn-ea"/>
              <a:cs typeface="Arial" pitchFamily="34" charset="0"/>
            </a:rPr>
            <a:t>PLANEACION</a:t>
          </a:r>
          <a:r>
            <a:rPr lang="es-CO" sz="700" b="0" i="0" baseline="0">
              <a:latin typeface="Arial" pitchFamily="34" charset="0"/>
              <a:ea typeface="+mn-ea"/>
              <a:cs typeface="Arial" pitchFamily="34" charset="0"/>
            </a:rPr>
            <a:t> ECONOMICA Y SOCIAL</a:t>
          </a:r>
          <a:endParaRPr lang="es-CO" sz="700">
            <a:latin typeface="Arial" pitchFamily="34" charset="0"/>
            <a:cs typeface="Arial"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6F17B-47EA-4CBB-84A9-3C8E3EBAE5DF}">
  <dimension ref="A1:Y208"/>
  <sheetViews>
    <sheetView tabSelected="1" zoomScaleNormal="100" zoomScaleSheetLayoutView="100" workbookViewId="0">
      <selection activeCell="A2" sqref="A2:Y2"/>
    </sheetView>
  </sheetViews>
  <sheetFormatPr baseColWidth="10" defaultColWidth="11.42578125" defaultRowHeight="16.5" x14ac:dyDescent="0.25"/>
  <cols>
    <col min="1" max="1" width="13" style="289" customWidth="1"/>
    <col min="2" max="2" width="10.85546875" style="3" customWidth="1"/>
    <col min="3" max="3" width="8.5703125" style="289" customWidth="1"/>
    <col min="4" max="4" width="55" style="3" customWidth="1"/>
    <col min="5" max="5" width="13" style="3" customWidth="1"/>
    <col min="6" max="8" width="12.42578125" style="3" customWidth="1"/>
    <col min="9" max="9" width="17.7109375" style="3" customWidth="1"/>
    <col min="10" max="10" width="17.5703125" style="289" customWidth="1"/>
    <col min="11" max="13" width="13.140625" style="290" customWidth="1"/>
    <col min="14" max="14" width="12.7109375" style="3" customWidth="1"/>
    <col min="15" max="15" width="11.7109375" style="289" customWidth="1"/>
    <col min="16" max="16" width="14.28515625" style="3" customWidth="1"/>
    <col min="17" max="17" width="14.140625" style="3" customWidth="1"/>
    <col min="18" max="21" width="12.7109375" style="3" customWidth="1"/>
    <col min="22" max="23" width="10.7109375" style="3" customWidth="1"/>
    <col min="24" max="24" width="34" style="3" customWidth="1"/>
    <col min="25" max="25" width="17.140625" style="2" customWidth="1"/>
    <col min="26" max="26" width="11.42578125" style="3"/>
    <col min="27" max="27" width="12.42578125" style="3" bestFit="1" customWidth="1"/>
    <col min="28" max="16384" width="11.42578125" style="3"/>
  </cols>
  <sheetData>
    <row r="1" spans="1:25" ht="99.95" customHeight="1" x14ac:dyDescent="0.25">
      <c r="A1" s="1"/>
      <c r="B1" s="1"/>
      <c r="C1" s="1"/>
      <c r="D1" s="1"/>
      <c r="E1" s="1"/>
      <c r="F1" s="1"/>
      <c r="G1" s="1"/>
      <c r="H1" s="1"/>
      <c r="I1" s="1"/>
      <c r="J1" s="1"/>
      <c r="K1" s="1"/>
      <c r="L1" s="1"/>
      <c r="M1" s="1"/>
      <c r="N1" s="1"/>
      <c r="O1" s="1"/>
      <c r="P1" s="1"/>
      <c r="Q1" s="1"/>
      <c r="R1" s="1"/>
      <c r="S1" s="1"/>
      <c r="T1" s="1"/>
      <c r="U1" s="1"/>
      <c r="V1" s="1"/>
      <c r="W1" s="1"/>
      <c r="X1" s="1"/>
    </row>
    <row r="2" spans="1:25" s="7" customFormat="1" ht="25.5" customHeight="1" x14ac:dyDescent="0.25">
      <c r="A2" s="4"/>
      <c r="B2" s="5"/>
      <c r="C2" s="5"/>
      <c r="D2" s="5"/>
      <c r="E2" s="5"/>
      <c r="F2" s="5"/>
      <c r="G2" s="5"/>
      <c r="H2" s="5"/>
      <c r="I2" s="5"/>
      <c r="J2" s="5"/>
      <c r="K2" s="5"/>
      <c r="L2" s="5"/>
      <c r="M2" s="5"/>
      <c r="N2" s="5"/>
      <c r="O2" s="5"/>
      <c r="P2" s="5"/>
      <c r="Q2" s="5"/>
      <c r="R2" s="5"/>
      <c r="S2" s="5"/>
      <c r="T2" s="5"/>
      <c r="U2" s="5"/>
      <c r="V2" s="5"/>
      <c r="W2" s="5"/>
      <c r="X2" s="5"/>
      <c r="Y2" s="6"/>
    </row>
    <row r="3" spans="1:25" s="13" customFormat="1" ht="24.95" customHeight="1" x14ac:dyDescent="0.25">
      <c r="A3" s="8" t="s">
        <v>0</v>
      </c>
      <c r="B3" s="8"/>
      <c r="C3" s="8" t="s">
        <v>1</v>
      </c>
      <c r="D3" s="8"/>
      <c r="E3" s="8"/>
      <c r="F3" s="8"/>
      <c r="G3" s="8"/>
      <c r="H3" s="8"/>
      <c r="I3" s="8"/>
      <c r="J3" s="8"/>
      <c r="K3" s="8"/>
      <c r="L3" s="8"/>
      <c r="M3" s="8"/>
      <c r="N3" s="8"/>
      <c r="O3" s="8"/>
      <c r="P3" s="8"/>
      <c r="Q3" s="8"/>
      <c r="R3" s="8"/>
      <c r="S3" s="9" t="s">
        <v>2</v>
      </c>
      <c r="T3" s="9"/>
      <c r="U3" s="9"/>
      <c r="V3" s="10">
        <v>44926</v>
      </c>
      <c r="W3" s="9"/>
      <c r="X3" s="11" t="s">
        <v>3</v>
      </c>
      <c r="Y3" s="12">
        <v>2022</v>
      </c>
    </row>
    <row r="4" spans="1:25" s="7" customFormat="1" ht="25.5" customHeight="1" x14ac:dyDescent="0.25">
      <c r="A4" s="14"/>
      <c r="B4" s="14"/>
      <c r="C4" s="14"/>
      <c r="D4" s="14"/>
      <c r="E4" s="14"/>
      <c r="F4" s="14"/>
      <c r="G4" s="14"/>
      <c r="H4" s="14"/>
      <c r="I4" s="14"/>
      <c r="J4" s="14"/>
      <c r="K4" s="14"/>
      <c r="L4" s="14"/>
      <c r="M4" s="14"/>
      <c r="N4" s="14"/>
      <c r="O4" s="14"/>
      <c r="P4" s="14"/>
      <c r="Q4" s="14"/>
      <c r="R4" s="14"/>
      <c r="S4" s="14"/>
      <c r="T4" s="14"/>
      <c r="U4" s="14"/>
      <c r="V4" s="14"/>
      <c r="W4" s="14"/>
      <c r="X4" s="14"/>
      <c r="Y4" s="14"/>
    </row>
    <row r="5" spans="1:25" ht="53.25" customHeight="1" x14ac:dyDescent="0.25">
      <c r="A5" s="15" t="s">
        <v>4</v>
      </c>
      <c r="B5" s="15" t="s">
        <v>5</v>
      </c>
      <c r="C5" s="15" t="s">
        <v>6</v>
      </c>
      <c r="D5" s="15" t="s">
        <v>7</v>
      </c>
      <c r="E5" s="15" t="s">
        <v>8</v>
      </c>
      <c r="F5" s="15" t="s">
        <v>9</v>
      </c>
      <c r="G5" s="15" t="s">
        <v>10</v>
      </c>
      <c r="H5" s="15" t="s">
        <v>11</v>
      </c>
      <c r="I5" s="15" t="s">
        <v>12</v>
      </c>
      <c r="J5" s="15" t="s">
        <v>13</v>
      </c>
      <c r="K5" s="15" t="s">
        <v>14</v>
      </c>
      <c r="L5" s="15" t="s">
        <v>15</v>
      </c>
      <c r="M5" s="16" t="s">
        <v>16</v>
      </c>
      <c r="N5" s="16" t="s">
        <v>17</v>
      </c>
      <c r="O5" s="16" t="s">
        <v>18</v>
      </c>
      <c r="P5" s="17" t="s">
        <v>19</v>
      </c>
      <c r="Q5" s="16" t="s">
        <v>20</v>
      </c>
      <c r="R5" s="16" t="s">
        <v>21</v>
      </c>
      <c r="S5" s="16" t="s">
        <v>22</v>
      </c>
      <c r="T5" s="16" t="s">
        <v>23</v>
      </c>
      <c r="U5" s="16" t="s">
        <v>24</v>
      </c>
      <c r="V5" s="17" t="s">
        <v>25</v>
      </c>
      <c r="W5" s="17" t="s">
        <v>26</v>
      </c>
      <c r="X5" s="16" t="s">
        <v>27</v>
      </c>
      <c r="Y5" s="16" t="s">
        <v>28</v>
      </c>
    </row>
    <row r="6" spans="1:25" ht="42.75" customHeight="1" x14ac:dyDescent="0.25">
      <c r="A6" s="15"/>
      <c r="B6" s="15"/>
      <c r="C6" s="15"/>
      <c r="D6" s="15"/>
      <c r="E6" s="15"/>
      <c r="F6" s="15"/>
      <c r="G6" s="15"/>
      <c r="H6" s="15"/>
      <c r="I6" s="15"/>
      <c r="J6" s="15"/>
      <c r="K6" s="15"/>
      <c r="L6" s="15"/>
      <c r="M6" s="16"/>
      <c r="N6" s="16"/>
      <c r="O6" s="16"/>
      <c r="P6" s="17"/>
      <c r="Q6" s="16"/>
      <c r="R6" s="16"/>
      <c r="S6" s="16"/>
      <c r="T6" s="16"/>
      <c r="U6" s="16"/>
      <c r="V6" s="17"/>
      <c r="W6" s="17"/>
      <c r="X6" s="16"/>
      <c r="Y6" s="16"/>
    </row>
    <row r="7" spans="1:25" x14ac:dyDescent="0.25">
      <c r="A7" s="18"/>
      <c r="B7" s="18">
        <v>51</v>
      </c>
      <c r="C7" s="18" t="s">
        <v>29</v>
      </c>
      <c r="D7" s="19" t="s">
        <v>30</v>
      </c>
      <c r="E7" s="20"/>
      <c r="F7" s="21"/>
      <c r="G7" s="22"/>
      <c r="H7" s="23"/>
      <c r="I7" s="24"/>
      <c r="J7" s="25"/>
      <c r="K7" s="26"/>
      <c r="L7" s="27"/>
      <c r="M7" s="27"/>
      <c r="N7" s="27"/>
      <c r="O7" s="27"/>
      <c r="P7" s="27"/>
      <c r="Q7" s="27"/>
      <c r="R7" s="27"/>
      <c r="S7" s="27"/>
      <c r="T7" s="27"/>
      <c r="U7" s="27"/>
      <c r="V7" s="28"/>
      <c r="W7" s="29"/>
      <c r="X7" s="30"/>
      <c r="Y7" s="26"/>
    </row>
    <row r="8" spans="1:25" x14ac:dyDescent="0.25">
      <c r="A8" s="31"/>
      <c r="B8" s="31">
        <v>5105</v>
      </c>
      <c r="C8" s="31" t="s">
        <v>31</v>
      </c>
      <c r="D8" s="32" t="s">
        <v>32</v>
      </c>
      <c r="E8" s="33"/>
      <c r="F8" s="34"/>
      <c r="G8" s="35"/>
      <c r="H8" s="36"/>
      <c r="I8" s="37"/>
      <c r="J8" s="38"/>
      <c r="K8" s="39"/>
      <c r="L8" s="40"/>
      <c r="M8" s="40"/>
      <c r="N8" s="40"/>
      <c r="O8" s="40"/>
      <c r="P8" s="40"/>
      <c r="Q8" s="40"/>
      <c r="R8" s="40"/>
      <c r="S8" s="40"/>
      <c r="T8" s="40"/>
      <c r="U8" s="40"/>
      <c r="V8" s="41"/>
      <c r="W8" s="42"/>
      <c r="X8" s="43"/>
      <c r="Y8" s="39"/>
    </row>
    <row r="9" spans="1:25" x14ac:dyDescent="0.25">
      <c r="A9" s="44"/>
      <c r="B9" s="44">
        <v>5105003</v>
      </c>
      <c r="C9" s="44" t="s">
        <v>33</v>
      </c>
      <c r="D9" s="45" t="s">
        <v>34</v>
      </c>
      <c r="E9" s="46"/>
      <c r="F9" s="47"/>
      <c r="G9" s="48"/>
      <c r="H9" s="36"/>
      <c r="I9" s="49"/>
      <c r="J9" s="50"/>
      <c r="K9" s="51"/>
      <c r="L9" s="52"/>
      <c r="M9" s="52"/>
      <c r="N9" s="52"/>
      <c r="O9" s="52"/>
      <c r="P9" s="52"/>
      <c r="Q9" s="52"/>
      <c r="R9" s="52"/>
      <c r="S9" s="52"/>
      <c r="T9" s="52"/>
      <c r="U9" s="52"/>
      <c r="V9" s="53"/>
      <c r="W9" s="54"/>
      <c r="X9" s="43"/>
      <c r="Y9" s="51"/>
    </row>
    <row r="10" spans="1:25" ht="25.5" x14ac:dyDescent="0.25">
      <c r="A10" s="55"/>
      <c r="B10" s="56">
        <v>51050030001</v>
      </c>
      <c r="C10" s="56" t="s">
        <v>35</v>
      </c>
      <c r="D10" s="57" t="s">
        <v>36</v>
      </c>
      <c r="E10" s="58"/>
      <c r="F10" s="59">
        <v>264</v>
      </c>
      <c r="G10" s="60"/>
      <c r="H10" s="36">
        <f>+H12</f>
        <v>226</v>
      </c>
      <c r="I10" s="61"/>
      <c r="J10" s="61"/>
      <c r="K10" s="62"/>
      <c r="L10" s="62"/>
      <c r="M10" s="62"/>
      <c r="N10" s="62"/>
      <c r="O10" s="62"/>
      <c r="P10" s="63"/>
      <c r="Q10" s="63"/>
      <c r="R10" s="63"/>
      <c r="S10" s="63"/>
      <c r="T10" s="63"/>
      <c r="U10" s="63"/>
      <c r="V10" s="63"/>
      <c r="W10" s="63"/>
      <c r="X10" s="64"/>
      <c r="Y10" s="61"/>
    </row>
    <row r="11" spans="1:25" ht="16.5" customHeight="1" x14ac:dyDescent="0.25">
      <c r="A11" s="65">
        <v>4161</v>
      </c>
      <c r="B11" s="66"/>
      <c r="C11" s="65" t="s">
        <v>37</v>
      </c>
      <c r="D11" s="67" t="s">
        <v>38</v>
      </c>
      <c r="E11" s="68" t="s">
        <v>39</v>
      </c>
      <c r="F11" s="59"/>
      <c r="G11" s="60"/>
      <c r="H11" s="36"/>
      <c r="I11" s="69"/>
      <c r="J11" s="69"/>
      <c r="K11" s="70">
        <f>SUM(K12)</f>
        <v>264</v>
      </c>
      <c r="L11" s="71">
        <f t="shared" ref="L11:N11" si="0">SUM(L12)</f>
        <v>1</v>
      </c>
      <c r="M11" s="70">
        <f t="shared" si="0"/>
        <v>226</v>
      </c>
      <c r="N11" s="72">
        <f t="shared" si="0"/>
        <v>0.86</v>
      </c>
      <c r="O11" s="73">
        <f>+IF(Q11&gt;0,N11,"na")</f>
        <v>0.86</v>
      </c>
      <c r="P11" s="74">
        <f>SUM(P12)</f>
        <v>996000000</v>
      </c>
      <c r="Q11" s="74">
        <f t="shared" ref="Q11:S11" si="1">SUM(Q12)</f>
        <v>1144409000</v>
      </c>
      <c r="R11" s="74">
        <f t="shared" si="1"/>
        <v>1117942526</v>
      </c>
      <c r="S11" s="74">
        <f t="shared" si="1"/>
        <v>1091768000</v>
      </c>
      <c r="T11" s="75">
        <f>IF(Q11=0,0,R11/Q11)</f>
        <v>0.97687323850127006</v>
      </c>
      <c r="U11" s="75">
        <f t="shared" ref="U11:U12" si="2">IF(R11=0,0,S11/R11)</f>
        <v>0.9765868768820769</v>
      </c>
      <c r="V11" s="76"/>
      <c r="W11" s="76"/>
      <c r="X11" s="64"/>
      <c r="Y11" s="77" t="s">
        <v>40</v>
      </c>
    </row>
    <row r="12" spans="1:25" ht="121.5" x14ac:dyDescent="0.25">
      <c r="A12" s="65"/>
      <c r="B12" s="66"/>
      <c r="C12" s="65"/>
      <c r="D12" s="67"/>
      <c r="E12" s="68" t="s">
        <v>41</v>
      </c>
      <c r="F12" s="59"/>
      <c r="G12" s="60" t="s">
        <v>36</v>
      </c>
      <c r="H12" s="36">
        <v>226</v>
      </c>
      <c r="I12" s="78" t="s">
        <v>42</v>
      </c>
      <c r="J12" s="78" t="s">
        <v>43</v>
      </c>
      <c r="K12" s="70">
        <v>264</v>
      </c>
      <c r="L12" s="71">
        <v>1</v>
      </c>
      <c r="M12" s="70">
        <v>226</v>
      </c>
      <c r="N12" s="72">
        <v>0.86</v>
      </c>
      <c r="O12" s="73"/>
      <c r="P12" s="79">
        <v>996000000</v>
      </c>
      <c r="Q12" s="79">
        <v>1144409000</v>
      </c>
      <c r="R12" s="74">
        <v>1117942526</v>
      </c>
      <c r="S12" s="74">
        <v>1091768000</v>
      </c>
      <c r="T12" s="75">
        <f>IF(Q12=0,0,R12/Q12)</f>
        <v>0.97687323850127006</v>
      </c>
      <c r="U12" s="75">
        <f t="shared" si="2"/>
        <v>0.9765868768820769</v>
      </c>
      <c r="V12" s="80">
        <v>44564</v>
      </c>
      <c r="W12" s="80">
        <v>44926</v>
      </c>
      <c r="X12" s="64" t="s">
        <v>44</v>
      </c>
      <c r="Y12" s="81"/>
    </row>
    <row r="13" spans="1:25" x14ac:dyDescent="0.25">
      <c r="A13" s="82"/>
      <c r="B13" s="56">
        <v>51050030002</v>
      </c>
      <c r="C13" s="56" t="s">
        <v>35</v>
      </c>
      <c r="D13" s="57" t="s">
        <v>45</v>
      </c>
      <c r="E13" s="68"/>
      <c r="F13" s="59">
        <v>413</v>
      </c>
      <c r="G13" s="60"/>
      <c r="H13" s="36">
        <f>+H15</f>
        <v>0</v>
      </c>
      <c r="I13" s="70"/>
      <c r="J13" s="70"/>
      <c r="K13" s="70"/>
      <c r="L13" s="83"/>
      <c r="M13" s="83"/>
      <c r="N13" s="84"/>
      <c r="O13" s="85"/>
      <c r="P13" s="79"/>
      <c r="Q13" s="79"/>
      <c r="R13" s="74"/>
      <c r="S13" s="74"/>
      <c r="T13" s="86"/>
      <c r="U13" s="86"/>
      <c r="V13" s="87"/>
      <c r="W13" s="87"/>
      <c r="X13" s="64"/>
      <c r="Y13" s="43"/>
    </row>
    <row r="14" spans="1:25" ht="16.5" customHeight="1" x14ac:dyDescent="0.25">
      <c r="A14" s="65">
        <v>4161</v>
      </c>
      <c r="B14" s="88"/>
      <c r="C14" s="88" t="s">
        <v>37</v>
      </c>
      <c r="D14" s="67" t="s">
        <v>46</v>
      </c>
      <c r="E14" s="68" t="s">
        <v>47</v>
      </c>
      <c r="F14" s="59"/>
      <c r="G14" s="60"/>
      <c r="H14" s="36"/>
      <c r="I14" s="78"/>
      <c r="J14" s="78"/>
      <c r="K14" s="70">
        <f>SUM(K15)</f>
        <v>1</v>
      </c>
      <c r="L14" s="71">
        <f t="shared" ref="L14:S14" si="3">SUM(L15)</f>
        <v>1</v>
      </c>
      <c r="M14" s="70">
        <f t="shared" si="3"/>
        <v>0</v>
      </c>
      <c r="N14" s="72">
        <f t="shared" si="3"/>
        <v>0.98</v>
      </c>
      <c r="O14" s="73">
        <f>+IF(Q14&gt;0,N14,"na")</f>
        <v>0.98</v>
      </c>
      <c r="P14" s="89">
        <f t="shared" si="3"/>
        <v>159600000</v>
      </c>
      <c r="Q14" s="89">
        <f t="shared" si="3"/>
        <v>156996000</v>
      </c>
      <c r="R14" s="74">
        <f t="shared" si="3"/>
        <v>156996000</v>
      </c>
      <c r="S14" s="74">
        <f t="shared" si="3"/>
        <v>156996000</v>
      </c>
      <c r="T14" s="75">
        <f>IF(Q14=0,0,R14/Q14)</f>
        <v>1</v>
      </c>
      <c r="U14" s="75">
        <f t="shared" ref="U14:U15" si="4">IF(R14=0,0,S14/R14)</f>
        <v>1</v>
      </c>
      <c r="V14" s="80"/>
      <c r="W14" s="80"/>
      <c r="X14" s="64"/>
      <c r="Y14" s="77" t="s">
        <v>40</v>
      </c>
    </row>
    <row r="15" spans="1:25" ht="108" x14ac:dyDescent="0.25">
      <c r="A15" s="65"/>
      <c r="B15" s="88"/>
      <c r="C15" s="88"/>
      <c r="D15" s="67"/>
      <c r="E15" s="68" t="s">
        <v>48</v>
      </c>
      <c r="F15" s="59"/>
      <c r="G15" s="60" t="s">
        <v>45</v>
      </c>
      <c r="H15" s="36">
        <v>0</v>
      </c>
      <c r="I15" s="78" t="s">
        <v>49</v>
      </c>
      <c r="J15" s="78" t="s">
        <v>50</v>
      </c>
      <c r="K15" s="70">
        <v>1</v>
      </c>
      <c r="L15" s="90">
        <v>1</v>
      </c>
      <c r="M15" s="70">
        <v>0</v>
      </c>
      <c r="N15" s="91">
        <v>0.98</v>
      </c>
      <c r="O15" s="73"/>
      <c r="P15" s="79">
        <v>159600000</v>
      </c>
      <c r="Q15" s="79">
        <v>156996000</v>
      </c>
      <c r="R15" s="74">
        <v>156996000</v>
      </c>
      <c r="S15" s="74">
        <v>156996000</v>
      </c>
      <c r="T15" s="75">
        <f>IF(Q15=0,0,R15/Q15)</f>
        <v>1</v>
      </c>
      <c r="U15" s="75">
        <f t="shared" si="4"/>
        <v>1</v>
      </c>
      <c r="V15" s="80">
        <v>44564</v>
      </c>
      <c r="W15" s="80">
        <v>44926</v>
      </c>
      <c r="X15" s="64" t="s">
        <v>51</v>
      </c>
      <c r="Y15" s="81"/>
    </row>
    <row r="16" spans="1:25" x14ac:dyDescent="0.25">
      <c r="A16" s="62"/>
      <c r="B16" s="56">
        <v>51050030003</v>
      </c>
      <c r="C16" s="56" t="s">
        <v>35</v>
      </c>
      <c r="D16" s="57" t="s">
        <v>52</v>
      </c>
      <c r="E16" s="58"/>
      <c r="F16" s="59">
        <v>1500</v>
      </c>
      <c r="G16" s="60"/>
      <c r="H16" s="36">
        <f>+H18</f>
        <v>1570</v>
      </c>
      <c r="I16" s="61"/>
      <c r="J16" s="61"/>
      <c r="K16" s="61"/>
      <c r="L16" s="61"/>
      <c r="M16" s="61"/>
      <c r="N16" s="92"/>
      <c r="O16" s="62"/>
      <c r="P16" s="93"/>
      <c r="Q16" s="93"/>
      <c r="R16" s="74"/>
      <c r="S16" s="74"/>
      <c r="T16" s="94"/>
      <c r="U16" s="94"/>
      <c r="V16" s="87"/>
      <c r="W16" s="87"/>
      <c r="X16" s="64"/>
      <c r="Y16" s="95"/>
    </row>
    <row r="17" spans="1:25" ht="16.5" customHeight="1" x14ac:dyDescent="0.25">
      <c r="A17" s="65">
        <v>4161</v>
      </c>
      <c r="B17" s="88"/>
      <c r="C17" s="88" t="s">
        <v>37</v>
      </c>
      <c r="D17" s="67" t="s">
        <v>53</v>
      </c>
      <c r="E17" s="68" t="s">
        <v>54</v>
      </c>
      <c r="F17" s="59"/>
      <c r="G17" s="60"/>
      <c r="H17" s="36"/>
      <c r="I17" s="96"/>
      <c r="J17" s="96"/>
      <c r="K17" s="70">
        <f>SUM(K18)</f>
        <v>1379</v>
      </c>
      <c r="L17" s="71">
        <f t="shared" ref="L17:N17" si="5">SUM(L18)</f>
        <v>1</v>
      </c>
      <c r="M17" s="70">
        <f t="shared" si="5"/>
        <v>1570</v>
      </c>
      <c r="N17" s="72">
        <f t="shared" si="5"/>
        <v>1</v>
      </c>
      <c r="O17" s="73">
        <f>+IF(Q17&gt;0,N17,"na")</f>
        <v>1</v>
      </c>
      <c r="P17" s="74">
        <f>SUM(P18:P18)</f>
        <v>330000000</v>
      </c>
      <c r="Q17" s="74">
        <f t="shared" ref="Q17:S17" si="6">SUM(Q18:Q18)</f>
        <v>297088000</v>
      </c>
      <c r="R17" s="74">
        <f t="shared" si="6"/>
        <v>296278000</v>
      </c>
      <c r="S17" s="74">
        <f t="shared" si="6"/>
        <v>296278000</v>
      </c>
      <c r="T17" s="75">
        <f>IF(Q17=0,0,R17/Q17)</f>
        <v>0.99727353511417494</v>
      </c>
      <c r="U17" s="75">
        <f t="shared" ref="U17:U18" si="7">IF(R17=0,0,S17/R17)</f>
        <v>1</v>
      </c>
      <c r="V17" s="80"/>
      <c r="W17" s="80"/>
      <c r="X17" s="64"/>
      <c r="Y17" s="77" t="s">
        <v>40</v>
      </c>
    </row>
    <row r="18" spans="1:25" ht="81" customHeight="1" x14ac:dyDescent="0.25">
      <c r="A18" s="65"/>
      <c r="B18" s="88"/>
      <c r="C18" s="88"/>
      <c r="D18" s="67"/>
      <c r="E18" s="68" t="s">
        <v>55</v>
      </c>
      <c r="F18" s="59"/>
      <c r="G18" s="60" t="s">
        <v>52</v>
      </c>
      <c r="H18" s="36">
        <v>1570</v>
      </c>
      <c r="I18" s="78" t="s">
        <v>56</v>
      </c>
      <c r="J18" s="78" t="s">
        <v>57</v>
      </c>
      <c r="K18" s="70">
        <v>1379</v>
      </c>
      <c r="L18" s="71">
        <v>1</v>
      </c>
      <c r="M18" s="70">
        <v>1570</v>
      </c>
      <c r="N18" s="72">
        <v>1</v>
      </c>
      <c r="O18" s="73"/>
      <c r="P18" s="74">
        <v>330000000</v>
      </c>
      <c r="Q18" s="74">
        <v>297088000</v>
      </c>
      <c r="R18" s="74">
        <v>296278000</v>
      </c>
      <c r="S18" s="74">
        <v>296278000</v>
      </c>
      <c r="T18" s="75">
        <f>IF(Q18=0,0,R18/Q18)</f>
        <v>0.99727353511417494</v>
      </c>
      <c r="U18" s="75">
        <f t="shared" si="7"/>
        <v>1</v>
      </c>
      <c r="V18" s="80">
        <v>44564</v>
      </c>
      <c r="W18" s="80">
        <v>44926</v>
      </c>
      <c r="X18" s="64" t="s">
        <v>58</v>
      </c>
      <c r="Y18" s="81"/>
    </row>
    <row r="19" spans="1:25" x14ac:dyDescent="0.25">
      <c r="A19" s="34"/>
      <c r="B19" s="31">
        <v>52</v>
      </c>
      <c r="C19" s="31" t="s">
        <v>29</v>
      </c>
      <c r="D19" s="97" t="s">
        <v>59</v>
      </c>
      <c r="E19" s="98"/>
      <c r="F19" s="59"/>
      <c r="G19" s="96"/>
      <c r="H19" s="99"/>
      <c r="I19" s="100"/>
      <c r="J19" s="100"/>
      <c r="K19" s="100"/>
      <c r="L19" s="100"/>
      <c r="M19" s="100"/>
      <c r="N19" s="101"/>
      <c r="O19" s="34"/>
      <c r="P19" s="37"/>
      <c r="Q19" s="37"/>
      <c r="R19" s="74"/>
      <c r="S19" s="74"/>
      <c r="T19" s="102"/>
      <c r="U19" s="102"/>
      <c r="V19" s="87"/>
      <c r="W19" s="87"/>
      <c r="X19" s="64"/>
      <c r="Y19" s="100"/>
    </row>
    <row r="20" spans="1:25" x14ac:dyDescent="0.25">
      <c r="A20" s="34"/>
      <c r="B20" s="31">
        <v>5201</v>
      </c>
      <c r="C20" s="31" t="s">
        <v>31</v>
      </c>
      <c r="D20" s="32" t="s">
        <v>60</v>
      </c>
      <c r="E20" s="98"/>
      <c r="F20" s="59"/>
      <c r="G20" s="96"/>
      <c r="H20" s="99"/>
      <c r="I20" s="100"/>
      <c r="J20" s="100"/>
      <c r="K20" s="100"/>
      <c r="L20" s="100"/>
      <c r="M20" s="100"/>
      <c r="N20" s="101"/>
      <c r="O20" s="34"/>
      <c r="P20" s="103"/>
      <c r="Q20" s="103"/>
      <c r="R20" s="74"/>
      <c r="S20" s="74"/>
      <c r="T20" s="104"/>
      <c r="U20" s="104"/>
      <c r="V20" s="87"/>
      <c r="W20" s="87"/>
      <c r="X20" s="64"/>
      <c r="Y20" s="100"/>
    </row>
    <row r="21" spans="1:25" x14ac:dyDescent="0.25">
      <c r="A21" s="47"/>
      <c r="B21" s="44">
        <v>5201002</v>
      </c>
      <c r="C21" s="44" t="s">
        <v>33</v>
      </c>
      <c r="D21" s="45" t="s">
        <v>61</v>
      </c>
      <c r="E21" s="105"/>
      <c r="F21" s="59"/>
      <c r="G21" s="96"/>
      <c r="H21" s="99"/>
      <c r="I21" s="106"/>
      <c r="J21" s="106"/>
      <c r="K21" s="106"/>
      <c r="L21" s="106"/>
      <c r="M21" s="106"/>
      <c r="N21" s="107"/>
      <c r="O21" s="47"/>
      <c r="P21" s="108"/>
      <c r="Q21" s="108"/>
      <c r="R21" s="74"/>
      <c r="S21" s="74"/>
      <c r="T21" s="109"/>
      <c r="U21" s="109"/>
      <c r="V21" s="87"/>
      <c r="W21" s="87"/>
      <c r="X21" s="64"/>
      <c r="Y21" s="106"/>
    </row>
    <row r="22" spans="1:25" ht="25.5" x14ac:dyDescent="0.25">
      <c r="A22" s="62"/>
      <c r="B22" s="56">
        <v>52010020001</v>
      </c>
      <c r="C22" s="56" t="s">
        <v>35</v>
      </c>
      <c r="D22" s="57" t="s">
        <v>62</v>
      </c>
      <c r="E22" s="58"/>
      <c r="F22" s="59">
        <v>3400</v>
      </c>
      <c r="G22" s="110"/>
      <c r="H22" s="99">
        <f>+H24</f>
        <v>4000</v>
      </c>
      <c r="I22" s="111"/>
      <c r="J22" s="111"/>
      <c r="K22" s="111"/>
      <c r="L22" s="111"/>
      <c r="M22" s="111"/>
      <c r="N22" s="112"/>
      <c r="O22" s="113"/>
      <c r="P22" s="111"/>
      <c r="Q22" s="111"/>
      <c r="R22" s="74"/>
      <c r="S22" s="74"/>
      <c r="T22" s="112"/>
      <c r="U22" s="112"/>
      <c r="V22" s="114"/>
      <c r="W22" s="87"/>
      <c r="X22" s="64"/>
      <c r="Y22" s="37"/>
    </row>
    <row r="23" spans="1:25" ht="16.5" customHeight="1" x14ac:dyDescent="0.25">
      <c r="A23" s="65">
        <v>4161</v>
      </c>
      <c r="B23" s="115"/>
      <c r="C23" s="116" t="s">
        <v>37</v>
      </c>
      <c r="D23" s="117" t="s">
        <v>63</v>
      </c>
      <c r="E23" s="118" t="s">
        <v>64</v>
      </c>
      <c r="F23" s="59"/>
      <c r="G23" s="119"/>
      <c r="H23" s="99"/>
      <c r="I23" s="120"/>
      <c r="J23" s="120"/>
      <c r="K23" s="70">
        <f>SUM(K24)</f>
        <v>4000</v>
      </c>
      <c r="L23" s="71">
        <f t="shared" ref="L23:N23" si="8">SUM(L24)</f>
        <v>1</v>
      </c>
      <c r="M23" s="70">
        <f t="shared" si="8"/>
        <v>4000</v>
      </c>
      <c r="N23" s="72">
        <f t="shared" si="8"/>
        <v>1</v>
      </c>
      <c r="O23" s="73">
        <f>+IF(Q23&gt;0,N23,"na")</f>
        <v>1</v>
      </c>
      <c r="P23" s="74">
        <f>SUM(P24:P24)</f>
        <v>6364400210</v>
      </c>
      <c r="Q23" s="74">
        <f t="shared" ref="Q23:S23" si="9">SUM(Q24:Q24)</f>
        <v>7589783550</v>
      </c>
      <c r="R23" s="74">
        <f t="shared" si="9"/>
        <v>7203988084</v>
      </c>
      <c r="S23" s="74">
        <f t="shared" si="9"/>
        <v>6859272503</v>
      </c>
      <c r="T23" s="75">
        <f>IF(Q23=0,0,R23/Q23)</f>
        <v>0.94916910825474066</v>
      </c>
      <c r="U23" s="75">
        <f t="shared" ref="U23:U24" si="10">IF(R23=0,0,S23/R23)</f>
        <v>0.95214934047911459</v>
      </c>
      <c r="V23" s="80"/>
      <c r="W23" s="80"/>
      <c r="X23" s="64"/>
      <c r="Y23" s="65" t="s">
        <v>65</v>
      </c>
    </row>
    <row r="24" spans="1:25" ht="175.5" x14ac:dyDescent="0.25">
      <c r="A24" s="65"/>
      <c r="B24" s="115"/>
      <c r="C24" s="116"/>
      <c r="D24" s="117"/>
      <c r="E24" s="68" t="s">
        <v>66</v>
      </c>
      <c r="F24" s="59"/>
      <c r="G24" s="119" t="s">
        <v>62</v>
      </c>
      <c r="H24" s="99">
        <v>4000</v>
      </c>
      <c r="I24" s="119" t="s">
        <v>67</v>
      </c>
      <c r="J24" s="119" t="s">
        <v>68</v>
      </c>
      <c r="K24" s="121">
        <v>4000</v>
      </c>
      <c r="L24" s="83">
        <v>1</v>
      </c>
      <c r="M24" s="122">
        <v>4000</v>
      </c>
      <c r="N24" s="84">
        <v>1</v>
      </c>
      <c r="O24" s="73"/>
      <c r="P24" s="74">
        <v>6364400210</v>
      </c>
      <c r="Q24" s="74">
        <v>7589783550</v>
      </c>
      <c r="R24" s="74">
        <v>7203988084</v>
      </c>
      <c r="S24" s="74">
        <v>6859272503</v>
      </c>
      <c r="T24" s="75">
        <f>IF(Q24=0,0,R24/Q24)</f>
        <v>0.94916910825474066</v>
      </c>
      <c r="U24" s="75">
        <f t="shared" si="10"/>
        <v>0.95214934047911459</v>
      </c>
      <c r="V24" s="80">
        <v>44564</v>
      </c>
      <c r="W24" s="80">
        <v>44926</v>
      </c>
      <c r="X24" s="64" t="s">
        <v>69</v>
      </c>
      <c r="Y24" s="65"/>
    </row>
    <row r="25" spans="1:25" ht="25.5" x14ac:dyDescent="0.25">
      <c r="A25" s="55"/>
      <c r="B25" s="56">
        <v>52010020002</v>
      </c>
      <c r="C25" s="56" t="s">
        <v>35</v>
      </c>
      <c r="D25" s="57" t="s">
        <v>70</v>
      </c>
      <c r="E25" s="58"/>
      <c r="F25" s="99">
        <v>12625</v>
      </c>
      <c r="G25" s="60"/>
      <c r="H25" s="99">
        <f>+H27+H29+H32+H34+H37</f>
        <v>18346</v>
      </c>
      <c r="I25" s="123"/>
      <c r="J25" s="123"/>
      <c r="K25" s="123"/>
      <c r="L25" s="123"/>
      <c r="M25" s="123"/>
      <c r="N25" s="94"/>
      <c r="O25" s="55"/>
      <c r="P25" s="93"/>
      <c r="Q25" s="93"/>
      <c r="R25" s="74"/>
      <c r="S25" s="74"/>
      <c r="T25" s="94"/>
      <c r="U25" s="94"/>
      <c r="V25" s="80"/>
      <c r="W25" s="80"/>
      <c r="X25" s="64"/>
      <c r="Y25" s="123"/>
    </row>
    <row r="26" spans="1:25" ht="16.5" customHeight="1" x14ac:dyDescent="0.25">
      <c r="A26" s="65">
        <v>4161</v>
      </c>
      <c r="B26" s="124"/>
      <c r="C26" s="124" t="s">
        <v>37</v>
      </c>
      <c r="D26" s="67" t="s">
        <v>71</v>
      </c>
      <c r="E26" s="68" t="s">
        <v>72</v>
      </c>
      <c r="F26" s="99"/>
      <c r="G26" s="60"/>
      <c r="H26" s="99"/>
      <c r="I26" s="120"/>
      <c r="J26" s="120"/>
      <c r="K26" s="70">
        <f>SUM(K27)</f>
        <v>14542</v>
      </c>
      <c r="L26" s="71">
        <f t="shared" ref="L26:N26" si="11">SUM(L27)</f>
        <v>1</v>
      </c>
      <c r="M26" s="70">
        <f t="shared" si="11"/>
        <v>17931</v>
      </c>
      <c r="N26" s="72">
        <f t="shared" si="11"/>
        <v>1</v>
      </c>
      <c r="O26" s="73">
        <f>+IF(Q26&gt;0,N26,"na")</f>
        <v>1</v>
      </c>
      <c r="P26" s="79">
        <f>SUM(P27:P27)</f>
        <v>4184353400</v>
      </c>
      <c r="Q26" s="79">
        <f t="shared" ref="Q26:S26" si="12">SUM(Q27:Q27)</f>
        <v>4510401146</v>
      </c>
      <c r="R26" s="74">
        <f t="shared" si="12"/>
        <v>4421596989</v>
      </c>
      <c r="S26" s="74">
        <f t="shared" si="12"/>
        <v>4146206334</v>
      </c>
      <c r="T26" s="75">
        <f t="shared" ref="T26:U38" si="13">IF(Q26=0,0,R26/Q26)</f>
        <v>0.98031125079002013</v>
      </c>
      <c r="U26" s="75">
        <f t="shared" si="13"/>
        <v>0.93771692542646612</v>
      </c>
      <c r="V26" s="80"/>
      <c r="W26" s="80"/>
      <c r="X26" s="64"/>
      <c r="Y26" s="65" t="s">
        <v>65</v>
      </c>
    </row>
    <row r="27" spans="1:25" ht="81" x14ac:dyDescent="0.25">
      <c r="A27" s="65"/>
      <c r="B27" s="124"/>
      <c r="C27" s="124"/>
      <c r="D27" s="67"/>
      <c r="E27" s="68" t="s">
        <v>73</v>
      </c>
      <c r="F27" s="99"/>
      <c r="G27" s="60" t="s">
        <v>70</v>
      </c>
      <c r="H27" s="99">
        <v>17931</v>
      </c>
      <c r="I27" s="120" t="s">
        <v>74</v>
      </c>
      <c r="J27" s="120" t="s">
        <v>68</v>
      </c>
      <c r="K27" s="74">
        <v>14542</v>
      </c>
      <c r="L27" s="125">
        <v>1</v>
      </c>
      <c r="M27" s="74">
        <v>17931</v>
      </c>
      <c r="N27" s="126">
        <v>1</v>
      </c>
      <c r="O27" s="73"/>
      <c r="P27" s="79">
        <v>4184353400</v>
      </c>
      <c r="Q27" s="79">
        <v>4510401146</v>
      </c>
      <c r="R27" s="74">
        <v>4421596989</v>
      </c>
      <c r="S27" s="74">
        <v>4146206334</v>
      </c>
      <c r="T27" s="75">
        <f t="shared" si="13"/>
        <v>0.98031125079002013</v>
      </c>
      <c r="U27" s="75">
        <f t="shared" si="13"/>
        <v>0.93771692542646612</v>
      </c>
      <c r="V27" s="80">
        <v>44564</v>
      </c>
      <c r="W27" s="80">
        <v>44926</v>
      </c>
      <c r="X27" s="64" t="s">
        <v>75</v>
      </c>
      <c r="Y27" s="65"/>
    </row>
    <row r="28" spans="1:25" ht="16.5" customHeight="1" x14ac:dyDescent="0.25">
      <c r="A28" s="65">
        <v>4161</v>
      </c>
      <c r="B28" s="124"/>
      <c r="C28" s="124" t="s">
        <v>37</v>
      </c>
      <c r="D28" s="67" t="s">
        <v>76</v>
      </c>
      <c r="E28" s="68" t="s">
        <v>77</v>
      </c>
      <c r="F28" s="99"/>
      <c r="G28" s="60"/>
      <c r="H28" s="99"/>
      <c r="I28" s="120"/>
      <c r="J28" s="120"/>
      <c r="K28" s="70">
        <f>SUM(K29)</f>
        <v>50</v>
      </c>
      <c r="L28" s="71">
        <f>SUM(L29:L30)</f>
        <v>1</v>
      </c>
      <c r="M28" s="70">
        <f>SUM(M29)</f>
        <v>96</v>
      </c>
      <c r="N28" s="72">
        <f>SUM(N29:N30)</f>
        <v>1</v>
      </c>
      <c r="O28" s="127">
        <f>+IF(Q28&gt;0,N28,"na")</f>
        <v>1</v>
      </c>
      <c r="P28" s="74">
        <f>SUM(P29:P30)</f>
        <v>50000000</v>
      </c>
      <c r="Q28" s="74">
        <f t="shared" ref="Q28:S28" si="14">SUM(Q29:Q30)</f>
        <v>50000000</v>
      </c>
      <c r="R28" s="74">
        <f t="shared" si="14"/>
        <v>49980000</v>
      </c>
      <c r="S28" s="74">
        <f t="shared" si="14"/>
        <v>0</v>
      </c>
      <c r="T28" s="75">
        <f t="shared" si="13"/>
        <v>0.99960000000000004</v>
      </c>
      <c r="U28" s="75">
        <f t="shared" si="13"/>
        <v>0</v>
      </c>
      <c r="V28" s="80"/>
      <c r="W28" s="80"/>
      <c r="X28" s="64"/>
      <c r="Y28" s="65" t="s">
        <v>65</v>
      </c>
    </row>
    <row r="29" spans="1:25" ht="81" customHeight="1" x14ac:dyDescent="0.25">
      <c r="A29" s="65"/>
      <c r="B29" s="124"/>
      <c r="C29" s="124"/>
      <c r="D29" s="67"/>
      <c r="E29" s="68" t="s">
        <v>78</v>
      </c>
      <c r="F29" s="99"/>
      <c r="G29" s="60" t="s">
        <v>70</v>
      </c>
      <c r="H29" s="99">
        <v>96</v>
      </c>
      <c r="I29" s="120" t="s">
        <v>79</v>
      </c>
      <c r="J29" s="120" t="s">
        <v>80</v>
      </c>
      <c r="K29" s="128">
        <v>50</v>
      </c>
      <c r="L29" s="83">
        <v>0.7</v>
      </c>
      <c r="M29" s="128">
        <v>96</v>
      </c>
      <c r="N29" s="84">
        <v>0.7</v>
      </c>
      <c r="O29" s="129"/>
      <c r="P29" s="74">
        <v>16400000</v>
      </c>
      <c r="Q29" s="74">
        <v>16400000</v>
      </c>
      <c r="R29" s="74">
        <v>16400000</v>
      </c>
      <c r="S29" s="74">
        <v>0</v>
      </c>
      <c r="T29" s="75">
        <f t="shared" si="13"/>
        <v>1</v>
      </c>
      <c r="U29" s="75">
        <f t="shared" si="13"/>
        <v>0</v>
      </c>
      <c r="V29" s="80">
        <v>44866</v>
      </c>
      <c r="W29" s="80">
        <v>44926</v>
      </c>
      <c r="X29" s="64" t="s">
        <v>81</v>
      </c>
      <c r="Y29" s="65"/>
    </row>
    <row r="30" spans="1:25" ht="162" x14ac:dyDescent="0.25">
      <c r="A30" s="65"/>
      <c r="B30" s="124"/>
      <c r="C30" s="124"/>
      <c r="D30" s="67"/>
      <c r="E30" s="68" t="s">
        <v>82</v>
      </c>
      <c r="F30" s="99"/>
      <c r="G30" s="60"/>
      <c r="H30" s="99"/>
      <c r="I30" s="120" t="s">
        <v>83</v>
      </c>
      <c r="J30" s="120" t="s">
        <v>84</v>
      </c>
      <c r="K30" s="128">
        <v>3</v>
      </c>
      <c r="L30" s="83">
        <v>0.3</v>
      </c>
      <c r="M30" s="128">
        <v>3</v>
      </c>
      <c r="N30" s="84">
        <v>0.3</v>
      </c>
      <c r="O30" s="130"/>
      <c r="P30" s="74">
        <v>33600000</v>
      </c>
      <c r="Q30" s="74">
        <v>33600000</v>
      </c>
      <c r="R30" s="74">
        <v>33580000</v>
      </c>
      <c r="S30" s="74">
        <v>0</v>
      </c>
      <c r="T30" s="75">
        <f t="shared" si="13"/>
        <v>0.99940476190476191</v>
      </c>
      <c r="U30" s="75">
        <f t="shared" si="13"/>
        <v>0</v>
      </c>
      <c r="V30" s="80">
        <v>44866</v>
      </c>
      <c r="W30" s="80">
        <v>44926</v>
      </c>
      <c r="X30" s="64" t="s">
        <v>85</v>
      </c>
      <c r="Y30" s="65"/>
    </row>
    <row r="31" spans="1:25" ht="16.5" customHeight="1" x14ac:dyDescent="0.25">
      <c r="A31" s="65">
        <v>4161</v>
      </c>
      <c r="B31" s="124"/>
      <c r="C31" s="124" t="s">
        <v>37</v>
      </c>
      <c r="D31" s="67" t="s">
        <v>86</v>
      </c>
      <c r="E31" s="68" t="s">
        <v>87</v>
      </c>
      <c r="F31" s="99"/>
      <c r="G31" s="60"/>
      <c r="H31" s="99"/>
      <c r="I31" s="120"/>
      <c r="J31" s="120"/>
      <c r="K31" s="128">
        <f>SUM(K32)</f>
        <v>50</v>
      </c>
      <c r="L31" s="83">
        <f t="shared" ref="L31:N31" si="15">SUM(L32)</f>
        <v>1</v>
      </c>
      <c r="M31" s="128">
        <f t="shared" si="15"/>
        <v>50</v>
      </c>
      <c r="N31" s="84">
        <f t="shared" si="15"/>
        <v>1</v>
      </c>
      <c r="O31" s="73">
        <f>+IF(Q31&gt;0,N31,"na")</f>
        <v>1</v>
      </c>
      <c r="P31" s="74">
        <f>SUM(P32:P32)</f>
        <v>25000000</v>
      </c>
      <c r="Q31" s="74">
        <f t="shared" ref="Q31:S31" si="16">SUM(Q32:Q32)</f>
        <v>25000000</v>
      </c>
      <c r="R31" s="74">
        <f t="shared" si="16"/>
        <v>21589000</v>
      </c>
      <c r="S31" s="74">
        <f t="shared" si="16"/>
        <v>0</v>
      </c>
      <c r="T31" s="75">
        <f t="shared" si="13"/>
        <v>0.86355999999999999</v>
      </c>
      <c r="U31" s="75">
        <f t="shared" si="13"/>
        <v>0</v>
      </c>
      <c r="V31" s="80"/>
      <c r="W31" s="80"/>
      <c r="X31" s="64"/>
      <c r="Y31" s="65" t="s">
        <v>65</v>
      </c>
    </row>
    <row r="32" spans="1:25" ht="121.5" x14ac:dyDescent="0.25">
      <c r="A32" s="65"/>
      <c r="B32" s="124"/>
      <c r="C32" s="124"/>
      <c r="D32" s="67"/>
      <c r="E32" s="68" t="s">
        <v>88</v>
      </c>
      <c r="F32" s="99"/>
      <c r="G32" s="60" t="s">
        <v>70</v>
      </c>
      <c r="H32" s="99">
        <v>50</v>
      </c>
      <c r="I32" s="120" t="s">
        <v>89</v>
      </c>
      <c r="J32" s="120" t="s">
        <v>90</v>
      </c>
      <c r="K32" s="128">
        <v>50</v>
      </c>
      <c r="L32" s="83">
        <v>1</v>
      </c>
      <c r="M32" s="128">
        <v>50</v>
      </c>
      <c r="N32" s="84">
        <v>1</v>
      </c>
      <c r="O32" s="73"/>
      <c r="P32" s="74">
        <v>25000000</v>
      </c>
      <c r="Q32" s="74">
        <v>25000000</v>
      </c>
      <c r="R32" s="74">
        <v>21589000</v>
      </c>
      <c r="S32" s="74">
        <v>0</v>
      </c>
      <c r="T32" s="75">
        <f t="shared" si="13"/>
        <v>0.86355999999999999</v>
      </c>
      <c r="U32" s="75">
        <f t="shared" si="13"/>
        <v>0</v>
      </c>
      <c r="V32" s="80">
        <v>44866</v>
      </c>
      <c r="W32" s="80">
        <v>44926</v>
      </c>
      <c r="X32" s="64" t="s">
        <v>91</v>
      </c>
      <c r="Y32" s="65"/>
    </row>
    <row r="33" spans="1:25" ht="16.5" customHeight="1" x14ac:dyDescent="0.25">
      <c r="A33" s="65">
        <v>4161</v>
      </c>
      <c r="B33" s="124"/>
      <c r="C33" s="124" t="s">
        <v>37</v>
      </c>
      <c r="D33" s="67" t="s">
        <v>92</v>
      </c>
      <c r="E33" s="68" t="s">
        <v>93</v>
      </c>
      <c r="F33" s="99"/>
      <c r="G33" s="60"/>
      <c r="H33" s="36"/>
      <c r="I33" s="120"/>
      <c r="J33" s="120"/>
      <c r="K33" s="70">
        <f>SUM(K34)</f>
        <v>150</v>
      </c>
      <c r="L33" s="131">
        <f>SUM(L34:L35)</f>
        <v>1</v>
      </c>
      <c r="M33" s="70">
        <f>SUM(M34)</f>
        <v>195</v>
      </c>
      <c r="N33" s="132">
        <f t="shared" ref="N33" si="17">SUM(N34:N35)</f>
        <v>0.28999999999999998</v>
      </c>
      <c r="O33" s="127">
        <f>+IF(Q33&gt;0,N33,"na")</f>
        <v>0.28999999999999998</v>
      </c>
      <c r="P33" s="74">
        <f>SUM(P34:P35)</f>
        <v>75000000</v>
      </c>
      <c r="Q33" s="74">
        <f t="shared" ref="Q33:S33" si="18">SUM(Q34:Q35)</f>
        <v>75000000</v>
      </c>
      <c r="R33" s="74">
        <f t="shared" si="18"/>
        <v>74998000</v>
      </c>
      <c r="S33" s="74">
        <f t="shared" si="18"/>
        <v>0</v>
      </c>
      <c r="T33" s="75">
        <f t="shared" si="13"/>
        <v>0.99997333333333338</v>
      </c>
      <c r="U33" s="75">
        <f t="shared" si="13"/>
        <v>0</v>
      </c>
      <c r="V33" s="80"/>
      <c r="W33" s="80"/>
      <c r="X33" s="64"/>
      <c r="Y33" s="65" t="s">
        <v>65</v>
      </c>
    </row>
    <row r="34" spans="1:25" ht="135" x14ac:dyDescent="0.25">
      <c r="A34" s="65"/>
      <c r="B34" s="124"/>
      <c r="C34" s="124"/>
      <c r="D34" s="67"/>
      <c r="E34" s="68" t="s">
        <v>94</v>
      </c>
      <c r="F34" s="99"/>
      <c r="G34" s="133" t="s">
        <v>70</v>
      </c>
      <c r="H34" s="36">
        <v>195</v>
      </c>
      <c r="I34" s="120" t="s">
        <v>95</v>
      </c>
      <c r="J34" s="120" t="s">
        <v>68</v>
      </c>
      <c r="K34" s="128">
        <v>150</v>
      </c>
      <c r="L34" s="83">
        <v>0.71</v>
      </c>
      <c r="M34" s="128">
        <v>195</v>
      </c>
      <c r="N34" s="84">
        <v>0</v>
      </c>
      <c r="O34" s="129"/>
      <c r="P34" s="74">
        <v>53300000</v>
      </c>
      <c r="Q34" s="74">
        <v>53300000</v>
      </c>
      <c r="R34" s="74">
        <v>53300000</v>
      </c>
      <c r="S34" s="74">
        <v>0</v>
      </c>
      <c r="T34" s="75">
        <f t="shared" si="13"/>
        <v>1</v>
      </c>
      <c r="U34" s="75">
        <f t="shared" si="13"/>
        <v>0</v>
      </c>
      <c r="V34" s="80">
        <v>44866</v>
      </c>
      <c r="W34" s="80">
        <v>44926</v>
      </c>
      <c r="X34" s="64" t="s">
        <v>96</v>
      </c>
      <c r="Y34" s="65"/>
    </row>
    <row r="35" spans="1:25" ht="108" x14ac:dyDescent="0.25">
      <c r="A35" s="65"/>
      <c r="B35" s="124"/>
      <c r="C35" s="124"/>
      <c r="D35" s="67"/>
      <c r="E35" s="68" t="s">
        <v>97</v>
      </c>
      <c r="F35" s="99"/>
      <c r="G35" s="60"/>
      <c r="H35" s="36"/>
      <c r="I35" s="120" t="s">
        <v>98</v>
      </c>
      <c r="J35" s="120" t="s">
        <v>99</v>
      </c>
      <c r="K35" s="128">
        <v>10</v>
      </c>
      <c r="L35" s="83">
        <v>0.28999999999999998</v>
      </c>
      <c r="M35" s="128">
        <v>10</v>
      </c>
      <c r="N35" s="84">
        <v>0.28999999999999998</v>
      </c>
      <c r="O35" s="130"/>
      <c r="P35" s="74">
        <v>21700000</v>
      </c>
      <c r="Q35" s="74">
        <v>21700000</v>
      </c>
      <c r="R35" s="74">
        <v>21698000</v>
      </c>
      <c r="S35" s="74">
        <v>0</v>
      </c>
      <c r="T35" s="75">
        <f t="shared" si="13"/>
        <v>0.99990783410138251</v>
      </c>
      <c r="U35" s="75">
        <f t="shared" si="13"/>
        <v>0</v>
      </c>
      <c r="V35" s="80">
        <v>44866</v>
      </c>
      <c r="W35" s="80">
        <v>44926</v>
      </c>
      <c r="X35" s="64" t="s">
        <v>100</v>
      </c>
      <c r="Y35" s="65"/>
    </row>
    <row r="36" spans="1:25" ht="16.5" customHeight="1" x14ac:dyDescent="0.25">
      <c r="A36" s="65">
        <v>4161</v>
      </c>
      <c r="B36" s="124"/>
      <c r="C36" s="124" t="s">
        <v>37</v>
      </c>
      <c r="D36" s="67" t="s">
        <v>101</v>
      </c>
      <c r="E36" s="68" t="s">
        <v>102</v>
      </c>
      <c r="F36" s="99"/>
      <c r="G36" s="60"/>
      <c r="H36" s="36"/>
      <c r="I36" s="120"/>
      <c r="J36" s="120"/>
      <c r="K36" s="70">
        <f>SUM(K37)</f>
        <v>74</v>
      </c>
      <c r="L36" s="71">
        <f>SUM(L37:L38)</f>
        <v>1</v>
      </c>
      <c r="M36" s="70">
        <f t="shared" ref="M36" si="19">SUM(M37)</f>
        <v>74</v>
      </c>
      <c r="N36" s="72">
        <f>SUM(N37:N38)</f>
        <v>1</v>
      </c>
      <c r="O36" s="127">
        <f>+IF(Q36&gt;0,N36,"na")</f>
        <v>1</v>
      </c>
      <c r="P36" s="74">
        <f>SUM(P37:P38)</f>
        <v>62475200</v>
      </c>
      <c r="Q36" s="74">
        <f t="shared" ref="Q36:S36" si="20">SUM(Q37:Q38)</f>
        <v>62475200</v>
      </c>
      <c r="R36" s="74">
        <f t="shared" si="20"/>
        <v>59937999</v>
      </c>
      <c r="S36" s="74">
        <f t="shared" si="20"/>
        <v>59937999</v>
      </c>
      <c r="T36" s="75">
        <f>IF(Q36=0,0,R36/Q36)</f>
        <v>0.95938866942402745</v>
      </c>
      <c r="U36" s="75">
        <f t="shared" si="13"/>
        <v>1</v>
      </c>
      <c r="V36" s="80"/>
      <c r="W36" s="80"/>
      <c r="X36" s="64"/>
      <c r="Y36" s="65" t="s">
        <v>65</v>
      </c>
    </row>
    <row r="37" spans="1:25" ht="121.5" x14ac:dyDescent="0.25">
      <c r="A37" s="65"/>
      <c r="B37" s="124"/>
      <c r="C37" s="124"/>
      <c r="D37" s="67"/>
      <c r="E37" s="68" t="s">
        <v>103</v>
      </c>
      <c r="F37" s="99"/>
      <c r="G37" s="133" t="s">
        <v>70</v>
      </c>
      <c r="H37" s="36">
        <v>74</v>
      </c>
      <c r="I37" s="120" t="s">
        <v>104</v>
      </c>
      <c r="J37" s="120" t="s">
        <v>68</v>
      </c>
      <c r="K37" s="128">
        <v>74</v>
      </c>
      <c r="L37" s="83">
        <v>0.7</v>
      </c>
      <c r="M37" s="128">
        <v>74</v>
      </c>
      <c r="N37" s="84">
        <v>0.7</v>
      </c>
      <c r="O37" s="129"/>
      <c r="P37" s="74">
        <v>55400000</v>
      </c>
      <c r="Q37" s="74">
        <v>55400000</v>
      </c>
      <c r="R37" s="74">
        <v>55399998</v>
      </c>
      <c r="S37" s="74">
        <v>55399998</v>
      </c>
      <c r="T37" s="75">
        <f t="shared" ref="T37:T38" si="21">IF(Q37=0,0,R37/Q37)</f>
        <v>0.99999996389891699</v>
      </c>
      <c r="U37" s="75">
        <f t="shared" si="13"/>
        <v>1</v>
      </c>
      <c r="V37" s="80">
        <v>44807</v>
      </c>
      <c r="W37" s="80">
        <v>44926</v>
      </c>
      <c r="X37" s="64" t="s">
        <v>105</v>
      </c>
      <c r="Y37" s="65"/>
    </row>
    <row r="38" spans="1:25" ht="81" x14ac:dyDescent="0.25">
      <c r="A38" s="65"/>
      <c r="B38" s="124"/>
      <c r="C38" s="124"/>
      <c r="D38" s="67"/>
      <c r="E38" s="68" t="s">
        <v>106</v>
      </c>
      <c r="F38" s="99"/>
      <c r="G38" s="60"/>
      <c r="H38" s="36"/>
      <c r="I38" s="120" t="s">
        <v>107</v>
      </c>
      <c r="J38" s="120" t="s">
        <v>99</v>
      </c>
      <c r="K38" s="128">
        <v>1</v>
      </c>
      <c r="L38" s="83">
        <v>0.3</v>
      </c>
      <c r="M38" s="128">
        <v>1</v>
      </c>
      <c r="N38" s="84">
        <v>0.3</v>
      </c>
      <c r="O38" s="130"/>
      <c r="P38" s="74">
        <v>7075200</v>
      </c>
      <c r="Q38" s="74">
        <v>7075200</v>
      </c>
      <c r="R38" s="74">
        <v>4538001</v>
      </c>
      <c r="S38" s="74">
        <v>4538001</v>
      </c>
      <c r="T38" s="75">
        <f t="shared" si="21"/>
        <v>0.64139543758480322</v>
      </c>
      <c r="U38" s="75">
        <f t="shared" si="13"/>
        <v>1</v>
      </c>
      <c r="V38" s="80">
        <v>44807</v>
      </c>
      <c r="W38" s="80">
        <v>44926</v>
      </c>
      <c r="X38" s="64" t="s">
        <v>108</v>
      </c>
      <c r="Y38" s="65"/>
    </row>
    <row r="39" spans="1:25" x14ac:dyDescent="0.25">
      <c r="A39" s="134"/>
      <c r="B39" s="44">
        <v>5201003</v>
      </c>
      <c r="C39" s="44" t="s">
        <v>33</v>
      </c>
      <c r="D39" s="45" t="s">
        <v>109</v>
      </c>
      <c r="E39" s="105"/>
      <c r="F39" s="99"/>
      <c r="G39" s="60"/>
      <c r="H39" s="36"/>
      <c r="I39" s="135"/>
      <c r="J39" s="135"/>
      <c r="K39" s="135"/>
      <c r="L39" s="135"/>
      <c r="M39" s="135"/>
      <c r="N39" s="109"/>
      <c r="O39" s="134"/>
      <c r="P39" s="108"/>
      <c r="Q39" s="108"/>
      <c r="R39" s="74"/>
      <c r="S39" s="74"/>
      <c r="T39" s="109"/>
      <c r="U39" s="109"/>
      <c r="V39" s="80"/>
      <c r="W39" s="80"/>
      <c r="X39" s="64"/>
      <c r="Y39" s="135"/>
    </row>
    <row r="40" spans="1:25" ht="25.5" x14ac:dyDescent="0.25">
      <c r="A40" s="62"/>
      <c r="B40" s="56">
        <v>52010030002</v>
      </c>
      <c r="C40" s="56" t="s">
        <v>35</v>
      </c>
      <c r="D40" s="57" t="s">
        <v>110</v>
      </c>
      <c r="E40" s="58"/>
      <c r="F40" s="59">
        <v>13</v>
      </c>
      <c r="G40" s="96"/>
      <c r="H40" s="99">
        <f>+H43</f>
        <v>13</v>
      </c>
      <c r="I40" s="61"/>
      <c r="J40" s="61"/>
      <c r="K40" s="61"/>
      <c r="L40" s="61"/>
      <c r="M40" s="136"/>
      <c r="N40" s="92"/>
      <c r="O40" s="62"/>
      <c r="P40" s="93"/>
      <c r="Q40" s="93"/>
      <c r="R40" s="74"/>
      <c r="S40" s="74"/>
      <c r="T40" s="94"/>
      <c r="U40" s="94"/>
      <c r="V40" s="80"/>
      <c r="W40" s="80"/>
      <c r="X40" s="64"/>
      <c r="Y40" s="61"/>
    </row>
    <row r="41" spans="1:25" ht="16.5" customHeight="1" x14ac:dyDescent="0.25">
      <c r="A41" s="65">
        <v>4161</v>
      </c>
      <c r="B41" s="115"/>
      <c r="C41" s="116" t="s">
        <v>37</v>
      </c>
      <c r="D41" s="117" t="s">
        <v>111</v>
      </c>
      <c r="E41" s="118" t="s">
        <v>112</v>
      </c>
      <c r="F41" s="36"/>
      <c r="G41" s="60"/>
      <c r="H41" s="99"/>
      <c r="I41" s="120"/>
      <c r="J41" s="120"/>
      <c r="K41" s="136">
        <f>SUM(K43)</f>
        <v>13</v>
      </c>
      <c r="L41" s="125">
        <f>SUM(L42:L43)</f>
        <v>1</v>
      </c>
      <c r="M41" s="136">
        <f>SUM(M43)</f>
        <v>13</v>
      </c>
      <c r="N41" s="126">
        <f>SUM(N42:N43)</f>
        <v>1</v>
      </c>
      <c r="O41" s="127">
        <f>+IF(Q41&gt;0,N41,"na")</f>
        <v>1</v>
      </c>
      <c r="P41" s="79">
        <f>SUM(P42:P43)</f>
        <v>1128812100</v>
      </c>
      <c r="Q41" s="79">
        <f>SUM(Q42:Q43)</f>
        <v>1195898928</v>
      </c>
      <c r="R41" s="74">
        <f>SUM(R42:R43)</f>
        <v>1153393077</v>
      </c>
      <c r="S41" s="74">
        <f t="shared" ref="S41" si="22">SUM(S42:S43)</f>
        <v>1153393077</v>
      </c>
      <c r="T41" s="75">
        <f>IF(Q41=0,0,R41/Q41)</f>
        <v>0.96445698712090489</v>
      </c>
      <c r="U41" s="75">
        <f t="shared" ref="U41:U43" si="23">IF(R41=0,0,S41/R41)</f>
        <v>1</v>
      </c>
      <c r="V41" s="80"/>
      <c r="W41" s="80"/>
      <c r="X41" s="64"/>
      <c r="Y41" s="65" t="s">
        <v>113</v>
      </c>
    </row>
    <row r="42" spans="1:25" ht="54" x14ac:dyDescent="0.25">
      <c r="A42" s="65"/>
      <c r="B42" s="115"/>
      <c r="C42" s="116"/>
      <c r="D42" s="117"/>
      <c r="E42" s="68" t="s">
        <v>114</v>
      </c>
      <c r="F42" s="36"/>
      <c r="G42" s="60"/>
      <c r="H42" s="36"/>
      <c r="I42" s="120" t="s">
        <v>115</v>
      </c>
      <c r="J42" s="120" t="s">
        <v>116</v>
      </c>
      <c r="K42" s="74">
        <v>39</v>
      </c>
      <c r="L42" s="125">
        <v>0.2</v>
      </c>
      <c r="M42" s="74">
        <v>39</v>
      </c>
      <c r="N42" s="126">
        <v>0.2</v>
      </c>
      <c r="O42" s="129"/>
      <c r="P42" s="79">
        <v>89000000</v>
      </c>
      <c r="Q42" s="79">
        <v>89000000</v>
      </c>
      <c r="R42" s="74">
        <v>83393541</v>
      </c>
      <c r="S42" s="74">
        <v>83393541</v>
      </c>
      <c r="T42" s="75">
        <f t="shared" ref="T42:T43" si="24">IF(Q42=0,0,R42/Q42)</f>
        <v>0.93700607865168539</v>
      </c>
      <c r="U42" s="75">
        <f t="shared" si="23"/>
        <v>1</v>
      </c>
      <c r="V42" s="80">
        <v>44564</v>
      </c>
      <c r="W42" s="80">
        <v>44926</v>
      </c>
      <c r="X42" s="64" t="s">
        <v>117</v>
      </c>
      <c r="Y42" s="65"/>
    </row>
    <row r="43" spans="1:25" ht="121.5" x14ac:dyDescent="0.25">
      <c r="A43" s="65"/>
      <c r="B43" s="115"/>
      <c r="C43" s="116"/>
      <c r="D43" s="117"/>
      <c r="E43" s="68" t="s">
        <v>118</v>
      </c>
      <c r="F43" s="36"/>
      <c r="G43" s="60" t="s">
        <v>110</v>
      </c>
      <c r="H43" s="36">
        <v>13</v>
      </c>
      <c r="I43" s="120" t="s">
        <v>119</v>
      </c>
      <c r="J43" s="120" t="s">
        <v>120</v>
      </c>
      <c r="K43" s="74">
        <v>13</v>
      </c>
      <c r="L43" s="125">
        <v>0.8</v>
      </c>
      <c r="M43" s="74">
        <v>13</v>
      </c>
      <c r="N43" s="126">
        <v>0.8</v>
      </c>
      <c r="O43" s="130"/>
      <c r="P43" s="79">
        <v>1039812100</v>
      </c>
      <c r="Q43" s="79">
        <v>1106898928</v>
      </c>
      <c r="R43" s="74">
        <v>1069999536</v>
      </c>
      <c r="S43" s="74">
        <v>1069999536</v>
      </c>
      <c r="T43" s="75">
        <f t="shared" si="24"/>
        <v>0.96666417225042245</v>
      </c>
      <c r="U43" s="75">
        <f t="shared" si="23"/>
        <v>1</v>
      </c>
      <c r="V43" s="80">
        <v>44564</v>
      </c>
      <c r="W43" s="80">
        <v>44926</v>
      </c>
      <c r="X43" s="64" t="s">
        <v>121</v>
      </c>
      <c r="Y43" s="65"/>
    </row>
    <row r="44" spans="1:25" ht="25.5" x14ac:dyDescent="0.25">
      <c r="A44" s="62"/>
      <c r="B44" s="56">
        <v>52010030003</v>
      </c>
      <c r="C44" s="56" t="s">
        <v>35</v>
      </c>
      <c r="D44" s="57" t="s">
        <v>122</v>
      </c>
      <c r="E44" s="58"/>
      <c r="F44" s="59">
        <v>3</v>
      </c>
      <c r="G44" s="96"/>
      <c r="H44" s="36">
        <f>+H46</f>
        <v>2</v>
      </c>
      <c r="I44" s="61"/>
      <c r="J44" s="61"/>
      <c r="K44" s="61"/>
      <c r="L44" s="61"/>
      <c r="M44" s="61"/>
      <c r="N44" s="92"/>
      <c r="O44" s="62"/>
      <c r="P44" s="93"/>
      <c r="Q44" s="93"/>
      <c r="R44" s="74"/>
      <c r="S44" s="74"/>
      <c r="T44" s="94"/>
      <c r="U44" s="94"/>
      <c r="V44" s="80"/>
      <c r="W44" s="80"/>
      <c r="X44" s="64"/>
      <c r="Y44" s="61"/>
    </row>
    <row r="45" spans="1:25" ht="16.5" customHeight="1" x14ac:dyDescent="0.25">
      <c r="A45" s="65">
        <v>4161</v>
      </c>
      <c r="B45" s="115"/>
      <c r="C45" s="116" t="s">
        <v>37</v>
      </c>
      <c r="D45" s="117" t="s">
        <v>123</v>
      </c>
      <c r="E45" s="118" t="s">
        <v>124</v>
      </c>
      <c r="F45" s="36"/>
      <c r="G45" s="60"/>
      <c r="H45" s="36"/>
      <c r="I45" s="120"/>
      <c r="J45" s="120"/>
      <c r="K45" s="74">
        <f>SUM(K46)</f>
        <v>2</v>
      </c>
      <c r="L45" s="125">
        <f>SUM(L46:L46)</f>
        <v>1</v>
      </c>
      <c r="M45" s="136">
        <f t="shared" ref="M45:N45" si="25">SUM(M46:M46)</f>
        <v>2</v>
      </c>
      <c r="N45" s="126">
        <f t="shared" si="25"/>
        <v>1</v>
      </c>
      <c r="O45" s="127">
        <f>+IF(Q45&gt;0,N45,"na")</f>
        <v>1</v>
      </c>
      <c r="P45" s="79">
        <f>SUM(P46:P46)</f>
        <v>2517920000</v>
      </c>
      <c r="Q45" s="79">
        <f t="shared" ref="Q45:S45" si="26">SUM(Q46:Q46)</f>
        <v>2105448485</v>
      </c>
      <c r="R45" s="74">
        <f t="shared" si="26"/>
        <v>1860031149</v>
      </c>
      <c r="S45" s="74">
        <f t="shared" si="26"/>
        <v>1258785675</v>
      </c>
      <c r="T45" s="75">
        <f>IF(Q45=0,0,R45/Q45)</f>
        <v>0.88343702648226985</v>
      </c>
      <c r="U45" s="75">
        <f t="shared" ref="U45:U46" si="27">IF(R45=0,0,S45/R45)</f>
        <v>0.67675515846966061</v>
      </c>
      <c r="V45" s="80"/>
      <c r="W45" s="80"/>
      <c r="X45" s="64"/>
      <c r="Y45" s="65" t="s">
        <v>113</v>
      </c>
    </row>
    <row r="46" spans="1:25" ht="175.5" x14ac:dyDescent="0.25">
      <c r="A46" s="65"/>
      <c r="B46" s="115"/>
      <c r="C46" s="116"/>
      <c r="D46" s="117"/>
      <c r="E46" s="68" t="s">
        <v>125</v>
      </c>
      <c r="F46" s="36"/>
      <c r="G46" s="60" t="s">
        <v>122</v>
      </c>
      <c r="H46" s="36">
        <v>2</v>
      </c>
      <c r="I46" s="120" t="s">
        <v>126</v>
      </c>
      <c r="J46" s="120" t="s">
        <v>127</v>
      </c>
      <c r="K46" s="74">
        <v>2</v>
      </c>
      <c r="L46" s="125">
        <v>1</v>
      </c>
      <c r="M46" s="74">
        <v>2</v>
      </c>
      <c r="N46" s="126">
        <v>1</v>
      </c>
      <c r="O46" s="129"/>
      <c r="P46" s="79">
        <v>2517920000</v>
      </c>
      <c r="Q46" s="79">
        <v>2105448485</v>
      </c>
      <c r="R46" s="74">
        <v>1860031149</v>
      </c>
      <c r="S46" s="74">
        <v>1258785675</v>
      </c>
      <c r="T46" s="75">
        <f>IF(Q46=0,0,R46/Q46)</f>
        <v>0.88343702648226985</v>
      </c>
      <c r="U46" s="75">
        <f t="shared" si="27"/>
        <v>0.67675515846966061</v>
      </c>
      <c r="V46" s="80">
        <v>44564</v>
      </c>
      <c r="W46" s="80">
        <v>44926</v>
      </c>
      <c r="X46" s="64" t="s">
        <v>128</v>
      </c>
      <c r="Y46" s="65"/>
    </row>
    <row r="47" spans="1:25" x14ac:dyDescent="0.25">
      <c r="A47" s="55"/>
      <c r="B47" s="56">
        <v>52010030004</v>
      </c>
      <c r="C47" s="56" t="s">
        <v>35</v>
      </c>
      <c r="D47" s="57" t="s">
        <v>129</v>
      </c>
      <c r="E47" s="58"/>
      <c r="F47" s="99">
        <v>6</v>
      </c>
      <c r="G47" s="60"/>
      <c r="H47" s="36">
        <f>+H49+H51+H53+H55+H59+H57</f>
        <v>6</v>
      </c>
      <c r="I47" s="123"/>
      <c r="J47" s="123"/>
      <c r="K47" s="61"/>
      <c r="L47" s="61"/>
      <c r="M47" s="61"/>
      <c r="N47" s="92"/>
      <c r="O47" s="62"/>
      <c r="P47" s="93"/>
      <c r="Q47" s="93"/>
      <c r="R47" s="74"/>
      <c r="S47" s="74"/>
      <c r="T47" s="94"/>
      <c r="U47" s="94"/>
      <c r="V47" s="80"/>
      <c r="W47" s="80"/>
      <c r="X47" s="64"/>
      <c r="Y47" s="123"/>
    </row>
    <row r="48" spans="1:25" ht="16.5" customHeight="1" x14ac:dyDescent="0.25">
      <c r="A48" s="124">
        <v>4161</v>
      </c>
      <c r="B48" s="124"/>
      <c r="C48" s="124" t="s">
        <v>37</v>
      </c>
      <c r="D48" s="137" t="s">
        <v>130</v>
      </c>
      <c r="E48" s="68" t="s">
        <v>131</v>
      </c>
      <c r="F48" s="99"/>
      <c r="G48" s="138"/>
      <c r="H48" s="36"/>
      <c r="I48" s="120"/>
      <c r="J48" s="120"/>
      <c r="K48" s="74">
        <f>SUM(K49)</f>
        <v>1</v>
      </c>
      <c r="L48" s="125">
        <f>SUM(L49:L49)</f>
        <v>1</v>
      </c>
      <c r="M48" s="136">
        <f t="shared" ref="M48:N48" si="28">SUM(M49:M49)</f>
        <v>1</v>
      </c>
      <c r="N48" s="126">
        <f t="shared" si="28"/>
        <v>1</v>
      </c>
      <c r="O48" s="127">
        <f>+IF(Q48&gt;0,N48,"na")</f>
        <v>1</v>
      </c>
      <c r="P48" s="79">
        <f>SUM(P49:P49)</f>
        <v>285044116</v>
      </c>
      <c r="Q48" s="79">
        <f t="shared" ref="Q48:S48" si="29">SUM(Q49:Q49)</f>
        <v>77500000</v>
      </c>
      <c r="R48" s="74">
        <f t="shared" si="29"/>
        <v>70000000</v>
      </c>
      <c r="S48" s="74">
        <f t="shared" si="29"/>
        <v>26498611</v>
      </c>
      <c r="T48" s="75">
        <f t="shared" ref="T48:U61" si="30">IF(Q48=0,0,R48/Q48)</f>
        <v>0.90322580645161288</v>
      </c>
      <c r="U48" s="75">
        <f t="shared" si="30"/>
        <v>0.37855158571428571</v>
      </c>
      <c r="V48" s="80"/>
      <c r="W48" s="80"/>
      <c r="X48" s="64"/>
      <c r="Y48" s="65" t="s">
        <v>113</v>
      </c>
    </row>
    <row r="49" spans="1:25" ht="67.5" x14ac:dyDescent="0.25">
      <c r="A49" s="124"/>
      <c r="B49" s="124"/>
      <c r="C49" s="124"/>
      <c r="D49" s="137"/>
      <c r="E49" s="68" t="s">
        <v>132</v>
      </c>
      <c r="F49" s="59"/>
      <c r="G49" s="60" t="s">
        <v>129</v>
      </c>
      <c r="H49" s="36">
        <v>1</v>
      </c>
      <c r="I49" s="120" t="s">
        <v>133</v>
      </c>
      <c r="J49" s="120" t="s">
        <v>127</v>
      </c>
      <c r="K49" s="74">
        <v>1</v>
      </c>
      <c r="L49" s="125">
        <v>1</v>
      </c>
      <c r="M49" s="74">
        <v>1</v>
      </c>
      <c r="N49" s="126">
        <v>1</v>
      </c>
      <c r="O49" s="129"/>
      <c r="P49" s="79">
        <v>285044116</v>
      </c>
      <c r="Q49" s="79">
        <v>77500000</v>
      </c>
      <c r="R49" s="74">
        <v>70000000</v>
      </c>
      <c r="S49" s="74">
        <v>26498611</v>
      </c>
      <c r="T49" s="75">
        <f t="shared" si="30"/>
        <v>0.90322580645161288</v>
      </c>
      <c r="U49" s="75">
        <f t="shared" si="30"/>
        <v>0.37855158571428571</v>
      </c>
      <c r="V49" s="80">
        <v>44621</v>
      </c>
      <c r="W49" s="80">
        <v>44926</v>
      </c>
      <c r="X49" s="64" t="s">
        <v>134</v>
      </c>
      <c r="Y49" s="65"/>
    </row>
    <row r="50" spans="1:25" ht="16.5" customHeight="1" x14ac:dyDescent="0.25">
      <c r="A50" s="124">
        <v>4161</v>
      </c>
      <c r="B50" s="124"/>
      <c r="C50" s="124" t="s">
        <v>37</v>
      </c>
      <c r="D50" s="137" t="s">
        <v>135</v>
      </c>
      <c r="E50" s="68" t="s">
        <v>136</v>
      </c>
      <c r="F50" s="59"/>
      <c r="G50" s="139"/>
      <c r="H50" s="36"/>
      <c r="I50" s="120"/>
      <c r="J50" s="96"/>
      <c r="K50" s="74">
        <f>SUM(K51)</f>
        <v>1</v>
      </c>
      <c r="L50" s="71">
        <f>SUM(L51)</f>
        <v>1</v>
      </c>
      <c r="M50" s="136">
        <f t="shared" ref="M50:N50" si="31">SUM(M51)</f>
        <v>1</v>
      </c>
      <c r="N50" s="72">
        <f t="shared" si="31"/>
        <v>1</v>
      </c>
      <c r="O50" s="127">
        <f>+IF(Q50&gt;0,N50,"na")</f>
        <v>1</v>
      </c>
      <c r="P50" s="79">
        <f>SUM(P51:P51)</f>
        <v>215000000</v>
      </c>
      <c r="Q50" s="79">
        <f t="shared" ref="Q50:S50" si="32">SUM(Q51:Q51)</f>
        <v>215000000</v>
      </c>
      <c r="R50" s="74">
        <f t="shared" si="32"/>
        <v>158903369</v>
      </c>
      <c r="S50" s="74">
        <f t="shared" si="32"/>
        <v>158903369</v>
      </c>
      <c r="T50" s="75">
        <f t="shared" si="30"/>
        <v>0.73908543720930231</v>
      </c>
      <c r="U50" s="75">
        <f t="shared" si="30"/>
        <v>1</v>
      </c>
      <c r="V50" s="80"/>
      <c r="W50" s="80"/>
      <c r="X50" s="64"/>
      <c r="Y50" s="140" t="s">
        <v>113</v>
      </c>
    </row>
    <row r="51" spans="1:25" ht="81" x14ac:dyDescent="0.25">
      <c r="A51" s="124"/>
      <c r="B51" s="124"/>
      <c r="C51" s="124"/>
      <c r="D51" s="137"/>
      <c r="E51" s="68" t="s">
        <v>137</v>
      </c>
      <c r="F51" s="59"/>
      <c r="G51" s="60" t="s">
        <v>129</v>
      </c>
      <c r="H51" s="36">
        <v>1</v>
      </c>
      <c r="I51" s="120" t="s">
        <v>133</v>
      </c>
      <c r="J51" s="120" t="s">
        <v>138</v>
      </c>
      <c r="K51" s="74">
        <v>1</v>
      </c>
      <c r="L51" s="83">
        <v>1</v>
      </c>
      <c r="M51" s="74">
        <v>1</v>
      </c>
      <c r="N51" s="84">
        <v>1</v>
      </c>
      <c r="O51" s="129"/>
      <c r="P51" s="79">
        <v>215000000</v>
      </c>
      <c r="Q51" s="79">
        <v>215000000</v>
      </c>
      <c r="R51" s="74">
        <v>158903369</v>
      </c>
      <c r="S51" s="74">
        <v>158903369</v>
      </c>
      <c r="T51" s="75">
        <f t="shared" si="30"/>
        <v>0.73908543720930231</v>
      </c>
      <c r="U51" s="75">
        <f t="shared" si="30"/>
        <v>1</v>
      </c>
      <c r="V51" s="80">
        <v>44621</v>
      </c>
      <c r="W51" s="80">
        <v>44926</v>
      </c>
      <c r="X51" s="64" t="s">
        <v>139</v>
      </c>
      <c r="Y51" s="140"/>
    </row>
    <row r="52" spans="1:25" ht="16.5" customHeight="1" x14ac:dyDescent="0.25">
      <c r="A52" s="124">
        <v>4161</v>
      </c>
      <c r="B52" s="124"/>
      <c r="C52" s="124" t="s">
        <v>37</v>
      </c>
      <c r="D52" s="137" t="s">
        <v>140</v>
      </c>
      <c r="E52" s="68" t="s">
        <v>141</v>
      </c>
      <c r="F52" s="59"/>
      <c r="G52" s="60"/>
      <c r="H52" s="36"/>
      <c r="I52" s="120"/>
      <c r="J52" s="120"/>
      <c r="K52" s="74">
        <f>SUM(K53)</f>
        <v>1</v>
      </c>
      <c r="L52" s="125">
        <f>SUM(L53:L53)</f>
        <v>1</v>
      </c>
      <c r="M52" s="136">
        <f t="shared" ref="M52:N52" si="33">SUM(M53:M53)</f>
        <v>1</v>
      </c>
      <c r="N52" s="126">
        <f t="shared" si="33"/>
        <v>1</v>
      </c>
      <c r="O52" s="127">
        <f>+IF(Q52&gt;0,N52,"na")</f>
        <v>1</v>
      </c>
      <c r="P52" s="79">
        <f>SUM(P53:P53)</f>
        <v>3906000000</v>
      </c>
      <c r="Q52" s="79">
        <f t="shared" ref="Q52:S52" si="34">SUM(Q53:Q53)</f>
        <v>8619579083</v>
      </c>
      <c r="R52" s="74">
        <f t="shared" si="34"/>
        <v>8154497019</v>
      </c>
      <c r="S52" s="74">
        <f t="shared" si="34"/>
        <v>5995030391</v>
      </c>
      <c r="T52" s="75">
        <f t="shared" si="30"/>
        <v>0.9460435295596672</v>
      </c>
      <c r="U52" s="75">
        <f t="shared" si="30"/>
        <v>0.73518089184796598</v>
      </c>
      <c r="V52" s="80"/>
      <c r="W52" s="80"/>
      <c r="X52" s="64"/>
      <c r="Y52" s="65" t="s">
        <v>113</v>
      </c>
    </row>
    <row r="53" spans="1:25" ht="94.5" x14ac:dyDescent="0.25">
      <c r="A53" s="124"/>
      <c r="B53" s="124"/>
      <c r="C53" s="124"/>
      <c r="D53" s="137"/>
      <c r="E53" s="68" t="s">
        <v>142</v>
      </c>
      <c r="F53" s="59"/>
      <c r="G53" s="60" t="s">
        <v>129</v>
      </c>
      <c r="H53" s="36">
        <v>1</v>
      </c>
      <c r="I53" s="120" t="s">
        <v>133</v>
      </c>
      <c r="J53" s="120" t="s">
        <v>127</v>
      </c>
      <c r="K53" s="74">
        <v>1</v>
      </c>
      <c r="L53" s="125">
        <v>1</v>
      </c>
      <c r="M53" s="74">
        <v>1</v>
      </c>
      <c r="N53" s="126">
        <v>1</v>
      </c>
      <c r="O53" s="129"/>
      <c r="P53" s="79">
        <v>3906000000</v>
      </c>
      <c r="Q53" s="79">
        <v>8619579083</v>
      </c>
      <c r="R53" s="74">
        <v>8154497019</v>
      </c>
      <c r="S53" s="74">
        <v>5995030391</v>
      </c>
      <c r="T53" s="75">
        <f t="shared" si="30"/>
        <v>0.9460435295596672</v>
      </c>
      <c r="U53" s="75">
        <f t="shared" si="30"/>
        <v>0.73518089184796598</v>
      </c>
      <c r="V53" s="80">
        <v>44564</v>
      </c>
      <c r="W53" s="80">
        <v>44926</v>
      </c>
      <c r="X53" s="64" t="s">
        <v>143</v>
      </c>
      <c r="Y53" s="65"/>
    </row>
    <row r="54" spans="1:25" ht="16.5" customHeight="1" x14ac:dyDescent="0.25">
      <c r="A54" s="124">
        <v>4161</v>
      </c>
      <c r="B54" s="124"/>
      <c r="C54" s="124" t="s">
        <v>37</v>
      </c>
      <c r="D54" s="137" t="s">
        <v>144</v>
      </c>
      <c r="E54" s="68" t="s">
        <v>145</v>
      </c>
      <c r="F54" s="59"/>
      <c r="G54" s="60"/>
      <c r="H54" s="36"/>
      <c r="I54" s="120"/>
      <c r="J54" s="120"/>
      <c r="K54" s="74">
        <f>SUM(K55)</f>
        <v>1</v>
      </c>
      <c r="L54" s="125">
        <f>SUM(L55:L55)</f>
        <v>1</v>
      </c>
      <c r="M54" s="136">
        <f t="shared" ref="M54:N54" si="35">SUM(M55:M55)</f>
        <v>1</v>
      </c>
      <c r="N54" s="126">
        <f t="shared" si="35"/>
        <v>1</v>
      </c>
      <c r="O54" s="127">
        <f>+IF(Q54&gt;0,N54,"na")</f>
        <v>1</v>
      </c>
      <c r="P54" s="79">
        <f>SUM(P55)</f>
        <v>712089400</v>
      </c>
      <c r="Q54" s="79">
        <f t="shared" ref="Q54:S54" si="36">SUM(Q55)</f>
        <v>712089400</v>
      </c>
      <c r="R54" s="74">
        <f t="shared" si="36"/>
        <v>711990530</v>
      </c>
      <c r="S54" s="74">
        <f t="shared" si="36"/>
        <v>227702870</v>
      </c>
      <c r="T54" s="75">
        <f t="shared" si="30"/>
        <v>0.99986115507406792</v>
      </c>
      <c r="U54" s="75">
        <f t="shared" si="30"/>
        <v>0.31981165536007899</v>
      </c>
      <c r="V54" s="80"/>
      <c r="W54" s="80"/>
      <c r="X54" s="64"/>
      <c r="Y54" s="65" t="s">
        <v>113</v>
      </c>
    </row>
    <row r="55" spans="1:25" ht="108" x14ac:dyDescent="0.25">
      <c r="A55" s="124"/>
      <c r="B55" s="124"/>
      <c r="C55" s="124"/>
      <c r="D55" s="137"/>
      <c r="E55" s="68" t="s">
        <v>146</v>
      </c>
      <c r="F55" s="59"/>
      <c r="G55" s="60" t="s">
        <v>129</v>
      </c>
      <c r="H55" s="36">
        <v>1</v>
      </c>
      <c r="I55" s="120" t="s">
        <v>133</v>
      </c>
      <c r="J55" s="120" t="s">
        <v>147</v>
      </c>
      <c r="K55" s="74">
        <v>1</v>
      </c>
      <c r="L55" s="125">
        <v>1</v>
      </c>
      <c r="M55" s="74">
        <v>1</v>
      </c>
      <c r="N55" s="126">
        <v>1</v>
      </c>
      <c r="O55" s="129"/>
      <c r="P55" s="79">
        <v>712089400</v>
      </c>
      <c r="Q55" s="79">
        <v>712089400</v>
      </c>
      <c r="R55" s="74">
        <v>711990530</v>
      </c>
      <c r="S55" s="74">
        <v>227702870</v>
      </c>
      <c r="T55" s="75">
        <f t="shared" si="30"/>
        <v>0.99986115507406792</v>
      </c>
      <c r="U55" s="75">
        <f t="shared" si="30"/>
        <v>0.31981165536007899</v>
      </c>
      <c r="V55" s="80">
        <v>44593</v>
      </c>
      <c r="W55" s="80">
        <v>44926</v>
      </c>
      <c r="X55" s="64" t="s">
        <v>148</v>
      </c>
      <c r="Y55" s="65"/>
    </row>
    <row r="56" spans="1:25" ht="16.5" customHeight="1" x14ac:dyDescent="0.25">
      <c r="A56" s="141">
        <v>4161</v>
      </c>
      <c r="B56" s="88"/>
      <c r="C56" s="88" t="s">
        <v>37</v>
      </c>
      <c r="D56" s="137" t="s">
        <v>149</v>
      </c>
      <c r="E56" s="68" t="s">
        <v>150</v>
      </c>
      <c r="F56" s="59"/>
      <c r="G56" s="138"/>
      <c r="H56" s="36"/>
      <c r="I56" s="120"/>
      <c r="J56" s="120"/>
      <c r="K56" s="74">
        <f>SUM(K57)</f>
        <v>1</v>
      </c>
      <c r="L56" s="125">
        <f>SUM(L57:L57)</f>
        <v>1</v>
      </c>
      <c r="M56" s="136">
        <f t="shared" ref="M56:N56" si="37">SUM(M57:M57)</f>
        <v>1</v>
      </c>
      <c r="N56" s="126">
        <f t="shared" si="37"/>
        <v>1</v>
      </c>
      <c r="O56" s="127">
        <f>+IF(Q56&gt;0,N56,"na")</f>
        <v>1</v>
      </c>
      <c r="P56" s="79">
        <f>SUM(P57:P57)</f>
        <v>6064349000</v>
      </c>
      <c r="Q56" s="79">
        <f t="shared" ref="Q56:S56" si="38">SUM(Q57:Q57)</f>
        <v>7860507098</v>
      </c>
      <c r="R56" s="74">
        <f t="shared" si="38"/>
        <v>7109118329</v>
      </c>
      <c r="S56" s="74">
        <f t="shared" si="38"/>
        <v>4369319982</v>
      </c>
      <c r="T56" s="75">
        <f t="shared" si="30"/>
        <v>0.90440963163926402</v>
      </c>
      <c r="U56" s="75">
        <f t="shared" si="30"/>
        <v>0.61460785709197896</v>
      </c>
      <c r="V56" s="80"/>
      <c r="W56" s="80"/>
      <c r="X56" s="64"/>
      <c r="Y56" s="65" t="s">
        <v>113</v>
      </c>
    </row>
    <row r="57" spans="1:25" ht="94.5" x14ac:dyDescent="0.25">
      <c r="A57" s="141"/>
      <c r="B57" s="88"/>
      <c r="C57" s="88"/>
      <c r="D57" s="137"/>
      <c r="E57" s="68" t="s">
        <v>151</v>
      </c>
      <c r="F57" s="59"/>
      <c r="G57" s="60" t="s">
        <v>129</v>
      </c>
      <c r="H57" s="36">
        <v>1</v>
      </c>
      <c r="I57" s="120" t="s">
        <v>133</v>
      </c>
      <c r="J57" s="120" t="s">
        <v>127</v>
      </c>
      <c r="K57" s="74">
        <v>1</v>
      </c>
      <c r="L57" s="125">
        <v>1</v>
      </c>
      <c r="M57" s="74">
        <v>1</v>
      </c>
      <c r="N57" s="126">
        <v>1</v>
      </c>
      <c r="O57" s="129"/>
      <c r="P57" s="79">
        <v>6064349000</v>
      </c>
      <c r="Q57" s="79">
        <v>7860507098</v>
      </c>
      <c r="R57" s="74">
        <v>7109118329</v>
      </c>
      <c r="S57" s="74">
        <v>4369319982</v>
      </c>
      <c r="T57" s="75">
        <f t="shared" si="30"/>
        <v>0.90440963163926402</v>
      </c>
      <c r="U57" s="75">
        <f t="shared" si="30"/>
        <v>0.61460785709197896</v>
      </c>
      <c r="V57" s="80">
        <v>44593</v>
      </c>
      <c r="W57" s="80">
        <v>44926</v>
      </c>
      <c r="X57" s="64" t="s">
        <v>152</v>
      </c>
      <c r="Y57" s="65"/>
    </row>
    <row r="58" spans="1:25" ht="16.5" customHeight="1" x14ac:dyDescent="0.25">
      <c r="A58" s="124">
        <v>4161</v>
      </c>
      <c r="B58" s="124"/>
      <c r="C58" s="124" t="s">
        <v>37</v>
      </c>
      <c r="D58" s="137" t="s">
        <v>153</v>
      </c>
      <c r="E58" s="68" t="s">
        <v>154</v>
      </c>
      <c r="F58" s="59"/>
      <c r="G58" s="60"/>
      <c r="H58" s="36"/>
      <c r="I58" s="120"/>
      <c r="J58" s="120"/>
      <c r="K58" s="74">
        <f>SUM(K59)</f>
        <v>1</v>
      </c>
      <c r="L58" s="125">
        <f>SUM(L59:L59)</f>
        <v>1</v>
      </c>
      <c r="M58" s="136">
        <f t="shared" ref="M58:N58" si="39">SUM(M59:M59)</f>
        <v>1</v>
      </c>
      <c r="N58" s="126">
        <f t="shared" si="39"/>
        <v>1</v>
      </c>
      <c r="O58" s="127">
        <f>+IF(Q58&gt;0,N58,"na")</f>
        <v>1</v>
      </c>
      <c r="P58" s="79">
        <f>SUM(P59:P59)</f>
        <v>122000000</v>
      </c>
      <c r="Q58" s="79">
        <f t="shared" ref="Q58:S58" si="40">SUM(Q59:Q59)</f>
        <v>122000000</v>
      </c>
      <c r="R58" s="74">
        <f t="shared" si="40"/>
        <v>121999999</v>
      </c>
      <c r="S58" s="74">
        <f t="shared" si="40"/>
        <v>91999999</v>
      </c>
      <c r="T58" s="75">
        <f t="shared" si="30"/>
        <v>0.9999999918032787</v>
      </c>
      <c r="U58" s="75">
        <f t="shared" si="30"/>
        <v>0.75409835864015051</v>
      </c>
      <c r="V58" s="80"/>
      <c r="W58" s="80"/>
      <c r="X58" s="64"/>
      <c r="Y58" s="73" t="s">
        <v>113</v>
      </c>
    </row>
    <row r="59" spans="1:25" ht="67.5" x14ac:dyDescent="0.25">
      <c r="A59" s="124"/>
      <c r="B59" s="124"/>
      <c r="C59" s="124"/>
      <c r="D59" s="137"/>
      <c r="E59" s="68" t="s">
        <v>155</v>
      </c>
      <c r="F59" s="59"/>
      <c r="G59" s="60" t="s">
        <v>129</v>
      </c>
      <c r="H59" s="36">
        <v>1</v>
      </c>
      <c r="I59" s="120" t="s">
        <v>133</v>
      </c>
      <c r="J59" s="120" t="s">
        <v>156</v>
      </c>
      <c r="K59" s="74">
        <v>1</v>
      </c>
      <c r="L59" s="125">
        <v>1</v>
      </c>
      <c r="M59" s="74">
        <v>1</v>
      </c>
      <c r="N59" s="126">
        <v>1</v>
      </c>
      <c r="O59" s="129"/>
      <c r="P59" s="79">
        <v>122000000</v>
      </c>
      <c r="Q59" s="79">
        <v>122000000</v>
      </c>
      <c r="R59" s="74">
        <v>121999999</v>
      </c>
      <c r="S59" s="74">
        <v>91999999</v>
      </c>
      <c r="T59" s="75">
        <f t="shared" si="30"/>
        <v>0.9999999918032787</v>
      </c>
      <c r="U59" s="75">
        <f t="shared" si="30"/>
        <v>0.75409835864015051</v>
      </c>
      <c r="V59" s="80">
        <v>44621</v>
      </c>
      <c r="W59" s="80">
        <v>44926</v>
      </c>
      <c r="X59" s="64" t="s">
        <v>157</v>
      </c>
      <c r="Y59" s="73"/>
    </row>
    <row r="60" spans="1:25" ht="16.5" customHeight="1" x14ac:dyDescent="0.25">
      <c r="A60" s="124">
        <v>4161</v>
      </c>
      <c r="B60" s="124"/>
      <c r="C60" s="124" t="s">
        <v>37</v>
      </c>
      <c r="D60" s="137" t="s">
        <v>158</v>
      </c>
      <c r="E60" s="68" t="s">
        <v>159</v>
      </c>
      <c r="F60" s="59"/>
      <c r="G60" s="60"/>
      <c r="H60" s="36"/>
      <c r="I60" s="120"/>
      <c r="J60" s="120"/>
      <c r="K60" s="74">
        <f>SUM(K61)</f>
        <v>1</v>
      </c>
      <c r="L60" s="125">
        <f>SUM(L61:L61)</f>
        <v>1</v>
      </c>
      <c r="M60" s="136">
        <f t="shared" ref="M60:N60" si="41">SUM(M61:M61)</f>
        <v>1</v>
      </c>
      <c r="N60" s="126">
        <f t="shared" si="41"/>
        <v>1</v>
      </c>
      <c r="O60" s="127">
        <f>+IF(Q60&gt;0,N60,"na")</f>
        <v>1</v>
      </c>
      <c r="P60" s="79">
        <f>SUM(P61:P61)</f>
        <v>777174300</v>
      </c>
      <c r="Q60" s="79">
        <f t="shared" ref="Q60:S60" si="42">SUM(Q61:Q61)</f>
        <v>1741054913</v>
      </c>
      <c r="R60" s="74">
        <f t="shared" si="42"/>
        <v>1666448540</v>
      </c>
      <c r="S60" s="74">
        <f t="shared" si="42"/>
        <v>1340542815</v>
      </c>
      <c r="T60" s="75">
        <f t="shared" si="30"/>
        <v>0.95714875364186747</v>
      </c>
      <c r="U60" s="75">
        <f t="shared" si="30"/>
        <v>0.80443096970759143</v>
      </c>
      <c r="V60" s="80"/>
      <c r="W60" s="80"/>
      <c r="X60" s="64"/>
      <c r="Y60" s="65" t="s">
        <v>113</v>
      </c>
    </row>
    <row r="61" spans="1:25" ht="108" x14ac:dyDescent="0.25">
      <c r="A61" s="124"/>
      <c r="B61" s="124"/>
      <c r="C61" s="124"/>
      <c r="D61" s="137"/>
      <c r="E61" s="68" t="s">
        <v>160</v>
      </c>
      <c r="F61" s="59"/>
      <c r="G61" s="133"/>
      <c r="H61" s="36"/>
      <c r="I61" s="120" t="s">
        <v>161</v>
      </c>
      <c r="J61" s="120" t="s">
        <v>127</v>
      </c>
      <c r="K61" s="74">
        <v>1</v>
      </c>
      <c r="L61" s="125">
        <v>1</v>
      </c>
      <c r="M61" s="74">
        <v>1</v>
      </c>
      <c r="N61" s="126">
        <v>1</v>
      </c>
      <c r="O61" s="129"/>
      <c r="P61" s="79">
        <v>777174300</v>
      </c>
      <c r="Q61" s="79">
        <v>1741054913</v>
      </c>
      <c r="R61" s="74">
        <v>1666448540</v>
      </c>
      <c r="S61" s="74">
        <v>1340542815</v>
      </c>
      <c r="T61" s="75">
        <f t="shared" si="30"/>
        <v>0.95714875364186747</v>
      </c>
      <c r="U61" s="75">
        <f t="shared" si="30"/>
        <v>0.80443096970759143</v>
      </c>
      <c r="V61" s="80">
        <v>44564</v>
      </c>
      <c r="W61" s="80">
        <v>44926</v>
      </c>
      <c r="X61" s="64" t="s">
        <v>162</v>
      </c>
      <c r="Y61" s="65"/>
    </row>
    <row r="62" spans="1:25" x14ac:dyDescent="0.25">
      <c r="A62" s="62"/>
      <c r="B62" s="56">
        <v>52010030005</v>
      </c>
      <c r="C62" s="56" t="s">
        <v>35</v>
      </c>
      <c r="D62" s="57" t="s">
        <v>163</v>
      </c>
      <c r="E62" s="58"/>
      <c r="F62" s="59">
        <v>3</v>
      </c>
      <c r="G62" s="120"/>
      <c r="H62" s="36">
        <f>+H64+H68</f>
        <v>0</v>
      </c>
      <c r="I62" s="61"/>
      <c r="J62" s="61"/>
      <c r="K62" s="61"/>
      <c r="L62" s="61"/>
      <c r="M62" s="61"/>
      <c r="N62" s="92"/>
      <c r="O62" s="62"/>
      <c r="P62" s="93"/>
      <c r="Q62" s="93"/>
      <c r="R62" s="74"/>
      <c r="S62" s="74"/>
      <c r="T62" s="94"/>
      <c r="U62" s="94"/>
      <c r="V62" s="80"/>
      <c r="W62" s="80"/>
      <c r="X62" s="64"/>
      <c r="Y62" s="61"/>
    </row>
    <row r="63" spans="1:25" ht="16.5" customHeight="1" x14ac:dyDescent="0.25">
      <c r="A63" s="124">
        <v>4161</v>
      </c>
      <c r="B63" s="124"/>
      <c r="C63" s="124" t="s">
        <v>37</v>
      </c>
      <c r="D63" s="67" t="s">
        <v>164</v>
      </c>
      <c r="E63" s="68" t="s">
        <v>165</v>
      </c>
      <c r="F63" s="59"/>
      <c r="G63" s="120"/>
      <c r="H63" s="36"/>
      <c r="I63" s="120"/>
      <c r="J63" s="120"/>
      <c r="K63" s="74">
        <f>SUM(K64)</f>
        <v>1</v>
      </c>
      <c r="L63" s="125">
        <f>SUM(L64:L64)</f>
        <v>1</v>
      </c>
      <c r="M63" s="74">
        <f t="shared" ref="M63:N63" si="43">SUM(M64:M64)</f>
        <v>0</v>
      </c>
      <c r="N63" s="126">
        <f t="shared" si="43"/>
        <v>0.48</v>
      </c>
      <c r="O63" s="127">
        <f>+IF(Q63&gt;0,N63,"na")</f>
        <v>0.48</v>
      </c>
      <c r="P63" s="79">
        <f>SUM(P64:P64)</f>
        <v>1436460823</v>
      </c>
      <c r="Q63" s="79">
        <f t="shared" ref="Q63:S63" si="44">SUM(Q64:Q64)</f>
        <v>875213010</v>
      </c>
      <c r="R63" s="74">
        <f t="shared" si="44"/>
        <v>861148360</v>
      </c>
      <c r="S63" s="74">
        <f t="shared" si="44"/>
        <v>65212000</v>
      </c>
      <c r="T63" s="75">
        <f t="shared" ref="T63:U68" si="45">IF(Q63=0,0,R63/Q63)</f>
        <v>0.98393002636009719</v>
      </c>
      <c r="U63" s="75">
        <f t="shared" si="45"/>
        <v>7.572678881952466E-2</v>
      </c>
      <c r="V63" s="80"/>
      <c r="W63" s="80"/>
      <c r="X63" s="64"/>
      <c r="Y63" s="65" t="s">
        <v>113</v>
      </c>
    </row>
    <row r="64" spans="1:25" ht="108" x14ac:dyDescent="0.25">
      <c r="A64" s="124"/>
      <c r="B64" s="124"/>
      <c r="C64" s="124"/>
      <c r="D64" s="67"/>
      <c r="E64" s="68" t="s">
        <v>166</v>
      </c>
      <c r="F64" s="59"/>
      <c r="G64" s="120" t="s">
        <v>163</v>
      </c>
      <c r="H64" s="36">
        <v>0</v>
      </c>
      <c r="I64" s="120" t="s">
        <v>167</v>
      </c>
      <c r="J64" s="120" t="s">
        <v>168</v>
      </c>
      <c r="K64" s="74">
        <v>1</v>
      </c>
      <c r="L64" s="125">
        <v>1</v>
      </c>
      <c r="M64" s="74">
        <v>0</v>
      </c>
      <c r="N64" s="126">
        <v>0.48</v>
      </c>
      <c r="O64" s="129"/>
      <c r="P64" s="79">
        <v>1436460823</v>
      </c>
      <c r="Q64" s="79">
        <v>875213010</v>
      </c>
      <c r="R64" s="74">
        <v>861148360</v>
      </c>
      <c r="S64" s="74">
        <v>65212000</v>
      </c>
      <c r="T64" s="75">
        <f t="shared" si="45"/>
        <v>0.98393002636009719</v>
      </c>
      <c r="U64" s="75">
        <f t="shared" si="45"/>
        <v>7.572678881952466E-2</v>
      </c>
      <c r="V64" s="80">
        <v>44869</v>
      </c>
      <c r="W64" s="80">
        <v>44926</v>
      </c>
      <c r="X64" s="64" t="s">
        <v>169</v>
      </c>
      <c r="Y64" s="65"/>
    </row>
    <row r="65" spans="1:25" ht="16.5" customHeight="1" x14ac:dyDescent="0.25">
      <c r="A65" s="124">
        <v>4161</v>
      </c>
      <c r="B65" s="124"/>
      <c r="C65" s="124" t="s">
        <v>37</v>
      </c>
      <c r="D65" s="67" t="s">
        <v>170</v>
      </c>
      <c r="E65" s="68" t="s">
        <v>171</v>
      </c>
      <c r="F65" s="59"/>
      <c r="G65" s="120"/>
      <c r="H65" s="36"/>
      <c r="I65" s="120"/>
      <c r="J65" s="120"/>
      <c r="K65" s="74">
        <f>SUM(K66)</f>
        <v>1</v>
      </c>
      <c r="L65" s="125">
        <f>SUM(L66)</f>
        <v>1</v>
      </c>
      <c r="M65" s="74">
        <f t="shared" ref="M65:N65" si="46">SUM(M66)</f>
        <v>0</v>
      </c>
      <c r="N65" s="126">
        <f t="shared" si="46"/>
        <v>0</v>
      </c>
      <c r="O65" s="127">
        <f>+IF(Q65&gt;0,N65,"na")</f>
        <v>0</v>
      </c>
      <c r="P65" s="79">
        <f>SUM(P66)</f>
        <v>152410146</v>
      </c>
      <c r="Q65" s="79">
        <f t="shared" ref="Q65:S65" si="47">SUM(Q66)</f>
        <v>152410146</v>
      </c>
      <c r="R65" s="74">
        <f t="shared" si="47"/>
        <v>0</v>
      </c>
      <c r="S65" s="74">
        <f t="shared" si="47"/>
        <v>0</v>
      </c>
      <c r="T65" s="75">
        <f t="shared" si="45"/>
        <v>0</v>
      </c>
      <c r="U65" s="75">
        <f t="shared" si="45"/>
        <v>0</v>
      </c>
      <c r="V65" s="80"/>
      <c r="W65" s="80"/>
      <c r="X65" s="64"/>
      <c r="Y65" s="65" t="s">
        <v>113</v>
      </c>
    </row>
    <row r="66" spans="1:25" ht="54" x14ac:dyDescent="0.25">
      <c r="A66" s="124"/>
      <c r="B66" s="124"/>
      <c r="C66" s="124"/>
      <c r="D66" s="67"/>
      <c r="E66" s="68" t="s">
        <v>172</v>
      </c>
      <c r="F66" s="59"/>
      <c r="G66" s="120"/>
      <c r="H66" s="36">
        <v>0</v>
      </c>
      <c r="I66" s="120" t="s">
        <v>167</v>
      </c>
      <c r="J66" s="120" t="s">
        <v>168</v>
      </c>
      <c r="K66" s="74">
        <v>1</v>
      </c>
      <c r="L66" s="125">
        <v>1</v>
      </c>
      <c r="M66" s="74">
        <v>0</v>
      </c>
      <c r="N66" s="126">
        <v>0</v>
      </c>
      <c r="O66" s="129"/>
      <c r="P66" s="79">
        <v>152410146</v>
      </c>
      <c r="Q66" s="79">
        <v>152410146</v>
      </c>
      <c r="R66" s="74">
        <v>0</v>
      </c>
      <c r="S66" s="74">
        <v>0</v>
      </c>
      <c r="T66" s="75">
        <f t="shared" si="45"/>
        <v>0</v>
      </c>
      <c r="U66" s="75">
        <f t="shared" si="45"/>
        <v>0</v>
      </c>
      <c r="V66" s="80"/>
      <c r="W66" s="80"/>
      <c r="X66" s="64"/>
      <c r="Y66" s="65"/>
    </row>
    <row r="67" spans="1:25" ht="16.5" customHeight="1" x14ac:dyDescent="0.25">
      <c r="A67" s="124">
        <v>4161</v>
      </c>
      <c r="B67" s="124"/>
      <c r="C67" s="124" t="s">
        <v>37</v>
      </c>
      <c r="D67" s="67" t="s">
        <v>173</v>
      </c>
      <c r="E67" s="68" t="s">
        <v>174</v>
      </c>
      <c r="F67" s="59"/>
      <c r="G67" s="120"/>
      <c r="H67" s="36"/>
      <c r="I67" s="120"/>
      <c r="J67" s="120"/>
      <c r="K67" s="74">
        <f>SUM(K68)</f>
        <v>1</v>
      </c>
      <c r="L67" s="125">
        <f>SUM(L68)</f>
        <v>1</v>
      </c>
      <c r="M67" s="74">
        <f t="shared" ref="M67:N67" si="48">SUM(M68)</f>
        <v>0</v>
      </c>
      <c r="N67" s="126">
        <f t="shared" si="48"/>
        <v>0</v>
      </c>
      <c r="O67" s="127">
        <f>+IF(Q67&gt;0,N67,"na")</f>
        <v>0</v>
      </c>
      <c r="P67" s="79">
        <f>SUM(P68)</f>
        <v>458292811</v>
      </c>
      <c r="Q67" s="79">
        <f t="shared" ref="Q67:S67" si="49">SUM(Q68)</f>
        <v>458292811</v>
      </c>
      <c r="R67" s="74">
        <f t="shared" si="49"/>
        <v>456582602</v>
      </c>
      <c r="S67" s="74">
        <f t="shared" si="49"/>
        <v>213344295</v>
      </c>
      <c r="T67" s="75">
        <f t="shared" si="45"/>
        <v>0.99626830498111396</v>
      </c>
      <c r="U67" s="75">
        <f t="shared" si="45"/>
        <v>0.4672633036508036</v>
      </c>
      <c r="V67" s="80"/>
      <c r="W67" s="80"/>
      <c r="X67" s="64"/>
      <c r="Y67" s="65" t="s">
        <v>113</v>
      </c>
    </row>
    <row r="68" spans="1:25" ht="81" x14ac:dyDescent="0.25">
      <c r="A68" s="124"/>
      <c r="B68" s="124"/>
      <c r="C68" s="124"/>
      <c r="D68" s="67"/>
      <c r="E68" s="68" t="s">
        <v>175</v>
      </c>
      <c r="F68" s="59"/>
      <c r="G68" s="120" t="s">
        <v>163</v>
      </c>
      <c r="H68" s="36">
        <v>0</v>
      </c>
      <c r="I68" s="120" t="s">
        <v>167</v>
      </c>
      <c r="J68" s="120" t="s">
        <v>168</v>
      </c>
      <c r="K68" s="74">
        <v>1</v>
      </c>
      <c r="L68" s="125">
        <v>1</v>
      </c>
      <c r="M68" s="74">
        <v>0</v>
      </c>
      <c r="N68" s="126">
        <v>0</v>
      </c>
      <c r="O68" s="129"/>
      <c r="P68" s="79">
        <v>458292811</v>
      </c>
      <c r="Q68" s="79">
        <v>458292811</v>
      </c>
      <c r="R68" s="74">
        <v>456582602</v>
      </c>
      <c r="S68" s="74">
        <v>213344295</v>
      </c>
      <c r="T68" s="75">
        <f t="shared" si="45"/>
        <v>0.99626830498111396</v>
      </c>
      <c r="U68" s="75">
        <f t="shared" si="45"/>
        <v>0.4672633036508036</v>
      </c>
      <c r="V68" s="80">
        <v>44869</v>
      </c>
      <c r="W68" s="80">
        <v>44926</v>
      </c>
      <c r="X68" s="64" t="s">
        <v>176</v>
      </c>
      <c r="Y68" s="65"/>
    </row>
    <row r="69" spans="1:25" ht="25.5" x14ac:dyDescent="0.25">
      <c r="A69" s="62"/>
      <c r="B69" s="56">
        <v>52010030006</v>
      </c>
      <c r="C69" s="56" t="s">
        <v>35</v>
      </c>
      <c r="D69" s="57" t="s">
        <v>177</v>
      </c>
      <c r="E69" s="58"/>
      <c r="F69" s="59">
        <v>15</v>
      </c>
      <c r="G69" s="120"/>
      <c r="H69" s="36">
        <f>+H72</f>
        <v>15</v>
      </c>
      <c r="I69" s="61"/>
      <c r="J69" s="61"/>
      <c r="K69" s="61"/>
      <c r="L69" s="61"/>
      <c r="M69" s="74"/>
      <c r="N69" s="92"/>
      <c r="O69" s="62"/>
      <c r="P69" s="93"/>
      <c r="Q69" s="93"/>
      <c r="R69" s="74"/>
      <c r="S69" s="74"/>
      <c r="T69" s="94"/>
      <c r="U69" s="94"/>
      <c r="V69" s="80"/>
      <c r="W69" s="80"/>
      <c r="X69" s="64"/>
      <c r="Y69" s="61"/>
    </row>
    <row r="70" spans="1:25" ht="16.5" customHeight="1" x14ac:dyDescent="0.25">
      <c r="A70" s="124">
        <v>4161</v>
      </c>
      <c r="B70" s="124"/>
      <c r="C70" s="124" t="s">
        <v>37</v>
      </c>
      <c r="D70" s="67" t="s">
        <v>178</v>
      </c>
      <c r="E70" s="68" t="s">
        <v>179</v>
      </c>
      <c r="F70" s="59"/>
      <c r="G70" s="120"/>
      <c r="H70" s="120"/>
      <c r="I70" s="96"/>
      <c r="J70" s="96"/>
      <c r="K70" s="136">
        <f>SUM(K72)</f>
        <v>15</v>
      </c>
      <c r="L70" s="90">
        <f>SUM(L71:L72)</f>
        <v>1</v>
      </c>
      <c r="M70" s="136">
        <f>SUM(M72)</f>
        <v>15</v>
      </c>
      <c r="N70" s="91">
        <f t="shared" ref="N70" si="50">SUM(N71:N72)</f>
        <v>1</v>
      </c>
      <c r="O70" s="127">
        <f>+IF(Q70&gt;0,N70,"na")</f>
        <v>1</v>
      </c>
      <c r="P70" s="79">
        <f>SUM(P71:P72)</f>
        <v>2800498000</v>
      </c>
      <c r="Q70" s="79">
        <f t="shared" ref="Q70:S70" si="51">SUM(Q71:Q72)</f>
        <v>3648027035</v>
      </c>
      <c r="R70" s="74">
        <f t="shared" si="51"/>
        <v>3610556652</v>
      </c>
      <c r="S70" s="74">
        <f t="shared" si="51"/>
        <v>3555706653</v>
      </c>
      <c r="T70" s="75">
        <f t="shared" ref="T70:U72" si="52">IF(Q70=0,0,R70/Q70)</f>
        <v>0.98972858955251686</v>
      </c>
      <c r="U70" s="75">
        <f t="shared" si="52"/>
        <v>0.98480843695677311</v>
      </c>
      <c r="V70" s="80"/>
      <c r="W70" s="80"/>
      <c r="X70" s="64"/>
      <c r="Y70" s="140" t="s">
        <v>113</v>
      </c>
    </row>
    <row r="71" spans="1:25" ht="94.5" x14ac:dyDescent="0.25">
      <c r="A71" s="124"/>
      <c r="B71" s="124"/>
      <c r="C71" s="124"/>
      <c r="D71" s="67"/>
      <c r="E71" s="68" t="s">
        <v>180</v>
      </c>
      <c r="F71" s="59"/>
      <c r="G71" s="120"/>
      <c r="H71" s="120"/>
      <c r="I71" s="120" t="s">
        <v>181</v>
      </c>
      <c r="J71" s="120" t="s">
        <v>182</v>
      </c>
      <c r="K71" s="70">
        <v>15</v>
      </c>
      <c r="L71" s="90">
        <v>0.16</v>
      </c>
      <c r="M71" s="74">
        <v>15</v>
      </c>
      <c r="N71" s="91">
        <v>0.16</v>
      </c>
      <c r="O71" s="129"/>
      <c r="P71" s="74">
        <v>580000000</v>
      </c>
      <c r="Q71" s="74">
        <v>580000000</v>
      </c>
      <c r="R71" s="74">
        <v>579998152</v>
      </c>
      <c r="S71" s="74">
        <v>525148153</v>
      </c>
      <c r="T71" s="75">
        <f t="shared" si="52"/>
        <v>0.99999681379310346</v>
      </c>
      <c r="U71" s="75">
        <f t="shared" si="52"/>
        <v>0.90543073488965187</v>
      </c>
      <c r="V71" s="80">
        <v>44564</v>
      </c>
      <c r="W71" s="80">
        <v>44926</v>
      </c>
      <c r="X71" s="64" t="s">
        <v>183</v>
      </c>
      <c r="Y71" s="140"/>
    </row>
    <row r="72" spans="1:25" ht="148.5" x14ac:dyDescent="0.25">
      <c r="A72" s="124"/>
      <c r="B72" s="124"/>
      <c r="C72" s="124"/>
      <c r="D72" s="67"/>
      <c r="E72" s="68" t="s">
        <v>184</v>
      </c>
      <c r="F72" s="59"/>
      <c r="G72" s="142" t="s">
        <v>177</v>
      </c>
      <c r="H72" s="143">
        <v>15</v>
      </c>
      <c r="I72" s="120" t="s">
        <v>185</v>
      </c>
      <c r="J72" s="120" t="s">
        <v>186</v>
      </c>
      <c r="K72" s="70">
        <v>15</v>
      </c>
      <c r="L72" s="90">
        <v>0.84</v>
      </c>
      <c r="M72" s="74">
        <v>15</v>
      </c>
      <c r="N72" s="91">
        <v>0.84</v>
      </c>
      <c r="O72" s="130"/>
      <c r="P72" s="74">
        <v>2220498000</v>
      </c>
      <c r="Q72" s="74">
        <v>3068027035</v>
      </c>
      <c r="R72" s="74">
        <v>3030558500</v>
      </c>
      <c r="S72" s="74">
        <v>3030558500</v>
      </c>
      <c r="T72" s="75">
        <f t="shared" si="52"/>
        <v>0.98778741693845606</v>
      </c>
      <c r="U72" s="75">
        <f t="shared" si="52"/>
        <v>1</v>
      </c>
      <c r="V72" s="80">
        <v>44564</v>
      </c>
      <c r="W72" s="80">
        <v>44926</v>
      </c>
      <c r="X72" s="64" t="s">
        <v>187</v>
      </c>
      <c r="Y72" s="140"/>
    </row>
    <row r="73" spans="1:25" x14ac:dyDescent="0.25">
      <c r="A73" s="62"/>
      <c r="B73" s="56">
        <v>52010030007</v>
      </c>
      <c r="C73" s="56" t="s">
        <v>35</v>
      </c>
      <c r="D73" s="57" t="s">
        <v>188</v>
      </c>
      <c r="E73" s="58"/>
      <c r="F73" s="59">
        <v>342</v>
      </c>
      <c r="G73" s="120"/>
      <c r="H73" s="36">
        <f>+H75+H77+H79+H81+H83+H85+H87+H89+H91+H94+H96+H99+H101+H103+H105+H107</f>
        <v>255</v>
      </c>
      <c r="I73" s="61"/>
      <c r="J73" s="61"/>
      <c r="K73" s="74"/>
      <c r="L73" s="61"/>
      <c r="M73" s="61"/>
      <c r="N73" s="92"/>
      <c r="O73" s="62"/>
      <c r="P73" s="93"/>
      <c r="Q73" s="93"/>
      <c r="R73" s="74"/>
      <c r="S73" s="74"/>
      <c r="T73" s="94"/>
      <c r="U73" s="94"/>
      <c r="V73" s="80"/>
      <c r="W73" s="80"/>
      <c r="X73" s="64"/>
      <c r="Y73" s="61"/>
    </row>
    <row r="74" spans="1:25" ht="16.5" customHeight="1" x14ac:dyDescent="0.25">
      <c r="A74" s="141">
        <v>4161</v>
      </c>
      <c r="B74" s="124"/>
      <c r="C74" s="124" t="s">
        <v>37</v>
      </c>
      <c r="D74" s="67" t="s">
        <v>189</v>
      </c>
      <c r="E74" s="68" t="s">
        <v>190</v>
      </c>
      <c r="F74" s="59"/>
      <c r="G74" s="120"/>
      <c r="H74" s="36"/>
      <c r="I74" s="120"/>
      <c r="J74" s="120"/>
      <c r="K74" s="74">
        <f>SUM(K75)</f>
        <v>61</v>
      </c>
      <c r="L74" s="83">
        <f>SUM(L75:L75)</f>
        <v>1</v>
      </c>
      <c r="M74" s="74">
        <f t="shared" ref="M74:N74" si="53">SUM(M75:M75)</f>
        <v>61</v>
      </c>
      <c r="N74" s="84">
        <f t="shared" si="53"/>
        <v>1</v>
      </c>
      <c r="O74" s="127">
        <f>+IF(Q74&gt;0,N74,"na")</f>
        <v>1</v>
      </c>
      <c r="P74" s="79">
        <f>SUM(P75:P75)</f>
        <v>7050000000</v>
      </c>
      <c r="Q74" s="79">
        <f t="shared" ref="Q74:S74" si="54">SUM(Q75:Q75)</f>
        <v>7571000000</v>
      </c>
      <c r="R74" s="74">
        <f t="shared" si="54"/>
        <v>7423179687</v>
      </c>
      <c r="S74" s="74">
        <f t="shared" si="54"/>
        <v>2971557590</v>
      </c>
      <c r="T74" s="75">
        <f t="shared" ref="T74:U107" si="55">IF(Q74=0,0,R74/Q74)</f>
        <v>0.98047545727116625</v>
      </c>
      <c r="U74" s="75">
        <f t="shared" si="55"/>
        <v>0.40030791591964326</v>
      </c>
      <c r="V74" s="80"/>
      <c r="W74" s="80"/>
      <c r="X74" s="64"/>
      <c r="Y74" s="144" t="s">
        <v>113</v>
      </c>
    </row>
    <row r="75" spans="1:25" ht="121.5" x14ac:dyDescent="0.25">
      <c r="A75" s="141"/>
      <c r="B75" s="124"/>
      <c r="C75" s="124"/>
      <c r="D75" s="67"/>
      <c r="E75" s="68" t="s">
        <v>191</v>
      </c>
      <c r="F75" s="59"/>
      <c r="G75" s="120" t="s">
        <v>188</v>
      </c>
      <c r="H75" s="36">
        <v>61</v>
      </c>
      <c r="I75" s="120" t="s">
        <v>192</v>
      </c>
      <c r="J75" s="120" t="s">
        <v>116</v>
      </c>
      <c r="K75" s="74">
        <v>61</v>
      </c>
      <c r="L75" s="83">
        <v>1</v>
      </c>
      <c r="M75" s="74">
        <v>61</v>
      </c>
      <c r="N75" s="84">
        <v>1</v>
      </c>
      <c r="O75" s="129"/>
      <c r="P75" s="79">
        <v>7050000000</v>
      </c>
      <c r="Q75" s="79">
        <v>7571000000</v>
      </c>
      <c r="R75" s="74">
        <v>7423179687</v>
      </c>
      <c r="S75" s="74">
        <v>2971557590</v>
      </c>
      <c r="T75" s="75">
        <f t="shared" si="55"/>
        <v>0.98047545727116625</v>
      </c>
      <c r="U75" s="75">
        <f t="shared" si="55"/>
        <v>0.40030791591964326</v>
      </c>
      <c r="V75" s="80">
        <v>44715</v>
      </c>
      <c r="W75" s="80">
        <v>44926</v>
      </c>
      <c r="X75" s="64" t="s">
        <v>193</v>
      </c>
      <c r="Y75" s="144"/>
    </row>
    <row r="76" spans="1:25" ht="16.5" customHeight="1" x14ac:dyDescent="0.25">
      <c r="A76" s="141">
        <v>4161</v>
      </c>
      <c r="B76" s="124"/>
      <c r="C76" s="124" t="s">
        <v>37</v>
      </c>
      <c r="D76" s="67" t="s">
        <v>194</v>
      </c>
      <c r="E76" s="68" t="s">
        <v>195</v>
      </c>
      <c r="F76" s="59"/>
      <c r="G76" s="139"/>
      <c r="H76" s="36"/>
      <c r="I76" s="120"/>
      <c r="J76" s="120"/>
      <c r="K76" s="74">
        <f>SUM(K77)</f>
        <v>4</v>
      </c>
      <c r="L76" s="83">
        <f t="shared" ref="L76:N76" si="56">SUM(L77:L77)</f>
        <v>1</v>
      </c>
      <c r="M76" s="74">
        <f t="shared" si="56"/>
        <v>4</v>
      </c>
      <c r="N76" s="84">
        <f t="shared" si="56"/>
        <v>1</v>
      </c>
      <c r="O76" s="127">
        <f>+IF(Q76&gt;0,N76,"na")</f>
        <v>1</v>
      </c>
      <c r="P76" s="79">
        <f>SUM(P77:P77)</f>
        <v>200935328</v>
      </c>
      <c r="Q76" s="79">
        <f t="shared" ref="Q76:S76" si="57">SUM(Q77:Q77)</f>
        <v>200935328</v>
      </c>
      <c r="R76" s="74">
        <f t="shared" si="57"/>
        <v>199086266</v>
      </c>
      <c r="S76" s="74">
        <f t="shared" si="57"/>
        <v>0</v>
      </c>
      <c r="T76" s="75">
        <f t="shared" si="55"/>
        <v>0.99079772572397029</v>
      </c>
      <c r="U76" s="75">
        <f t="shared" si="55"/>
        <v>0</v>
      </c>
      <c r="V76" s="80"/>
      <c r="W76" s="80"/>
      <c r="X76" s="64"/>
      <c r="Y76" s="65" t="s">
        <v>113</v>
      </c>
    </row>
    <row r="77" spans="1:25" ht="67.5" x14ac:dyDescent="0.25">
      <c r="A77" s="141"/>
      <c r="B77" s="124"/>
      <c r="C77" s="124"/>
      <c r="D77" s="67"/>
      <c r="E77" s="68" t="s">
        <v>196</v>
      </c>
      <c r="F77" s="59"/>
      <c r="G77" s="120" t="s">
        <v>188</v>
      </c>
      <c r="H77" s="36">
        <v>4</v>
      </c>
      <c r="I77" s="120" t="s">
        <v>197</v>
      </c>
      <c r="J77" s="120" t="s">
        <v>198</v>
      </c>
      <c r="K77" s="74">
        <v>4</v>
      </c>
      <c r="L77" s="125">
        <v>1</v>
      </c>
      <c r="M77" s="74">
        <v>4</v>
      </c>
      <c r="N77" s="126">
        <v>1</v>
      </c>
      <c r="O77" s="129"/>
      <c r="P77" s="79">
        <v>200935328</v>
      </c>
      <c r="Q77" s="79">
        <v>200935328</v>
      </c>
      <c r="R77" s="74">
        <v>199086266</v>
      </c>
      <c r="S77" s="74">
        <v>0</v>
      </c>
      <c r="T77" s="75">
        <f t="shared" si="55"/>
        <v>0.99079772572397029</v>
      </c>
      <c r="U77" s="75">
        <f t="shared" si="55"/>
        <v>0</v>
      </c>
      <c r="V77" s="80">
        <v>44835</v>
      </c>
      <c r="W77" s="80">
        <v>44926</v>
      </c>
      <c r="X77" s="64" t="s">
        <v>199</v>
      </c>
      <c r="Y77" s="65"/>
    </row>
    <row r="78" spans="1:25" ht="16.5" customHeight="1" x14ac:dyDescent="0.25">
      <c r="A78" s="141">
        <v>4161</v>
      </c>
      <c r="B78" s="124"/>
      <c r="C78" s="124" t="s">
        <v>37</v>
      </c>
      <c r="D78" s="67" t="s">
        <v>200</v>
      </c>
      <c r="E78" s="68" t="s">
        <v>201</v>
      </c>
      <c r="F78" s="59"/>
      <c r="G78" s="139"/>
      <c r="H78" s="36"/>
      <c r="I78" s="120"/>
      <c r="J78" s="120"/>
      <c r="K78" s="74">
        <f>SUM(K79)</f>
        <v>7</v>
      </c>
      <c r="L78" s="125">
        <f>SUM(L79:L79)</f>
        <v>1</v>
      </c>
      <c r="M78" s="74">
        <f t="shared" ref="M78:N78" si="58">SUM(M79:M79)</f>
        <v>0</v>
      </c>
      <c r="N78" s="126">
        <f t="shared" si="58"/>
        <v>0</v>
      </c>
      <c r="O78" s="127">
        <f>+IF(Q78&gt;0,N78,"na")</f>
        <v>0</v>
      </c>
      <c r="P78" s="79">
        <f>SUM(P79:P79)</f>
        <v>110385256</v>
      </c>
      <c r="Q78" s="79">
        <f t="shared" ref="Q78:S78" si="59">SUM(Q79:Q79)</f>
        <v>110385256</v>
      </c>
      <c r="R78" s="74">
        <f t="shared" si="59"/>
        <v>0</v>
      </c>
      <c r="S78" s="74">
        <f t="shared" si="59"/>
        <v>0</v>
      </c>
      <c r="T78" s="75">
        <f t="shared" si="55"/>
        <v>0</v>
      </c>
      <c r="U78" s="75">
        <f t="shared" si="55"/>
        <v>0</v>
      </c>
      <c r="V78" s="80"/>
      <c r="W78" s="80"/>
      <c r="X78" s="64"/>
      <c r="Y78" s="65" t="s">
        <v>113</v>
      </c>
    </row>
    <row r="79" spans="1:25" ht="67.5" x14ac:dyDescent="0.25">
      <c r="A79" s="141"/>
      <c r="B79" s="124"/>
      <c r="C79" s="124"/>
      <c r="D79" s="67"/>
      <c r="E79" s="68" t="s">
        <v>202</v>
      </c>
      <c r="F79" s="59"/>
      <c r="G79" s="120" t="s">
        <v>188</v>
      </c>
      <c r="H79" s="36">
        <v>0</v>
      </c>
      <c r="I79" s="120" t="s">
        <v>203</v>
      </c>
      <c r="J79" s="120" t="s">
        <v>204</v>
      </c>
      <c r="K79" s="74">
        <v>7</v>
      </c>
      <c r="L79" s="125">
        <v>1</v>
      </c>
      <c r="M79" s="74">
        <v>0</v>
      </c>
      <c r="N79" s="126">
        <v>0</v>
      </c>
      <c r="O79" s="129"/>
      <c r="P79" s="79">
        <v>110385256</v>
      </c>
      <c r="Q79" s="79">
        <v>110385256</v>
      </c>
      <c r="R79" s="74">
        <v>0</v>
      </c>
      <c r="S79" s="74">
        <v>0</v>
      </c>
      <c r="T79" s="75">
        <f t="shared" si="55"/>
        <v>0</v>
      </c>
      <c r="U79" s="75">
        <f t="shared" si="55"/>
        <v>0</v>
      </c>
      <c r="V79" s="80"/>
      <c r="W79" s="80"/>
      <c r="X79" s="64"/>
      <c r="Y79" s="65"/>
    </row>
    <row r="80" spans="1:25" ht="16.5" customHeight="1" x14ac:dyDescent="0.25">
      <c r="A80" s="141">
        <v>4161</v>
      </c>
      <c r="B80" s="124"/>
      <c r="C80" s="124" t="s">
        <v>37</v>
      </c>
      <c r="D80" s="67" t="s">
        <v>205</v>
      </c>
      <c r="E80" s="68" t="s">
        <v>206</v>
      </c>
      <c r="F80" s="59"/>
      <c r="G80" s="139"/>
      <c r="H80" s="36"/>
      <c r="I80" s="120"/>
      <c r="J80" s="120"/>
      <c r="K80" s="74">
        <f>SUM(K81)</f>
        <v>5</v>
      </c>
      <c r="L80" s="83">
        <f>SUM(L81:L81)</f>
        <v>1</v>
      </c>
      <c r="M80" s="74">
        <f t="shared" ref="M80:N80" si="60">SUM(M81:M81)</f>
        <v>5</v>
      </c>
      <c r="N80" s="84">
        <f t="shared" si="60"/>
        <v>1</v>
      </c>
      <c r="O80" s="127">
        <f>+IF(Q80&gt;0,N80,"na")</f>
        <v>1</v>
      </c>
      <c r="P80" s="79">
        <f>SUM(P81:P81)</f>
        <v>57158340</v>
      </c>
      <c r="Q80" s="79">
        <f t="shared" ref="Q80:S80" si="61">SUM(Q81:Q81)</f>
        <v>57158340</v>
      </c>
      <c r="R80" s="74">
        <f t="shared" si="61"/>
        <v>54813360</v>
      </c>
      <c r="S80" s="74">
        <f t="shared" si="61"/>
        <v>0</v>
      </c>
      <c r="T80" s="75">
        <f t="shared" si="55"/>
        <v>0.95897396600391127</v>
      </c>
      <c r="U80" s="75">
        <f t="shared" si="55"/>
        <v>0</v>
      </c>
      <c r="V80" s="80"/>
      <c r="W80" s="80"/>
      <c r="X80" s="64"/>
      <c r="Y80" s="65" t="s">
        <v>113</v>
      </c>
    </row>
    <row r="81" spans="1:25" ht="67.5" x14ac:dyDescent="0.25">
      <c r="A81" s="141"/>
      <c r="B81" s="124"/>
      <c r="C81" s="124"/>
      <c r="D81" s="67"/>
      <c r="E81" s="68" t="s">
        <v>207</v>
      </c>
      <c r="F81" s="59"/>
      <c r="G81" s="120" t="s">
        <v>188</v>
      </c>
      <c r="H81" s="36">
        <v>5</v>
      </c>
      <c r="I81" s="120" t="s">
        <v>208</v>
      </c>
      <c r="J81" s="120" t="s">
        <v>209</v>
      </c>
      <c r="K81" s="74">
        <v>5</v>
      </c>
      <c r="L81" s="125">
        <v>1</v>
      </c>
      <c r="M81" s="74">
        <v>5</v>
      </c>
      <c r="N81" s="126">
        <v>1</v>
      </c>
      <c r="O81" s="129"/>
      <c r="P81" s="79">
        <v>57158340</v>
      </c>
      <c r="Q81" s="79">
        <v>57158340</v>
      </c>
      <c r="R81" s="74">
        <v>54813360</v>
      </c>
      <c r="S81" s="74">
        <v>0</v>
      </c>
      <c r="T81" s="75">
        <f t="shared" si="55"/>
        <v>0.95897396600391127</v>
      </c>
      <c r="U81" s="75">
        <f t="shared" si="55"/>
        <v>0</v>
      </c>
      <c r="V81" s="80">
        <v>44835</v>
      </c>
      <c r="W81" s="80">
        <v>44926</v>
      </c>
      <c r="X81" s="64" t="s">
        <v>210</v>
      </c>
      <c r="Y81" s="65"/>
    </row>
    <row r="82" spans="1:25" ht="16.5" customHeight="1" x14ac:dyDescent="0.25">
      <c r="A82" s="124">
        <v>4161</v>
      </c>
      <c r="B82" s="124"/>
      <c r="C82" s="124" t="s">
        <v>37</v>
      </c>
      <c r="D82" s="67" t="s">
        <v>211</v>
      </c>
      <c r="E82" s="68" t="s">
        <v>212</v>
      </c>
      <c r="F82" s="59"/>
      <c r="G82" s="139"/>
      <c r="H82" s="36"/>
      <c r="I82" s="120"/>
      <c r="J82" s="120"/>
      <c r="K82" s="74">
        <f>SUM(K83)</f>
        <v>17</v>
      </c>
      <c r="L82" s="125">
        <f>SUM(L83:L83)</f>
        <v>1</v>
      </c>
      <c r="M82" s="74">
        <f t="shared" ref="M82:N82" si="62">SUM(M83:M83)</f>
        <v>17</v>
      </c>
      <c r="N82" s="126">
        <f t="shared" si="62"/>
        <v>1</v>
      </c>
      <c r="O82" s="127">
        <f>+IF(Q82&gt;0,N82,"na")</f>
        <v>1</v>
      </c>
      <c r="P82" s="79">
        <f>SUM(P83:P83)</f>
        <v>151067881</v>
      </c>
      <c r="Q82" s="79">
        <f t="shared" ref="Q82:S82" si="63">SUM(Q83:Q83)</f>
        <v>151067881</v>
      </c>
      <c r="R82" s="74">
        <f t="shared" si="63"/>
        <v>145023114</v>
      </c>
      <c r="S82" s="74">
        <f t="shared" si="63"/>
        <v>0</v>
      </c>
      <c r="T82" s="75">
        <f t="shared" si="55"/>
        <v>0.95998641829099329</v>
      </c>
      <c r="U82" s="75">
        <f t="shared" si="55"/>
        <v>0</v>
      </c>
      <c r="V82" s="80"/>
      <c r="W82" s="80"/>
      <c r="X82" s="64"/>
      <c r="Y82" s="65" t="s">
        <v>113</v>
      </c>
    </row>
    <row r="83" spans="1:25" ht="67.5" x14ac:dyDescent="0.25">
      <c r="A83" s="124"/>
      <c r="B83" s="124"/>
      <c r="C83" s="124"/>
      <c r="D83" s="67"/>
      <c r="E83" s="68" t="s">
        <v>213</v>
      </c>
      <c r="F83" s="59"/>
      <c r="G83" s="120" t="s">
        <v>188</v>
      </c>
      <c r="H83" s="145">
        <v>17</v>
      </c>
      <c r="I83" s="120" t="s">
        <v>214</v>
      </c>
      <c r="J83" s="120" t="s">
        <v>204</v>
      </c>
      <c r="K83" s="74">
        <v>17</v>
      </c>
      <c r="L83" s="125">
        <v>1</v>
      </c>
      <c r="M83" s="74">
        <v>17</v>
      </c>
      <c r="N83" s="126">
        <v>1</v>
      </c>
      <c r="O83" s="129"/>
      <c r="P83" s="79">
        <v>151067881</v>
      </c>
      <c r="Q83" s="79">
        <v>151067881</v>
      </c>
      <c r="R83" s="74">
        <v>145023114</v>
      </c>
      <c r="S83" s="74">
        <v>0</v>
      </c>
      <c r="T83" s="75">
        <f t="shared" si="55"/>
        <v>0.95998641829099329</v>
      </c>
      <c r="U83" s="75">
        <f t="shared" si="55"/>
        <v>0</v>
      </c>
      <c r="V83" s="80">
        <v>44835</v>
      </c>
      <c r="W83" s="80">
        <v>44926</v>
      </c>
      <c r="X83" s="64" t="s">
        <v>215</v>
      </c>
      <c r="Y83" s="65"/>
    </row>
    <row r="84" spans="1:25" ht="16.5" customHeight="1" x14ac:dyDescent="0.25">
      <c r="A84" s="124">
        <v>4161</v>
      </c>
      <c r="B84" s="124"/>
      <c r="C84" s="124" t="s">
        <v>37</v>
      </c>
      <c r="D84" s="67" t="s">
        <v>216</v>
      </c>
      <c r="E84" s="68" t="s">
        <v>217</v>
      </c>
      <c r="F84" s="59"/>
      <c r="G84" s="139"/>
      <c r="H84" s="145"/>
      <c r="I84" s="120"/>
      <c r="J84" s="120"/>
      <c r="K84" s="74">
        <f>SUM(K85)</f>
        <v>11</v>
      </c>
      <c r="L84" s="125">
        <f>SUM(L85:L85)</f>
        <v>1</v>
      </c>
      <c r="M84" s="74">
        <f t="shared" ref="M84:N84" si="64">SUM(M85:M85)</f>
        <v>11</v>
      </c>
      <c r="N84" s="126">
        <f t="shared" si="64"/>
        <v>1</v>
      </c>
      <c r="O84" s="127">
        <f>+IF(Q84&gt;0,N84,"na")</f>
        <v>1</v>
      </c>
      <c r="P84" s="79">
        <f>SUM(P85:P85)</f>
        <v>102016648</v>
      </c>
      <c r="Q84" s="79">
        <f t="shared" ref="Q84:S84" si="65">SUM(Q85:Q85)</f>
        <v>102016648</v>
      </c>
      <c r="R84" s="74">
        <f t="shared" si="65"/>
        <v>97621442</v>
      </c>
      <c r="S84" s="74">
        <f t="shared" si="65"/>
        <v>0</v>
      </c>
      <c r="T84" s="75">
        <f t="shared" si="55"/>
        <v>0.95691677695585531</v>
      </c>
      <c r="U84" s="75">
        <f t="shared" si="55"/>
        <v>0</v>
      </c>
      <c r="V84" s="80"/>
      <c r="W84" s="80"/>
      <c r="X84" s="64"/>
      <c r="Y84" s="65" t="s">
        <v>113</v>
      </c>
    </row>
    <row r="85" spans="1:25" ht="67.5" x14ac:dyDescent="0.25">
      <c r="A85" s="124"/>
      <c r="B85" s="124"/>
      <c r="C85" s="124"/>
      <c r="D85" s="67"/>
      <c r="E85" s="68" t="s">
        <v>218</v>
      </c>
      <c r="F85" s="59"/>
      <c r="G85" s="120" t="s">
        <v>188</v>
      </c>
      <c r="H85" s="145">
        <v>11</v>
      </c>
      <c r="I85" s="120" t="s">
        <v>219</v>
      </c>
      <c r="J85" s="120" t="s">
        <v>198</v>
      </c>
      <c r="K85" s="74">
        <v>11</v>
      </c>
      <c r="L85" s="125">
        <v>1</v>
      </c>
      <c r="M85" s="74">
        <v>11</v>
      </c>
      <c r="N85" s="126">
        <v>1</v>
      </c>
      <c r="O85" s="129"/>
      <c r="P85" s="79">
        <v>102016648</v>
      </c>
      <c r="Q85" s="79">
        <v>102016648</v>
      </c>
      <c r="R85" s="74">
        <v>97621442</v>
      </c>
      <c r="S85" s="74">
        <v>0</v>
      </c>
      <c r="T85" s="75">
        <f t="shared" si="55"/>
        <v>0.95691677695585531</v>
      </c>
      <c r="U85" s="75">
        <f t="shared" si="55"/>
        <v>0</v>
      </c>
      <c r="V85" s="80">
        <v>44835</v>
      </c>
      <c r="W85" s="80">
        <v>44926</v>
      </c>
      <c r="X85" s="64" t="s">
        <v>220</v>
      </c>
      <c r="Y85" s="65"/>
    </row>
    <row r="86" spans="1:25" ht="16.5" customHeight="1" x14ac:dyDescent="0.25">
      <c r="A86" s="124">
        <v>4161</v>
      </c>
      <c r="B86" s="124"/>
      <c r="C86" s="124" t="s">
        <v>37</v>
      </c>
      <c r="D86" s="67" t="s">
        <v>221</v>
      </c>
      <c r="E86" s="68" t="s">
        <v>222</v>
      </c>
      <c r="F86" s="59"/>
      <c r="G86" s="139"/>
      <c r="H86" s="36"/>
      <c r="I86" s="120"/>
      <c r="J86" s="120"/>
      <c r="K86" s="74">
        <f>SUM(K87)</f>
        <v>13</v>
      </c>
      <c r="L86" s="146">
        <f>SUM(L87:L87)</f>
        <v>1</v>
      </c>
      <c r="M86" s="74">
        <f t="shared" ref="M86:N86" si="66">SUM(M87:M87)</f>
        <v>13</v>
      </c>
      <c r="N86" s="147">
        <f t="shared" si="66"/>
        <v>1</v>
      </c>
      <c r="O86" s="127">
        <f>+IF(Q86&gt;0,N86,"na")</f>
        <v>1</v>
      </c>
      <c r="P86" s="79">
        <f>SUM(P87:P87)</f>
        <v>186089275</v>
      </c>
      <c r="Q86" s="79">
        <f t="shared" ref="Q86:S86" si="67">SUM(Q87:Q87)</f>
        <v>406089275</v>
      </c>
      <c r="R86" s="74">
        <f t="shared" si="67"/>
        <v>181389775</v>
      </c>
      <c r="S86" s="74">
        <f t="shared" si="67"/>
        <v>0</v>
      </c>
      <c r="T86" s="75">
        <f t="shared" si="55"/>
        <v>0.44667462591815554</v>
      </c>
      <c r="U86" s="75">
        <f t="shared" si="55"/>
        <v>0</v>
      </c>
      <c r="V86" s="80"/>
      <c r="W86" s="80"/>
      <c r="X86" s="64"/>
      <c r="Y86" s="65" t="s">
        <v>113</v>
      </c>
    </row>
    <row r="87" spans="1:25" ht="94.5" x14ac:dyDescent="0.25">
      <c r="A87" s="124"/>
      <c r="B87" s="124"/>
      <c r="C87" s="124"/>
      <c r="D87" s="67"/>
      <c r="E87" s="68" t="s">
        <v>223</v>
      </c>
      <c r="F87" s="59"/>
      <c r="G87" s="120" t="s">
        <v>188</v>
      </c>
      <c r="H87" s="36">
        <v>13</v>
      </c>
      <c r="I87" s="120" t="s">
        <v>224</v>
      </c>
      <c r="J87" s="120" t="s">
        <v>225</v>
      </c>
      <c r="K87" s="74">
        <v>13</v>
      </c>
      <c r="L87" s="125">
        <v>1</v>
      </c>
      <c r="M87" s="74">
        <v>13</v>
      </c>
      <c r="N87" s="126">
        <v>1</v>
      </c>
      <c r="O87" s="129"/>
      <c r="P87" s="79">
        <v>186089275</v>
      </c>
      <c r="Q87" s="79">
        <v>406089275</v>
      </c>
      <c r="R87" s="74">
        <v>181389775</v>
      </c>
      <c r="S87" s="74">
        <v>0</v>
      </c>
      <c r="T87" s="75">
        <f t="shared" si="55"/>
        <v>0.44667462591815554</v>
      </c>
      <c r="U87" s="75">
        <f t="shared" si="55"/>
        <v>0</v>
      </c>
      <c r="V87" s="80">
        <v>44835</v>
      </c>
      <c r="W87" s="80">
        <v>44926</v>
      </c>
      <c r="X87" s="64" t="s">
        <v>226</v>
      </c>
      <c r="Y87" s="65"/>
    </row>
    <row r="88" spans="1:25" ht="16.5" customHeight="1" x14ac:dyDescent="0.25">
      <c r="A88" s="124">
        <v>4161</v>
      </c>
      <c r="B88" s="124"/>
      <c r="C88" s="124" t="s">
        <v>37</v>
      </c>
      <c r="D88" s="67" t="s">
        <v>227</v>
      </c>
      <c r="E88" s="68" t="s">
        <v>228</v>
      </c>
      <c r="F88" s="59"/>
      <c r="G88" s="139"/>
      <c r="H88" s="36"/>
      <c r="I88" s="120"/>
      <c r="J88" s="120"/>
      <c r="K88" s="74">
        <f>SUM(K89)</f>
        <v>2</v>
      </c>
      <c r="L88" s="83">
        <f>SUM(L89:L89)</f>
        <v>1</v>
      </c>
      <c r="M88" s="74">
        <f t="shared" ref="M88:N88" si="68">SUM(M89:M89)</f>
        <v>2</v>
      </c>
      <c r="N88" s="84">
        <f t="shared" si="68"/>
        <v>1</v>
      </c>
      <c r="O88" s="127">
        <f>+IF(Q88&gt;0,N88,"na")</f>
        <v>1</v>
      </c>
      <c r="P88" s="79">
        <f>SUM(P89:P89)</f>
        <v>170873618</v>
      </c>
      <c r="Q88" s="79">
        <f t="shared" ref="Q88:S88" si="69">SUM(Q89:Q89)</f>
        <v>170873618</v>
      </c>
      <c r="R88" s="74">
        <f t="shared" si="69"/>
        <v>170211702</v>
      </c>
      <c r="S88" s="74">
        <f t="shared" si="69"/>
        <v>0</v>
      </c>
      <c r="T88" s="75">
        <f t="shared" si="55"/>
        <v>0.99612628322764252</v>
      </c>
      <c r="U88" s="75">
        <f t="shared" si="55"/>
        <v>0</v>
      </c>
      <c r="V88" s="80"/>
      <c r="W88" s="80"/>
      <c r="X88" s="64"/>
      <c r="Y88" s="65" t="s">
        <v>113</v>
      </c>
    </row>
    <row r="89" spans="1:25" ht="67.5" x14ac:dyDescent="0.25">
      <c r="A89" s="124"/>
      <c r="B89" s="124"/>
      <c r="C89" s="124"/>
      <c r="D89" s="67"/>
      <c r="E89" s="68" t="s">
        <v>229</v>
      </c>
      <c r="F89" s="59"/>
      <c r="G89" s="120" t="s">
        <v>188</v>
      </c>
      <c r="H89" s="36">
        <v>2</v>
      </c>
      <c r="I89" s="120" t="s">
        <v>230</v>
      </c>
      <c r="J89" s="120" t="s">
        <v>204</v>
      </c>
      <c r="K89" s="74">
        <v>2</v>
      </c>
      <c r="L89" s="125">
        <v>1</v>
      </c>
      <c r="M89" s="74">
        <v>2</v>
      </c>
      <c r="N89" s="126">
        <v>1</v>
      </c>
      <c r="O89" s="129"/>
      <c r="P89" s="79">
        <v>170873618</v>
      </c>
      <c r="Q89" s="79">
        <v>170873618</v>
      </c>
      <c r="R89" s="74">
        <v>170211702</v>
      </c>
      <c r="S89" s="74">
        <v>0</v>
      </c>
      <c r="T89" s="75">
        <f t="shared" si="55"/>
        <v>0.99612628322764252</v>
      </c>
      <c r="U89" s="75">
        <f t="shared" si="55"/>
        <v>0</v>
      </c>
      <c r="V89" s="80">
        <v>44835</v>
      </c>
      <c r="W89" s="80">
        <v>44926</v>
      </c>
      <c r="X89" s="64" t="s">
        <v>231</v>
      </c>
      <c r="Y89" s="65"/>
    </row>
    <row r="90" spans="1:25" ht="16.5" customHeight="1" x14ac:dyDescent="0.25">
      <c r="A90" s="148">
        <v>4161</v>
      </c>
      <c r="B90" s="148"/>
      <c r="C90" s="148" t="s">
        <v>37</v>
      </c>
      <c r="D90" s="67" t="s">
        <v>232</v>
      </c>
      <c r="E90" s="149" t="s">
        <v>233</v>
      </c>
      <c r="F90" s="150"/>
      <c r="G90" s="119"/>
      <c r="H90" s="36"/>
      <c r="I90" s="120"/>
      <c r="J90" s="120"/>
      <c r="K90" s="74">
        <f>SUBTOTAL(9,K91:K92)</f>
        <v>24</v>
      </c>
      <c r="L90" s="83">
        <f>SUM(L91:L92)</f>
        <v>1</v>
      </c>
      <c r="M90" s="74">
        <f>SUM(M91:M92)</f>
        <v>23</v>
      </c>
      <c r="N90" s="84">
        <f t="shared" ref="N90" si="70">SUM(N91:N92)</f>
        <v>1</v>
      </c>
      <c r="O90" s="127">
        <f>+IF(Q90&gt;0,N90,"na")</f>
        <v>1</v>
      </c>
      <c r="P90" s="79">
        <f>SUM(P91:P92)</f>
        <v>350509665</v>
      </c>
      <c r="Q90" s="79">
        <f t="shared" ref="Q90:S90" si="71">SUM(Q91:Q92)</f>
        <v>353009665</v>
      </c>
      <c r="R90" s="74">
        <f t="shared" si="71"/>
        <v>339683101</v>
      </c>
      <c r="S90" s="74">
        <f t="shared" si="71"/>
        <v>0</v>
      </c>
      <c r="T90" s="75">
        <f t="shared" si="55"/>
        <v>0.96224872766585579</v>
      </c>
      <c r="U90" s="75">
        <f t="shared" si="55"/>
        <v>0</v>
      </c>
      <c r="V90" s="80"/>
      <c r="W90" s="80"/>
      <c r="X90" s="64"/>
      <c r="Y90" s="151" t="s">
        <v>113</v>
      </c>
    </row>
    <row r="91" spans="1:25" ht="81" x14ac:dyDescent="0.25">
      <c r="A91" s="148"/>
      <c r="B91" s="148"/>
      <c r="C91" s="148"/>
      <c r="D91" s="67"/>
      <c r="E91" s="149" t="s">
        <v>234</v>
      </c>
      <c r="F91" s="150"/>
      <c r="G91" s="120" t="s">
        <v>188</v>
      </c>
      <c r="H91" s="36">
        <v>23</v>
      </c>
      <c r="I91" s="120" t="s">
        <v>235</v>
      </c>
      <c r="J91" s="120" t="s">
        <v>209</v>
      </c>
      <c r="K91" s="74">
        <v>23</v>
      </c>
      <c r="L91" s="125">
        <v>0.9</v>
      </c>
      <c r="M91" s="74">
        <v>23</v>
      </c>
      <c r="N91" s="126">
        <v>1</v>
      </c>
      <c r="O91" s="129"/>
      <c r="P91" s="79">
        <v>348009665</v>
      </c>
      <c r="Q91" s="79">
        <v>348009665</v>
      </c>
      <c r="R91" s="74">
        <v>339683101</v>
      </c>
      <c r="S91" s="74">
        <v>0</v>
      </c>
      <c r="T91" s="75">
        <f t="shared" si="55"/>
        <v>0.97607375645730987</v>
      </c>
      <c r="U91" s="75">
        <f t="shared" si="55"/>
        <v>0</v>
      </c>
      <c r="V91" s="80">
        <v>44835</v>
      </c>
      <c r="W91" s="80">
        <v>44926</v>
      </c>
      <c r="X91" s="64" t="s">
        <v>236</v>
      </c>
      <c r="Y91" s="152"/>
    </row>
    <row r="92" spans="1:25" ht="81" x14ac:dyDescent="0.25">
      <c r="A92" s="148"/>
      <c r="B92" s="148"/>
      <c r="C92" s="148"/>
      <c r="D92" s="67"/>
      <c r="E92" s="149" t="s">
        <v>237</v>
      </c>
      <c r="F92" s="150"/>
      <c r="G92" s="120"/>
      <c r="H92" s="36"/>
      <c r="I92" s="120" t="s">
        <v>238</v>
      </c>
      <c r="J92" s="120" t="s">
        <v>239</v>
      </c>
      <c r="K92" s="74">
        <v>1</v>
      </c>
      <c r="L92" s="125">
        <v>0.1</v>
      </c>
      <c r="M92" s="74">
        <v>0</v>
      </c>
      <c r="N92" s="126">
        <v>0</v>
      </c>
      <c r="O92" s="130"/>
      <c r="P92" s="79">
        <v>2500000</v>
      </c>
      <c r="Q92" s="79">
        <v>5000000</v>
      </c>
      <c r="R92" s="74">
        <v>0</v>
      </c>
      <c r="S92" s="74">
        <v>0</v>
      </c>
      <c r="T92" s="75">
        <f t="shared" si="55"/>
        <v>0</v>
      </c>
      <c r="U92" s="75">
        <f t="shared" si="55"/>
        <v>0</v>
      </c>
      <c r="V92" s="80"/>
      <c r="W92" s="80"/>
      <c r="X92" s="64"/>
      <c r="Y92" s="153"/>
    </row>
    <row r="93" spans="1:25" ht="16.5" customHeight="1" x14ac:dyDescent="0.25">
      <c r="A93" s="141">
        <v>4161</v>
      </c>
      <c r="B93" s="124"/>
      <c r="C93" s="124" t="s">
        <v>37</v>
      </c>
      <c r="D93" s="67" t="s">
        <v>240</v>
      </c>
      <c r="E93" s="68" t="s">
        <v>241</v>
      </c>
      <c r="F93" s="59"/>
      <c r="G93" s="139"/>
      <c r="H93" s="36"/>
      <c r="I93" s="120"/>
      <c r="J93" s="120"/>
      <c r="K93" s="74">
        <f>SUM(K94)</f>
        <v>14</v>
      </c>
      <c r="L93" s="83">
        <f>SUM(L94:L94)</f>
        <v>1</v>
      </c>
      <c r="M93" s="74">
        <f t="shared" ref="M93:N93" si="72">SUM(M94:M94)</f>
        <v>14</v>
      </c>
      <c r="N93" s="84">
        <f t="shared" si="72"/>
        <v>1</v>
      </c>
      <c r="O93" s="127">
        <f>+IF(Q93&gt;0,N93,"na")</f>
        <v>1</v>
      </c>
      <c r="P93" s="79">
        <f>SUM(P94:P94)</f>
        <v>81073312</v>
      </c>
      <c r="Q93" s="79">
        <f t="shared" ref="Q93:S93" si="73">SUM(Q94:Q94)</f>
        <v>133573312</v>
      </c>
      <c r="R93" s="74">
        <f t="shared" si="73"/>
        <v>125915865</v>
      </c>
      <c r="S93" s="74">
        <f t="shared" si="73"/>
        <v>0</v>
      </c>
      <c r="T93" s="75">
        <f t="shared" si="55"/>
        <v>0.94267232813692603</v>
      </c>
      <c r="U93" s="75">
        <f t="shared" si="55"/>
        <v>0</v>
      </c>
      <c r="V93" s="80"/>
      <c r="W93" s="80"/>
      <c r="X93" s="64"/>
      <c r="Y93" s="65" t="s">
        <v>113</v>
      </c>
    </row>
    <row r="94" spans="1:25" ht="81" x14ac:dyDescent="0.25">
      <c r="A94" s="141"/>
      <c r="B94" s="124"/>
      <c r="C94" s="124"/>
      <c r="D94" s="67"/>
      <c r="E94" s="154" t="s">
        <v>242</v>
      </c>
      <c r="F94" s="155"/>
      <c r="G94" s="142" t="s">
        <v>188</v>
      </c>
      <c r="H94" s="143">
        <v>14</v>
      </c>
      <c r="I94" s="142" t="s">
        <v>243</v>
      </c>
      <c r="J94" s="142" t="s">
        <v>239</v>
      </c>
      <c r="K94" s="156">
        <v>14</v>
      </c>
      <c r="L94" s="157">
        <v>1</v>
      </c>
      <c r="M94" s="156">
        <v>14</v>
      </c>
      <c r="N94" s="158">
        <v>1</v>
      </c>
      <c r="O94" s="129"/>
      <c r="P94" s="159">
        <v>81073312</v>
      </c>
      <c r="Q94" s="159">
        <v>133573312</v>
      </c>
      <c r="R94" s="156">
        <v>125915865</v>
      </c>
      <c r="S94" s="156">
        <v>0</v>
      </c>
      <c r="T94" s="160">
        <f t="shared" si="55"/>
        <v>0.94267232813692603</v>
      </c>
      <c r="U94" s="160">
        <f t="shared" si="55"/>
        <v>0</v>
      </c>
      <c r="V94" s="80">
        <v>44835</v>
      </c>
      <c r="W94" s="80">
        <v>44926</v>
      </c>
      <c r="X94" s="64" t="s">
        <v>244</v>
      </c>
      <c r="Y94" s="65"/>
    </row>
    <row r="95" spans="1:25" ht="16.5" customHeight="1" x14ac:dyDescent="0.25">
      <c r="A95" s="141">
        <v>4161</v>
      </c>
      <c r="B95" s="124"/>
      <c r="C95" s="124" t="s">
        <v>37</v>
      </c>
      <c r="D95" s="67" t="s">
        <v>245</v>
      </c>
      <c r="E95" s="68" t="s">
        <v>246</v>
      </c>
      <c r="F95" s="59"/>
      <c r="G95" s="138"/>
      <c r="H95" s="36"/>
      <c r="I95" s="120"/>
      <c r="J95" s="120"/>
      <c r="K95" s="74">
        <f>SUM(K96:K97)</f>
        <v>21</v>
      </c>
      <c r="L95" s="125">
        <f>SUM(L96:L97)</f>
        <v>1</v>
      </c>
      <c r="M95" s="74">
        <f>SUM(M96:M97)</f>
        <v>20</v>
      </c>
      <c r="N95" s="126">
        <f>SUM(N96:N97)</f>
        <v>1</v>
      </c>
      <c r="O95" s="73">
        <f>+IF(Q95&gt;0,N95,"na")</f>
        <v>1</v>
      </c>
      <c r="P95" s="79">
        <f>SUM(P96:P97)</f>
        <v>349986768</v>
      </c>
      <c r="Q95" s="79">
        <f t="shared" ref="Q95:R95" si="74">SUM(Q96:Q97)</f>
        <v>981935282</v>
      </c>
      <c r="R95" s="79">
        <f t="shared" si="74"/>
        <v>877434437</v>
      </c>
      <c r="S95" s="74">
        <f>SUM(S96:S97)</f>
        <v>0</v>
      </c>
      <c r="T95" s="75">
        <f>IF(Q95=0,0,R95/Q95)</f>
        <v>0.8935766471420058</v>
      </c>
      <c r="U95" s="75">
        <f t="shared" si="55"/>
        <v>0</v>
      </c>
      <c r="V95" s="80"/>
      <c r="W95" s="80"/>
      <c r="X95" s="43"/>
      <c r="Y95" s="161" t="s">
        <v>113</v>
      </c>
    </row>
    <row r="96" spans="1:25" ht="54" customHeight="1" x14ac:dyDescent="0.25">
      <c r="A96" s="141"/>
      <c r="B96" s="124"/>
      <c r="C96" s="124"/>
      <c r="D96" s="67"/>
      <c r="E96" s="68" t="s">
        <v>247</v>
      </c>
      <c r="F96" s="59"/>
      <c r="G96" s="142" t="s">
        <v>188</v>
      </c>
      <c r="H96" s="143">
        <v>20</v>
      </c>
      <c r="I96" s="120" t="s">
        <v>248</v>
      </c>
      <c r="J96" s="120" t="s">
        <v>249</v>
      </c>
      <c r="K96" s="74">
        <v>20</v>
      </c>
      <c r="L96" s="125">
        <v>1</v>
      </c>
      <c r="M96" s="74">
        <v>20</v>
      </c>
      <c r="N96" s="126">
        <v>1</v>
      </c>
      <c r="O96" s="73"/>
      <c r="P96" s="79">
        <v>349986768</v>
      </c>
      <c r="Q96" s="79">
        <v>942145282</v>
      </c>
      <c r="R96" s="74">
        <v>843418371</v>
      </c>
      <c r="S96" s="74">
        <v>0</v>
      </c>
      <c r="T96" s="75">
        <f t="shared" ref="T96" si="75">IF(Q96=0,0,R96/Q96)</f>
        <v>0.89521052338083029</v>
      </c>
      <c r="U96" s="75">
        <f t="shared" si="55"/>
        <v>0</v>
      </c>
      <c r="V96" s="80">
        <v>44835</v>
      </c>
      <c r="W96" s="80">
        <v>44926</v>
      </c>
      <c r="X96" s="162" t="s">
        <v>250</v>
      </c>
      <c r="Y96" s="161"/>
    </row>
    <row r="97" spans="1:25" ht="81" x14ac:dyDescent="0.25">
      <c r="A97" s="141"/>
      <c r="B97" s="124"/>
      <c r="C97" s="124"/>
      <c r="D97" s="67"/>
      <c r="E97" s="68" t="s">
        <v>251</v>
      </c>
      <c r="F97" s="155"/>
      <c r="G97" s="142"/>
      <c r="H97" s="143"/>
      <c r="I97" s="120" t="s">
        <v>252</v>
      </c>
      <c r="J97" s="120" t="s">
        <v>225</v>
      </c>
      <c r="K97" s="74">
        <v>1</v>
      </c>
      <c r="L97" s="125">
        <v>0</v>
      </c>
      <c r="M97" s="74">
        <v>0</v>
      </c>
      <c r="N97" s="126">
        <v>0</v>
      </c>
      <c r="O97" s="73"/>
      <c r="P97" s="74">
        <v>0</v>
      </c>
      <c r="Q97" s="79">
        <v>39790000</v>
      </c>
      <c r="R97" s="74">
        <v>34016066</v>
      </c>
      <c r="S97" s="74">
        <v>0</v>
      </c>
      <c r="T97" s="75">
        <f t="shared" si="55"/>
        <v>0.85488982156320681</v>
      </c>
      <c r="U97" s="75">
        <f t="shared" si="55"/>
        <v>0</v>
      </c>
      <c r="V97" s="80">
        <v>44835</v>
      </c>
      <c r="W97" s="80">
        <v>44926</v>
      </c>
      <c r="X97" s="163"/>
      <c r="Y97" s="161"/>
    </row>
    <row r="98" spans="1:25" ht="16.5" customHeight="1" x14ac:dyDescent="0.25">
      <c r="A98" s="141">
        <v>4161</v>
      </c>
      <c r="B98" s="124"/>
      <c r="C98" s="124" t="s">
        <v>37</v>
      </c>
      <c r="D98" s="67" t="s">
        <v>253</v>
      </c>
      <c r="E98" s="164" t="s">
        <v>254</v>
      </c>
      <c r="F98" s="59"/>
      <c r="G98" s="138"/>
      <c r="H98" s="36"/>
      <c r="I98" s="165"/>
      <c r="J98" s="165"/>
      <c r="K98" s="166">
        <f>SUM(K99)</f>
        <v>11</v>
      </c>
      <c r="L98" s="167">
        <f>SUM(L99:L99)</f>
        <v>1</v>
      </c>
      <c r="M98" s="166">
        <f t="shared" ref="M98:N98" si="76">SUM(M99:M99)</f>
        <v>11</v>
      </c>
      <c r="N98" s="168">
        <f t="shared" si="76"/>
        <v>1</v>
      </c>
      <c r="O98" s="129">
        <f>+IF(Q98&gt;0,N98,"na")</f>
        <v>1</v>
      </c>
      <c r="P98" s="169">
        <f>SUM(P99:P99)</f>
        <v>105983114</v>
      </c>
      <c r="Q98" s="169">
        <f t="shared" ref="Q98:S98" si="77">SUM(Q99:Q99)</f>
        <v>105983114</v>
      </c>
      <c r="R98" s="166">
        <f t="shared" si="77"/>
        <v>102215032</v>
      </c>
      <c r="S98" s="166">
        <f t="shared" si="77"/>
        <v>0</v>
      </c>
      <c r="T98" s="170">
        <f t="shared" si="55"/>
        <v>0.9644463928470719</v>
      </c>
      <c r="U98" s="170">
        <f t="shared" si="55"/>
        <v>0</v>
      </c>
      <c r="V98" s="171"/>
      <c r="W98" s="171"/>
      <c r="X98" s="172"/>
      <c r="Y98" s="144" t="s">
        <v>113</v>
      </c>
    </row>
    <row r="99" spans="1:25" ht="67.5" x14ac:dyDescent="0.25">
      <c r="A99" s="141"/>
      <c r="B99" s="124"/>
      <c r="C99" s="124"/>
      <c r="D99" s="67"/>
      <c r="E99" s="68" t="s">
        <v>255</v>
      </c>
      <c r="F99" s="155"/>
      <c r="G99" s="142" t="s">
        <v>188</v>
      </c>
      <c r="H99" s="143">
        <v>11</v>
      </c>
      <c r="I99" s="120" t="s">
        <v>256</v>
      </c>
      <c r="J99" s="120" t="s">
        <v>209</v>
      </c>
      <c r="K99" s="74">
        <v>11</v>
      </c>
      <c r="L99" s="83">
        <v>1</v>
      </c>
      <c r="M99" s="74">
        <v>11</v>
      </c>
      <c r="N99" s="84">
        <v>1</v>
      </c>
      <c r="O99" s="129"/>
      <c r="P99" s="79">
        <v>105983114</v>
      </c>
      <c r="Q99" s="79">
        <v>105983114</v>
      </c>
      <c r="R99" s="74">
        <v>102215032</v>
      </c>
      <c r="S99" s="74">
        <v>0</v>
      </c>
      <c r="T99" s="75">
        <f t="shared" si="55"/>
        <v>0.9644463928470719</v>
      </c>
      <c r="U99" s="75">
        <f t="shared" si="55"/>
        <v>0</v>
      </c>
      <c r="V99" s="80">
        <v>44835</v>
      </c>
      <c r="W99" s="80">
        <v>44926</v>
      </c>
      <c r="X99" s="64" t="s">
        <v>257</v>
      </c>
      <c r="Y99" s="144"/>
    </row>
    <row r="100" spans="1:25" ht="16.5" customHeight="1" x14ac:dyDescent="0.25">
      <c r="A100" s="141">
        <v>4161</v>
      </c>
      <c r="B100" s="124"/>
      <c r="C100" s="124" t="s">
        <v>37</v>
      </c>
      <c r="D100" s="67" t="s">
        <v>258</v>
      </c>
      <c r="E100" s="68" t="s">
        <v>259</v>
      </c>
      <c r="F100" s="59"/>
      <c r="G100" s="138"/>
      <c r="H100" s="36"/>
      <c r="I100" s="120"/>
      <c r="J100" s="120"/>
      <c r="K100" s="74">
        <f>SUM(K101)</f>
        <v>53</v>
      </c>
      <c r="L100" s="83">
        <f t="shared" ref="L100:N104" si="78">SUM(L101:L101)</f>
        <v>1</v>
      </c>
      <c r="M100" s="74">
        <f t="shared" si="78"/>
        <v>53</v>
      </c>
      <c r="N100" s="84">
        <f t="shared" si="78"/>
        <v>1</v>
      </c>
      <c r="O100" s="127">
        <f>+IF(Q100&gt;0,N100,"na")</f>
        <v>1</v>
      </c>
      <c r="P100" s="79">
        <f>SUM(P101:P101)</f>
        <v>396688575</v>
      </c>
      <c r="Q100" s="79">
        <f t="shared" ref="Q100:S100" si="79">SUM(Q101:Q101)</f>
        <v>396688575</v>
      </c>
      <c r="R100" s="74">
        <f t="shared" si="79"/>
        <v>396099151</v>
      </c>
      <c r="S100" s="74">
        <f t="shared" si="79"/>
        <v>0</v>
      </c>
      <c r="T100" s="75">
        <f t="shared" si="55"/>
        <v>0.9985141392085719</v>
      </c>
      <c r="U100" s="75">
        <f t="shared" si="55"/>
        <v>0</v>
      </c>
      <c r="V100" s="80"/>
      <c r="W100" s="80"/>
      <c r="X100" s="64"/>
      <c r="Y100" s="65" t="s">
        <v>113</v>
      </c>
    </row>
    <row r="101" spans="1:25" ht="67.5" x14ac:dyDescent="0.25">
      <c r="A101" s="141"/>
      <c r="B101" s="124"/>
      <c r="C101" s="124"/>
      <c r="D101" s="67"/>
      <c r="E101" s="68" t="s">
        <v>260</v>
      </c>
      <c r="F101" s="155"/>
      <c r="G101" s="142" t="s">
        <v>188</v>
      </c>
      <c r="H101" s="143">
        <v>53</v>
      </c>
      <c r="I101" s="120" t="s">
        <v>261</v>
      </c>
      <c r="J101" s="120" t="s">
        <v>209</v>
      </c>
      <c r="K101" s="74">
        <v>53</v>
      </c>
      <c r="L101" s="125">
        <v>1</v>
      </c>
      <c r="M101" s="74">
        <v>53</v>
      </c>
      <c r="N101" s="126">
        <v>1</v>
      </c>
      <c r="O101" s="129"/>
      <c r="P101" s="79">
        <v>396688575</v>
      </c>
      <c r="Q101" s="79">
        <v>396688575</v>
      </c>
      <c r="R101" s="74">
        <v>396099151</v>
      </c>
      <c r="S101" s="74">
        <v>0</v>
      </c>
      <c r="T101" s="75">
        <f t="shared" si="55"/>
        <v>0.9985141392085719</v>
      </c>
      <c r="U101" s="75">
        <f t="shared" si="55"/>
        <v>0</v>
      </c>
      <c r="V101" s="80">
        <v>44835</v>
      </c>
      <c r="W101" s="80">
        <v>44926</v>
      </c>
      <c r="X101" s="64" t="s">
        <v>262</v>
      </c>
      <c r="Y101" s="65"/>
    </row>
    <row r="102" spans="1:25" ht="16.5" customHeight="1" x14ac:dyDescent="0.25">
      <c r="A102" s="141">
        <v>4161</v>
      </c>
      <c r="B102" s="124"/>
      <c r="C102" s="124" t="s">
        <v>37</v>
      </c>
      <c r="D102" s="67" t="s">
        <v>263</v>
      </c>
      <c r="E102" s="68" t="s">
        <v>264</v>
      </c>
      <c r="F102" s="59"/>
      <c r="G102" s="138"/>
      <c r="H102" s="36"/>
      <c r="I102" s="120"/>
      <c r="J102" s="120"/>
      <c r="K102" s="74">
        <f>SUM(K103)</f>
        <v>22</v>
      </c>
      <c r="L102" s="83">
        <f t="shared" si="78"/>
        <v>1</v>
      </c>
      <c r="M102" s="74">
        <f t="shared" si="78"/>
        <v>0</v>
      </c>
      <c r="N102" s="84">
        <f t="shared" si="78"/>
        <v>0.05</v>
      </c>
      <c r="O102" s="127">
        <f>+IF(Q102&gt;0,N102,"na")</f>
        <v>0.05</v>
      </c>
      <c r="P102" s="79">
        <f>SUM(P103:P103)</f>
        <v>199149147</v>
      </c>
      <c r="Q102" s="79">
        <f t="shared" ref="Q102:S102" si="80">SUM(Q103:Q103)</f>
        <v>276199147</v>
      </c>
      <c r="R102" s="74">
        <f t="shared" si="80"/>
        <v>4596732</v>
      </c>
      <c r="S102" s="74">
        <f t="shared" si="80"/>
        <v>0</v>
      </c>
      <c r="T102" s="75">
        <f t="shared" si="55"/>
        <v>1.664281751022207E-2</v>
      </c>
      <c r="U102" s="75">
        <f t="shared" si="55"/>
        <v>0</v>
      </c>
      <c r="V102" s="80"/>
      <c r="W102" s="80"/>
      <c r="X102" s="64"/>
      <c r="Y102" s="65" t="s">
        <v>113</v>
      </c>
    </row>
    <row r="103" spans="1:25" ht="94.5" x14ac:dyDescent="0.25">
      <c r="A103" s="141"/>
      <c r="B103" s="124"/>
      <c r="C103" s="124"/>
      <c r="D103" s="67"/>
      <c r="E103" s="68" t="s">
        <v>265</v>
      </c>
      <c r="F103" s="155"/>
      <c r="G103" s="142" t="s">
        <v>188</v>
      </c>
      <c r="H103" s="143">
        <v>0</v>
      </c>
      <c r="I103" s="120" t="s">
        <v>266</v>
      </c>
      <c r="J103" s="120" t="s">
        <v>239</v>
      </c>
      <c r="K103" s="74">
        <v>22</v>
      </c>
      <c r="L103" s="125">
        <v>1</v>
      </c>
      <c r="M103" s="74">
        <v>0</v>
      </c>
      <c r="N103" s="126">
        <v>0.05</v>
      </c>
      <c r="O103" s="129"/>
      <c r="P103" s="79">
        <v>199149147</v>
      </c>
      <c r="Q103" s="79">
        <v>276199147</v>
      </c>
      <c r="R103" s="74">
        <v>4596732</v>
      </c>
      <c r="S103" s="74">
        <v>0</v>
      </c>
      <c r="T103" s="75">
        <f t="shared" si="55"/>
        <v>1.664281751022207E-2</v>
      </c>
      <c r="U103" s="75">
        <f t="shared" si="55"/>
        <v>0</v>
      </c>
      <c r="V103" s="80">
        <v>44835</v>
      </c>
      <c r="W103" s="80">
        <v>44926</v>
      </c>
      <c r="X103" s="64" t="s">
        <v>267</v>
      </c>
      <c r="Y103" s="65"/>
    </row>
    <row r="104" spans="1:25" ht="16.5" customHeight="1" x14ac:dyDescent="0.25">
      <c r="A104" s="141">
        <v>4161</v>
      </c>
      <c r="B104" s="124"/>
      <c r="C104" s="124" t="s">
        <v>37</v>
      </c>
      <c r="D104" s="67" t="s">
        <v>268</v>
      </c>
      <c r="E104" s="68" t="s">
        <v>269</v>
      </c>
      <c r="F104" s="59"/>
      <c r="G104" s="139"/>
      <c r="H104" s="36"/>
      <c r="I104" s="120"/>
      <c r="J104" s="120"/>
      <c r="K104" s="74">
        <f>SUM(K105)</f>
        <v>5</v>
      </c>
      <c r="L104" s="83">
        <f t="shared" si="78"/>
        <v>1</v>
      </c>
      <c r="M104" s="74">
        <f t="shared" si="78"/>
        <v>5</v>
      </c>
      <c r="N104" s="84">
        <f t="shared" si="78"/>
        <v>1</v>
      </c>
      <c r="O104" s="127">
        <f>+IF(Q104&gt;0,N104,"na")</f>
        <v>1</v>
      </c>
      <c r="P104" s="79">
        <f>SUM(P105:P105)</f>
        <v>106931861</v>
      </c>
      <c r="Q104" s="79">
        <f t="shared" ref="Q104:S104" si="81">SUM(Q105:Q105)</f>
        <v>106931861</v>
      </c>
      <c r="R104" s="74">
        <f t="shared" si="81"/>
        <v>105271109</v>
      </c>
      <c r="S104" s="74">
        <f t="shared" si="81"/>
        <v>0</v>
      </c>
      <c r="T104" s="75">
        <f t="shared" si="55"/>
        <v>0.984469062967117</v>
      </c>
      <c r="U104" s="75">
        <f t="shared" si="55"/>
        <v>0</v>
      </c>
      <c r="V104" s="80"/>
      <c r="W104" s="80"/>
      <c r="X104" s="64"/>
      <c r="Y104" s="65" t="s">
        <v>113</v>
      </c>
    </row>
    <row r="105" spans="1:25" ht="67.5" x14ac:dyDescent="0.25">
      <c r="A105" s="141"/>
      <c r="B105" s="124"/>
      <c r="C105" s="124"/>
      <c r="D105" s="67"/>
      <c r="E105" s="68" t="s">
        <v>270</v>
      </c>
      <c r="F105" s="59"/>
      <c r="G105" s="120" t="s">
        <v>188</v>
      </c>
      <c r="H105" s="145">
        <v>5</v>
      </c>
      <c r="I105" s="120" t="s">
        <v>271</v>
      </c>
      <c r="J105" s="120" t="s">
        <v>209</v>
      </c>
      <c r="K105" s="74">
        <v>5</v>
      </c>
      <c r="L105" s="125">
        <v>1</v>
      </c>
      <c r="M105" s="74">
        <v>5</v>
      </c>
      <c r="N105" s="126">
        <v>1</v>
      </c>
      <c r="O105" s="129"/>
      <c r="P105" s="79">
        <v>106931861</v>
      </c>
      <c r="Q105" s="79">
        <v>106931861</v>
      </c>
      <c r="R105" s="74">
        <v>105271109</v>
      </c>
      <c r="S105" s="74">
        <v>0</v>
      </c>
      <c r="T105" s="75">
        <f t="shared" si="55"/>
        <v>0.984469062967117</v>
      </c>
      <c r="U105" s="75">
        <f t="shared" si="55"/>
        <v>0</v>
      </c>
      <c r="V105" s="80">
        <v>44896</v>
      </c>
      <c r="W105" s="80">
        <v>44926</v>
      </c>
      <c r="X105" s="64" t="s">
        <v>272</v>
      </c>
      <c r="Y105" s="65"/>
    </row>
    <row r="106" spans="1:25" ht="16.5" customHeight="1" x14ac:dyDescent="0.25">
      <c r="A106" s="124">
        <v>4161</v>
      </c>
      <c r="B106" s="124"/>
      <c r="C106" s="124" t="s">
        <v>37</v>
      </c>
      <c r="D106" s="67" t="s">
        <v>273</v>
      </c>
      <c r="E106" s="68" t="s">
        <v>274</v>
      </c>
      <c r="F106" s="59"/>
      <c r="G106" s="139"/>
      <c r="H106" s="145"/>
      <c r="I106" s="120"/>
      <c r="J106" s="120"/>
      <c r="K106" s="74">
        <f>SUM(K107)</f>
        <v>16</v>
      </c>
      <c r="L106" s="83">
        <f>SUM(L107:L107)</f>
        <v>1</v>
      </c>
      <c r="M106" s="74">
        <f t="shared" ref="M106:N106" si="82">SUM(M107:M107)</f>
        <v>16</v>
      </c>
      <c r="N106" s="84">
        <f t="shared" si="82"/>
        <v>1</v>
      </c>
      <c r="O106" s="127">
        <f>+IF(Q106&gt;0,N106,"na")</f>
        <v>1</v>
      </c>
      <c r="P106" s="79">
        <f>SUM(P107:P107)</f>
        <v>206979104</v>
      </c>
      <c r="Q106" s="79">
        <f t="shared" ref="Q106:S106" si="83">SUM(Q107:Q107)</f>
        <v>206979104</v>
      </c>
      <c r="R106" s="74">
        <f t="shared" si="83"/>
        <v>195044607</v>
      </c>
      <c r="S106" s="74">
        <f t="shared" si="83"/>
        <v>0</v>
      </c>
      <c r="T106" s="75">
        <f t="shared" si="55"/>
        <v>0.94233960448490495</v>
      </c>
      <c r="U106" s="75">
        <f t="shared" si="55"/>
        <v>0</v>
      </c>
      <c r="V106" s="80"/>
      <c r="W106" s="80"/>
      <c r="X106" s="64"/>
      <c r="Y106" s="65" t="s">
        <v>113</v>
      </c>
    </row>
    <row r="107" spans="1:25" ht="81" x14ac:dyDescent="0.25">
      <c r="A107" s="124"/>
      <c r="B107" s="124"/>
      <c r="C107" s="124"/>
      <c r="D107" s="67"/>
      <c r="E107" s="68" t="s">
        <v>275</v>
      </c>
      <c r="F107" s="59"/>
      <c r="G107" s="120" t="s">
        <v>188</v>
      </c>
      <c r="H107" s="145">
        <v>16</v>
      </c>
      <c r="I107" s="120" t="s">
        <v>276</v>
      </c>
      <c r="J107" s="120" t="s">
        <v>209</v>
      </c>
      <c r="K107" s="74">
        <v>16</v>
      </c>
      <c r="L107" s="125">
        <v>1</v>
      </c>
      <c r="M107" s="74">
        <v>16</v>
      </c>
      <c r="N107" s="126">
        <v>1</v>
      </c>
      <c r="O107" s="129"/>
      <c r="P107" s="79">
        <v>206979104</v>
      </c>
      <c r="Q107" s="79">
        <v>206979104</v>
      </c>
      <c r="R107" s="74">
        <v>195044607</v>
      </c>
      <c r="S107" s="74">
        <v>0</v>
      </c>
      <c r="T107" s="75">
        <f t="shared" si="55"/>
        <v>0.94233960448490495</v>
      </c>
      <c r="U107" s="75">
        <f t="shared" si="55"/>
        <v>0</v>
      </c>
      <c r="V107" s="80">
        <v>44835</v>
      </c>
      <c r="W107" s="80">
        <v>44926</v>
      </c>
      <c r="X107" s="64" t="s">
        <v>277</v>
      </c>
      <c r="Y107" s="65"/>
    </row>
    <row r="108" spans="1:25" ht="25.5" x14ac:dyDescent="0.25">
      <c r="A108" s="62"/>
      <c r="B108" s="56">
        <v>52010030008</v>
      </c>
      <c r="C108" s="56" t="s">
        <v>35</v>
      </c>
      <c r="D108" s="57" t="s">
        <v>278</v>
      </c>
      <c r="E108" s="58"/>
      <c r="F108" s="59">
        <v>15</v>
      </c>
      <c r="G108" s="120"/>
      <c r="H108" s="145">
        <f>+H110</f>
        <v>15</v>
      </c>
      <c r="I108" s="61"/>
      <c r="J108" s="61"/>
      <c r="K108" s="61"/>
      <c r="L108" s="61"/>
      <c r="M108" s="74"/>
      <c r="N108" s="92"/>
      <c r="O108" s="62"/>
      <c r="P108" s="93"/>
      <c r="Q108" s="93"/>
      <c r="R108" s="74"/>
      <c r="S108" s="74"/>
      <c r="T108" s="94"/>
      <c r="U108" s="94"/>
      <c r="V108" s="80"/>
      <c r="W108" s="80"/>
      <c r="X108" s="64"/>
      <c r="Y108" s="61"/>
    </row>
    <row r="109" spans="1:25" ht="16.5" customHeight="1" x14ac:dyDescent="0.25">
      <c r="A109" s="141">
        <v>4161</v>
      </c>
      <c r="B109" s="124"/>
      <c r="C109" s="124" t="s">
        <v>37</v>
      </c>
      <c r="D109" s="67" t="s">
        <v>279</v>
      </c>
      <c r="E109" s="68" t="s">
        <v>280</v>
      </c>
      <c r="F109" s="59"/>
      <c r="G109" s="139"/>
      <c r="H109" s="99"/>
      <c r="I109" s="120"/>
      <c r="J109" s="120"/>
      <c r="K109" s="74">
        <f>SUM(K110)</f>
        <v>15</v>
      </c>
      <c r="L109" s="125">
        <f>SUM(L110:L111)</f>
        <v>1</v>
      </c>
      <c r="M109" s="74">
        <f>SUM(M110)</f>
        <v>15</v>
      </c>
      <c r="N109" s="126">
        <f t="shared" ref="N109" si="84">SUM(N110:N111)</f>
        <v>1</v>
      </c>
      <c r="O109" s="127">
        <f>+IF(Q109&gt;0,N109,"na")</f>
        <v>1</v>
      </c>
      <c r="P109" s="79">
        <f>SUM(P110:P111)</f>
        <v>633143800</v>
      </c>
      <c r="Q109" s="79">
        <f t="shared" ref="Q109:S109" si="85">SUM(Q110:Q111)</f>
        <v>634432560</v>
      </c>
      <c r="R109" s="79">
        <f t="shared" si="85"/>
        <v>628247800</v>
      </c>
      <c r="S109" s="79">
        <f t="shared" si="85"/>
        <v>605999684</v>
      </c>
      <c r="T109" s="75">
        <f t="shared" ref="T109:U111" si="86">IF(Q109=0,0,R109/Q109)</f>
        <v>0.99025150915961813</v>
      </c>
      <c r="U109" s="75">
        <f t="shared" si="86"/>
        <v>0.96458703715317429</v>
      </c>
      <c r="V109" s="80"/>
      <c r="W109" s="80"/>
      <c r="X109" s="64"/>
      <c r="Y109" s="65" t="s">
        <v>113</v>
      </c>
    </row>
    <row r="110" spans="1:25" ht="148.5" x14ac:dyDescent="0.25">
      <c r="A110" s="141"/>
      <c r="B110" s="124"/>
      <c r="C110" s="124"/>
      <c r="D110" s="67"/>
      <c r="E110" s="68" t="s">
        <v>281</v>
      </c>
      <c r="F110" s="59"/>
      <c r="G110" s="120" t="s">
        <v>278</v>
      </c>
      <c r="H110" s="99">
        <v>15</v>
      </c>
      <c r="I110" s="120" t="s">
        <v>282</v>
      </c>
      <c r="J110" s="120" t="s">
        <v>283</v>
      </c>
      <c r="K110" s="74">
        <v>15</v>
      </c>
      <c r="L110" s="125">
        <v>0.94</v>
      </c>
      <c r="M110" s="74">
        <v>15</v>
      </c>
      <c r="N110" s="126">
        <v>0.94</v>
      </c>
      <c r="O110" s="129"/>
      <c r="P110" s="79">
        <v>587138000</v>
      </c>
      <c r="Q110" s="79">
        <v>588426760</v>
      </c>
      <c r="R110" s="74">
        <v>582242000</v>
      </c>
      <c r="S110" s="74">
        <v>559993884</v>
      </c>
      <c r="T110" s="75">
        <f t="shared" si="86"/>
        <v>0.98948932913927978</v>
      </c>
      <c r="U110" s="75">
        <f t="shared" si="86"/>
        <v>0.96178888503405802</v>
      </c>
      <c r="V110" s="80">
        <v>44564</v>
      </c>
      <c r="W110" s="80">
        <v>44926</v>
      </c>
      <c r="X110" s="64" t="s">
        <v>284</v>
      </c>
      <c r="Y110" s="65"/>
    </row>
    <row r="111" spans="1:25" ht="94.5" x14ac:dyDescent="0.25">
      <c r="A111" s="141"/>
      <c r="B111" s="124"/>
      <c r="C111" s="124"/>
      <c r="D111" s="67"/>
      <c r="E111" s="68" t="s">
        <v>285</v>
      </c>
      <c r="F111" s="59"/>
      <c r="G111" s="173"/>
      <c r="H111" s="145"/>
      <c r="I111" s="120" t="s">
        <v>286</v>
      </c>
      <c r="J111" s="120" t="s">
        <v>287</v>
      </c>
      <c r="K111" s="74">
        <v>15</v>
      </c>
      <c r="L111" s="125">
        <v>0.06</v>
      </c>
      <c r="M111" s="74">
        <v>15</v>
      </c>
      <c r="N111" s="126">
        <v>0.06</v>
      </c>
      <c r="O111" s="130"/>
      <c r="P111" s="79">
        <v>46005800</v>
      </c>
      <c r="Q111" s="79">
        <v>46005800</v>
      </c>
      <c r="R111" s="74">
        <v>46005800</v>
      </c>
      <c r="S111" s="74">
        <v>46005800</v>
      </c>
      <c r="T111" s="75">
        <f t="shared" si="86"/>
        <v>1</v>
      </c>
      <c r="U111" s="75">
        <f t="shared" si="86"/>
        <v>1</v>
      </c>
      <c r="V111" s="80">
        <v>44564</v>
      </c>
      <c r="W111" s="80">
        <v>44926</v>
      </c>
      <c r="X111" s="64" t="s">
        <v>288</v>
      </c>
      <c r="Y111" s="65"/>
    </row>
    <row r="112" spans="1:25" x14ac:dyDescent="0.25">
      <c r="A112" s="47"/>
      <c r="B112" s="44">
        <v>5201004</v>
      </c>
      <c r="C112" s="44" t="s">
        <v>33</v>
      </c>
      <c r="D112" s="45" t="s">
        <v>289</v>
      </c>
      <c r="E112" s="105"/>
      <c r="F112" s="59"/>
      <c r="G112" s="120"/>
      <c r="H112" s="145"/>
      <c r="I112" s="106"/>
      <c r="J112" s="106"/>
      <c r="K112" s="106"/>
      <c r="L112" s="106"/>
      <c r="M112" s="74"/>
      <c r="N112" s="107"/>
      <c r="O112" s="47"/>
      <c r="P112" s="108"/>
      <c r="Q112" s="108"/>
      <c r="R112" s="74"/>
      <c r="S112" s="74"/>
      <c r="T112" s="109"/>
      <c r="U112" s="109"/>
      <c r="V112" s="80"/>
      <c r="W112" s="80"/>
      <c r="X112" s="64"/>
      <c r="Y112" s="106"/>
    </row>
    <row r="113" spans="1:25" x14ac:dyDescent="0.25">
      <c r="A113" s="174"/>
      <c r="B113" s="56">
        <v>52010040001</v>
      </c>
      <c r="C113" s="56" t="s">
        <v>35</v>
      </c>
      <c r="D113" s="57" t="s">
        <v>290</v>
      </c>
      <c r="E113" s="175"/>
      <c r="F113" s="150">
        <v>2</v>
      </c>
      <c r="G113" s="119"/>
      <c r="H113" s="145">
        <f>+H115</f>
        <v>2</v>
      </c>
      <c r="I113" s="176"/>
      <c r="J113" s="176"/>
      <c r="K113" s="176"/>
      <c r="L113" s="176"/>
      <c r="M113" s="74"/>
      <c r="N113" s="177"/>
      <c r="O113" s="174"/>
      <c r="P113" s="176"/>
      <c r="Q113" s="176"/>
      <c r="R113" s="74"/>
      <c r="S113" s="74"/>
      <c r="T113" s="177"/>
      <c r="U113" s="177"/>
      <c r="V113" s="80"/>
      <c r="W113" s="80"/>
      <c r="X113" s="64"/>
      <c r="Y113" s="95"/>
    </row>
    <row r="114" spans="1:25" ht="16.5" customHeight="1" x14ac:dyDescent="0.25">
      <c r="A114" s="178">
        <v>4161</v>
      </c>
      <c r="B114" s="178"/>
      <c r="C114" s="178" t="s">
        <v>37</v>
      </c>
      <c r="D114" s="67" t="s">
        <v>291</v>
      </c>
      <c r="E114" s="149" t="s">
        <v>292</v>
      </c>
      <c r="F114" s="150"/>
      <c r="G114" s="139"/>
      <c r="H114" s="145"/>
      <c r="I114" s="120"/>
      <c r="J114" s="120"/>
      <c r="K114" s="74">
        <f>SUM(K115)</f>
        <v>2</v>
      </c>
      <c r="L114" s="125">
        <f>SUM(L115:L115)</f>
        <v>1</v>
      </c>
      <c r="M114" s="74">
        <f t="shared" ref="M114:N114" si="87">SUM(M115:M115)</f>
        <v>2</v>
      </c>
      <c r="N114" s="126">
        <f t="shared" si="87"/>
        <v>1</v>
      </c>
      <c r="O114" s="127">
        <f>+IF(Q114&gt;0,N114,"na")</f>
        <v>1</v>
      </c>
      <c r="P114" s="79">
        <f>SUM(P115:P115)</f>
        <v>0</v>
      </c>
      <c r="Q114" s="79">
        <f t="shared" ref="Q114:S114" si="88">SUM(Q115:Q115)</f>
        <v>382997475</v>
      </c>
      <c r="R114" s="74">
        <f t="shared" si="88"/>
        <v>208324160</v>
      </c>
      <c r="S114" s="74">
        <f t="shared" si="88"/>
        <v>120196122</v>
      </c>
      <c r="T114" s="75">
        <f t="shared" ref="T114:U115" si="89">IF(Q114=0,0,R114/Q114)</f>
        <v>0.54393089667236061</v>
      </c>
      <c r="U114" s="75">
        <f t="shared" si="89"/>
        <v>0.57696679060172373</v>
      </c>
      <c r="V114" s="80"/>
      <c r="W114" s="80"/>
      <c r="X114" s="64"/>
      <c r="Y114" s="65" t="s">
        <v>65</v>
      </c>
    </row>
    <row r="115" spans="1:25" ht="108" x14ac:dyDescent="0.25">
      <c r="A115" s="178"/>
      <c r="B115" s="178"/>
      <c r="C115" s="178"/>
      <c r="D115" s="67"/>
      <c r="E115" s="149" t="s">
        <v>293</v>
      </c>
      <c r="F115" s="150"/>
      <c r="G115" s="118" t="s">
        <v>290</v>
      </c>
      <c r="H115" s="145">
        <v>2</v>
      </c>
      <c r="I115" s="120" t="s">
        <v>294</v>
      </c>
      <c r="J115" s="120" t="s">
        <v>295</v>
      </c>
      <c r="K115" s="74">
        <v>2</v>
      </c>
      <c r="L115" s="125">
        <v>1</v>
      </c>
      <c r="M115" s="74">
        <v>2</v>
      </c>
      <c r="N115" s="126">
        <v>1</v>
      </c>
      <c r="O115" s="129"/>
      <c r="P115" s="79">
        <v>0</v>
      </c>
      <c r="Q115" s="79">
        <v>382997475</v>
      </c>
      <c r="R115" s="74">
        <v>208324160</v>
      </c>
      <c r="S115" s="74">
        <v>120196122</v>
      </c>
      <c r="T115" s="75">
        <f t="shared" si="89"/>
        <v>0.54393089667236061</v>
      </c>
      <c r="U115" s="75">
        <f t="shared" si="89"/>
        <v>0.57696679060172373</v>
      </c>
      <c r="V115" s="80">
        <v>44745</v>
      </c>
      <c r="W115" s="80">
        <v>44926</v>
      </c>
      <c r="X115" s="64" t="s">
        <v>296</v>
      </c>
      <c r="Y115" s="65"/>
    </row>
    <row r="116" spans="1:25" ht="38.25" x14ac:dyDescent="0.25">
      <c r="A116" s="174"/>
      <c r="B116" s="56">
        <v>52010040002</v>
      </c>
      <c r="C116" s="56" t="s">
        <v>35</v>
      </c>
      <c r="D116" s="57" t="s">
        <v>297</v>
      </c>
      <c r="E116" s="175"/>
      <c r="F116" s="150">
        <v>75</v>
      </c>
      <c r="G116" s="119"/>
      <c r="H116" s="145">
        <f>+H118</f>
        <v>67</v>
      </c>
      <c r="I116" s="176"/>
      <c r="J116" s="176"/>
      <c r="K116" s="176"/>
      <c r="L116" s="176"/>
      <c r="M116" s="74"/>
      <c r="N116" s="177"/>
      <c r="O116" s="174"/>
      <c r="P116" s="176"/>
      <c r="Q116" s="176"/>
      <c r="R116" s="74"/>
      <c r="S116" s="74"/>
      <c r="T116" s="177"/>
      <c r="U116" s="177"/>
      <c r="V116" s="80"/>
      <c r="W116" s="80"/>
      <c r="X116" s="64"/>
      <c r="Y116" s="95"/>
    </row>
    <row r="117" spans="1:25" ht="16.5" customHeight="1" x14ac:dyDescent="0.25">
      <c r="A117" s="178">
        <v>4161</v>
      </c>
      <c r="B117" s="178"/>
      <c r="C117" s="178" t="s">
        <v>37</v>
      </c>
      <c r="D117" s="67" t="s">
        <v>298</v>
      </c>
      <c r="E117" s="149" t="s">
        <v>299</v>
      </c>
      <c r="F117" s="150"/>
      <c r="G117" s="139"/>
      <c r="H117" s="145"/>
      <c r="I117" s="120"/>
      <c r="J117" s="120"/>
      <c r="K117" s="74">
        <f>SUM(K118)</f>
        <v>75</v>
      </c>
      <c r="L117" s="125">
        <f>SUM(L118:L118)</f>
        <v>1</v>
      </c>
      <c r="M117" s="74">
        <f t="shared" ref="M117:N117" si="90">SUM(M118:M118)</f>
        <v>67</v>
      </c>
      <c r="N117" s="126">
        <f t="shared" si="90"/>
        <v>0.9</v>
      </c>
      <c r="O117" s="127">
        <f>+IF(Q117&gt;0,N117,"na")</f>
        <v>0.9</v>
      </c>
      <c r="P117" s="79">
        <f>SUM(P118:P118)</f>
        <v>669917895</v>
      </c>
      <c r="Q117" s="79">
        <f t="shared" ref="Q117:S117" si="91">SUM(Q118:Q118)</f>
        <v>289627460</v>
      </c>
      <c r="R117" s="79">
        <f t="shared" si="91"/>
        <v>271900095</v>
      </c>
      <c r="S117" s="79">
        <f t="shared" si="91"/>
        <v>271900095</v>
      </c>
      <c r="T117" s="75">
        <f t="shared" ref="T117:U118" si="92">IF(Q117=0,0,R117/Q117)</f>
        <v>0.93879252678596148</v>
      </c>
      <c r="U117" s="75">
        <f t="shared" si="92"/>
        <v>1</v>
      </c>
      <c r="V117" s="80"/>
      <c r="W117" s="80"/>
      <c r="X117" s="64"/>
      <c r="Y117" s="65" t="s">
        <v>65</v>
      </c>
    </row>
    <row r="118" spans="1:25" ht="148.5" x14ac:dyDescent="0.25">
      <c r="A118" s="178"/>
      <c r="B118" s="178"/>
      <c r="C118" s="178"/>
      <c r="D118" s="67"/>
      <c r="E118" s="149" t="s">
        <v>300</v>
      </c>
      <c r="F118" s="145"/>
      <c r="G118" s="118" t="s">
        <v>297</v>
      </c>
      <c r="H118" s="145">
        <v>67</v>
      </c>
      <c r="I118" s="120" t="s">
        <v>301</v>
      </c>
      <c r="J118" s="120" t="s">
        <v>302</v>
      </c>
      <c r="K118" s="74">
        <v>75</v>
      </c>
      <c r="L118" s="125">
        <v>1</v>
      </c>
      <c r="M118" s="74">
        <v>67</v>
      </c>
      <c r="N118" s="126">
        <v>0.9</v>
      </c>
      <c r="O118" s="129"/>
      <c r="P118" s="79">
        <v>669917895</v>
      </c>
      <c r="Q118" s="79">
        <v>289627460</v>
      </c>
      <c r="R118" s="74">
        <v>271900095</v>
      </c>
      <c r="S118" s="74">
        <v>271900095</v>
      </c>
      <c r="T118" s="75">
        <f t="shared" si="92"/>
        <v>0.93879252678596148</v>
      </c>
      <c r="U118" s="75">
        <f t="shared" si="92"/>
        <v>1</v>
      </c>
      <c r="V118" s="80">
        <v>44564</v>
      </c>
      <c r="W118" s="80">
        <v>44926</v>
      </c>
      <c r="X118" s="64" t="s">
        <v>303</v>
      </c>
      <c r="Y118" s="65"/>
    </row>
    <row r="119" spans="1:25" x14ac:dyDescent="0.25">
      <c r="A119" s="174"/>
      <c r="B119" s="56">
        <v>52010040003</v>
      </c>
      <c r="C119" s="56" t="s">
        <v>35</v>
      </c>
      <c r="D119" s="57" t="s">
        <v>304</v>
      </c>
      <c r="E119" s="175"/>
      <c r="F119" s="150">
        <v>2</v>
      </c>
      <c r="G119" s="119"/>
      <c r="H119" s="145">
        <f>+H121</f>
        <v>2</v>
      </c>
      <c r="I119" s="176"/>
      <c r="J119" s="176"/>
      <c r="K119" s="176"/>
      <c r="L119" s="176"/>
      <c r="M119" s="74"/>
      <c r="N119" s="177"/>
      <c r="O119" s="174"/>
      <c r="P119" s="176"/>
      <c r="Q119" s="176"/>
      <c r="R119" s="74"/>
      <c r="S119" s="74"/>
      <c r="T119" s="177"/>
      <c r="U119" s="177"/>
      <c r="V119" s="80"/>
      <c r="W119" s="80"/>
      <c r="X119" s="64"/>
      <c r="Y119" s="176"/>
    </row>
    <row r="120" spans="1:25" ht="16.5" customHeight="1" x14ac:dyDescent="0.25">
      <c r="A120" s="65">
        <v>4161</v>
      </c>
      <c r="B120" s="124"/>
      <c r="C120" s="124" t="s">
        <v>37</v>
      </c>
      <c r="D120" s="137" t="s">
        <v>305</v>
      </c>
      <c r="E120" s="68" t="s">
        <v>306</v>
      </c>
      <c r="F120" s="99"/>
      <c r="G120" s="139"/>
      <c r="H120" s="145"/>
      <c r="I120" s="120"/>
      <c r="J120" s="120"/>
      <c r="K120" s="74">
        <f>SUM(K121)</f>
        <v>2</v>
      </c>
      <c r="L120" s="83">
        <f>SUM(L121:L121)</f>
        <v>1</v>
      </c>
      <c r="M120" s="74">
        <f t="shared" ref="M120:N120" si="93">SUM(M121:M121)</f>
        <v>2</v>
      </c>
      <c r="N120" s="84">
        <f t="shared" si="93"/>
        <v>1</v>
      </c>
      <c r="O120" s="127">
        <f>+IF(Q120&gt;0,N120,"na")</f>
        <v>1</v>
      </c>
      <c r="P120" s="79">
        <f>SUM(P121:P121)</f>
        <v>300000000</v>
      </c>
      <c r="Q120" s="79">
        <f t="shared" ref="Q120:S120" si="94">SUM(Q121:Q121)</f>
        <v>300000000</v>
      </c>
      <c r="R120" s="74">
        <f t="shared" si="94"/>
        <v>299999999</v>
      </c>
      <c r="S120" s="74">
        <f t="shared" si="94"/>
        <v>174516434</v>
      </c>
      <c r="T120" s="75">
        <f t="shared" ref="T120:U130" si="95">IF(Q120=0,0,R120/Q120)</f>
        <v>0.99999999666666661</v>
      </c>
      <c r="U120" s="75">
        <f t="shared" si="95"/>
        <v>0.58172144860573816</v>
      </c>
      <c r="V120" s="80"/>
      <c r="W120" s="80"/>
      <c r="X120" s="64"/>
      <c r="Y120" s="65" t="s">
        <v>65</v>
      </c>
    </row>
    <row r="121" spans="1:25" ht="135" x14ac:dyDescent="0.25">
      <c r="A121" s="65"/>
      <c r="B121" s="124"/>
      <c r="C121" s="124"/>
      <c r="D121" s="137"/>
      <c r="E121" s="68" t="s">
        <v>307</v>
      </c>
      <c r="F121" s="99"/>
      <c r="G121" s="179" t="s">
        <v>304</v>
      </c>
      <c r="H121" s="145">
        <v>2</v>
      </c>
      <c r="I121" s="120" t="s">
        <v>308</v>
      </c>
      <c r="J121" s="120" t="s">
        <v>309</v>
      </c>
      <c r="K121" s="74">
        <v>2</v>
      </c>
      <c r="L121" s="125">
        <v>1</v>
      </c>
      <c r="M121" s="74">
        <v>2</v>
      </c>
      <c r="N121" s="126">
        <v>1</v>
      </c>
      <c r="O121" s="129"/>
      <c r="P121" s="79">
        <v>300000000</v>
      </c>
      <c r="Q121" s="79">
        <v>300000000</v>
      </c>
      <c r="R121" s="74">
        <v>299999999</v>
      </c>
      <c r="S121" s="74">
        <v>174516434</v>
      </c>
      <c r="T121" s="75">
        <f t="shared" si="95"/>
        <v>0.99999999666666661</v>
      </c>
      <c r="U121" s="75">
        <f t="shared" si="95"/>
        <v>0.58172144860573816</v>
      </c>
      <c r="V121" s="80">
        <v>44835</v>
      </c>
      <c r="W121" s="80">
        <v>44926</v>
      </c>
      <c r="X121" s="64" t="s">
        <v>310</v>
      </c>
      <c r="Y121" s="65"/>
    </row>
    <row r="122" spans="1:25" x14ac:dyDescent="0.25">
      <c r="A122" s="174"/>
      <c r="B122" s="56">
        <v>52010040004</v>
      </c>
      <c r="C122" s="56" t="s">
        <v>35</v>
      </c>
      <c r="D122" s="57" t="s">
        <v>311</v>
      </c>
      <c r="E122" s="175"/>
      <c r="F122" s="150">
        <v>1</v>
      </c>
      <c r="G122" s="138"/>
      <c r="H122" s="145">
        <f>+H124</f>
        <v>1</v>
      </c>
      <c r="I122" s="176"/>
      <c r="J122" s="176"/>
      <c r="K122" s="176"/>
      <c r="L122" s="176"/>
      <c r="M122" s="74"/>
      <c r="N122" s="177"/>
      <c r="O122" s="174"/>
      <c r="P122" s="176"/>
      <c r="Q122" s="176"/>
      <c r="R122" s="74"/>
      <c r="S122" s="74"/>
      <c r="T122" s="75"/>
      <c r="U122" s="75"/>
      <c r="V122" s="80"/>
      <c r="W122" s="80"/>
      <c r="X122" s="64"/>
      <c r="Y122" s="176"/>
    </row>
    <row r="123" spans="1:25" ht="16.5" customHeight="1" x14ac:dyDescent="0.25">
      <c r="A123" s="178">
        <v>4161</v>
      </c>
      <c r="B123" s="178"/>
      <c r="C123" s="178" t="s">
        <v>37</v>
      </c>
      <c r="D123" s="67" t="s">
        <v>312</v>
      </c>
      <c r="E123" s="149" t="s">
        <v>313</v>
      </c>
      <c r="F123" s="150"/>
      <c r="G123" s="121"/>
      <c r="H123" s="145"/>
      <c r="I123" s="120"/>
      <c r="J123" s="120"/>
      <c r="K123" s="74">
        <f>SUM(K124)</f>
        <v>1</v>
      </c>
      <c r="L123" s="83">
        <f>SUM(L124:L124)</f>
        <v>1</v>
      </c>
      <c r="M123" s="74">
        <f t="shared" ref="M123:N123" si="96">SUM(M124:M124)</f>
        <v>1</v>
      </c>
      <c r="N123" s="84">
        <f t="shared" si="96"/>
        <v>1</v>
      </c>
      <c r="O123" s="127">
        <f>+IF(Q123&gt;0,N123,"na")</f>
        <v>1</v>
      </c>
      <c r="P123" s="79">
        <f>SUM(P124:P124)</f>
        <v>200000000</v>
      </c>
      <c r="Q123" s="79">
        <f t="shared" ref="Q123:S123" si="97">SUM(Q124:Q124)</f>
        <v>102210672</v>
      </c>
      <c r="R123" s="74">
        <f t="shared" si="97"/>
        <v>82981628</v>
      </c>
      <c r="S123" s="74">
        <f t="shared" si="97"/>
        <v>77242000</v>
      </c>
      <c r="T123" s="75">
        <f t="shared" si="95"/>
        <v>0.81186852973630774</v>
      </c>
      <c r="U123" s="75">
        <f t="shared" si="95"/>
        <v>0.93083254524724435</v>
      </c>
      <c r="V123" s="80"/>
      <c r="W123" s="80"/>
      <c r="X123" s="64"/>
      <c r="Y123" s="180" t="s">
        <v>65</v>
      </c>
    </row>
    <row r="124" spans="1:25" ht="108" customHeight="1" x14ac:dyDescent="0.25">
      <c r="A124" s="178"/>
      <c r="B124" s="178"/>
      <c r="C124" s="178"/>
      <c r="D124" s="67"/>
      <c r="E124" s="149" t="s">
        <v>314</v>
      </c>
      <c r="F124" s="150"/>
      <c r="G124" s="121" t="s">
        <v>315</v>
      </c>
      <c r="H124" s="145">
        <v>1</v>
      </c>
      <c r="I124" s="120" t="s">
        <v>316</v>
      </c>
      <c r="J124" s="120" t="s">
        <v>317</v>
      </c>
      <c r="K124" s="74">
        <v>1</v>
      </c>
      <c r="L124" s="83">
        <v>1</v>
      </c>
      <c r="M124" s="74">
        <v>1</v>
      </c>
      <c r="N124" s="84">
        <v>1</v>
      </c>
      <c r="O124" s="129"/>
      <c r="P124" s="79">
        <v>200000000</v>
      </c>
      <c r="Q124" s="79">
        <v>102210672</v>
      </c>
      <c r="R124" s="74">
        <v>82981628</v>
      </c>
      <c r="S124" s="74">
        <v>77242000</v>
      </c>
      <c r="T124" s="75">
        <f t="shared" si="95"/>
        <v>0.81186852973630774</v>
      </c>
      <c r="U124" s="75">
        <f t="shared" si="95"/>
        <v>0.93083254524724435</v>
      </c>
      <c r="V124" s="80">
        <v>44564</v>
      </c>
      <c r="W124" s="80">
        <v>44926</v>
      </c>
      <c r="X124" s="64" t="s">
        <v>318</v>
      </c>
      <c r="Y124" s="180"/>
    </row>
    <row r="125" spans="1:25" x14ac:dyDescent="0.25">
      <c r="A125" s="174"/>
      <c r="B125" s="56">
        <v>52010040005</v>
      </c>
      <c r="C125" s="56" t="s">
        <v>35</v>
      </c>
      <c r="D125" s="57" t="s">
        <v>319</v>
      </c>
      <c r="E125" s="175"/>
      <c r="F125" s="150">
        <v>14</v>
      </c>
      <c r="G125" s="138"/>
      <c r="H125" s="145">
        <f>+H127</f>
        <v>7</v>
      </c>
      <c r="I125" s="176"/>
      <c r="J125" s="176"/>
      <c r="K125" s="176"/>
      <c r="L125" s="176"/>
      <c r="M125" s="74"/>
      <c r="N125" s="177"/>
      <c r="O125" s="174"/>
      <c r="P125" s="176"/>
      <c r="Q125" s="176"/>
      <c r="R125" s="74"/>
      <c r="S125" s="74"/>
      <c r="T125" s="75"/>
      <c r="U125" s="75"/>
      <c r="V125" s="80"/>
      <c r="W125" s="80"/>
      <c r="X125" s="64"/>
      <c r="Y125" s="176"/>
    </row>
    <row r="126" spans="1:25" ht="16.5" customHeight="1" x14ac:dyDescent="0.25">
      <c r="A126" s="178">
        <v>4161</v>
      </c>
      <c r="B126" s="178"/>
      <c r="C126" s="178" t="s">
        <v>37</v>
      </c>
      <c r="D126" s="67" t="s">
        <v>320</v>
      </c>
      <c r="E126" s="149" t="s">
        <v>321</v>
      </c>
      <c r="F126" s="150"/>
      <c r="G126" s="139"/>
      <c r="H126" s="145"/>
      <c r="I126" s="120"/>
      <c r="J126" s="120"/>
      <c r="K126" s="74">
        <f>SUM(K127)</f>
        <v>12</v>
      </c>
      <c r="L126" s="83">
        <f>SUM(L127:L127)</f>
        <v>1</v>
      </c>
      <c r="M126" s="74">
        <f t="shared" ref="M126:N126" si="98">SUM(M127:M127)</f>
        <v>7</v>
      </c>
      <c r="N126" s="84">
        <f t="shared" si="98"/>
        <v>0.57999999999999996</v>
      </c>
      <c r="O126" s="127">
        <f>+IF(Q126&gt;0,N126,"na")</f>
        <v>0.57999999999999996</v>
      </c>
      <c r="P126" s="79">
        <f>SUM(P127:P127)</f>
        <v>800000000</v>
      </c>
      <c r="Q126" s="79">
        <f t="shared" ref="Q126:S126" si="99">SUM(Q127:Q127)</f>
        <v>800000000</v>
      </c>
      <c r="R126" s="74">
        <f t="shared" si="99"/>
        <v>799999037</v>
      </c>
      <c r="S126" s="74">
        <f t="shared" si="99"/>
        <v>315819706</v>
      </c>
      <c r="T126" s="75">
        <f t="shared" si="95"/>
        <v>0.99999879624999999</v>
      </c>
      <c r="U126" s="75">
        <f t="shared" si="95"/>
        <v>0.39477510771053592</v>
      </c>
      <c r="V126" s="80"/>
      <c r="W126" s="80"/>
      <c r="X126" s="64"/>
      <c r="Y126" s="180" t="s">
        <v>65</v>
      </c>
    </row>
    <row r="127" spans="1:25" ht="148.5" x14ac:dyDescent="0.25">
      <c r="A127" s="178"/>
      <c r="B127" s="178"/>
      <c r="C127" s="178"/>
      <c r="D127" s="67"/>
      <c r="E127" s="149" t="s">
        <v>322</v>
      </c>
      <c r="F127" s="150"/>
      <c r="G127" s="121" t="s">
        <v>319</v>
      </c>
      <c r="H127" s="145">
        <v>7</v>
      </c>
      <c r="I127" s="120" t="s">
        <v>323</v>
      </c>
      <c r="J127" s="120" t="s">
        <v>324</v>
      </c>
      <c r="K127" s="74">
        <v>12</v>
      </c>
      <c r="L127" s="83">
        <v>1</v>
      </c>
      <c r="M127" s="74">
        <v>7</v>
      </c>
      <c r="N127" s="84">
        <v>0.57999999999999996</v>
      </c>
      <c r="O127" s="129"/>
      <c r="P127" s="79">
        <v>800000000</v>
      </c>
      <c r="Q127" s="79">
        <v>800000000</v>
      </c>
      <c r="R127" s="74">
        <v>799999037</v>
      </c>
      <c r="S127" s="74">
        <v>315819706</v>
      </c>
      <c r="T127" s="75">
        <f t="shared" si="95"/>
        <v>0.99999879624999999</v>
      </c>
      <c r="U127" s="75">
        <f t="shared" si="95"/>
        <v>0.39477510771053592</v>
      </c>
      <c r="V127" s="80">
        <v>44715</v>
      </c>
      <c r="W127" s="80">
        <v>44926</v>
      </c>
      <c r="X127" s="64" t="s">
        <v>325</v>
      </c>
      <c r="Y127" s="180"/>
    </row>
    <row r="128" spans="1:25" x14ac:dyDescent="0.25">
      <c r="A128" s="174"/>
      <c r="B128" s="56">
        <v>52010040006</v>
      </c>
      <c r="C128" s="56" t="s">
        <v>35</v>
      </c>
      <c r="D128" s="57" t="s">
        <v>326</v>
      </c>
      <c r="E128" s="175"/>
      <c r="F128" s="150">
        <v>1</v>
      </c>
      <c r="G128" s="138"/>
      <c r="H128" s="145">
        <f>+H130</f>
        <v>1</v>
      </c>
      <c r="I128" s="176"/>
      <c r="J128" s="176"/>
      <c r="K128" s="176"/>
      <c r="L128" s="176"/>
      <c r="M128" s="74"/>
      <c r="N128" s="177"/>
      <c r="O128" s="174"/>
      <c r="P128" s="176"/>
      <c r="Q128" s="176"/>
      <c r="R128" s="74"/>
      <c r="S128" s="74"/>
      <c r="T128" s="75"/>
      <c r="U128" s="75"/>
      <c r="V128" s="80"/>
      <c r="W128" s="80"/>
      <c r="X128" s="64"/>
      <c r="Y128" s="176"/>
    </row>
    <row r="129" spans="1:25" ht="16.5" customHeight="1" x14ac:dyDescent="0.25">
      <c r="A129" s="178">
        <v>4161</v>
      </c>
      <c r="B129" s="178"/>
      <c r="C129" s="178" t="s">
        <v>37</v>
      </c>
      <c r="D129" s="67" t="s">
        <v>327</v>
      </c>
      <c r="E129" s="149" t="s">
        <v>328</v>
      </c>
      <c r="F129" s="150"/>
      <c r="G129" s="121"/>
      <c r="H129" s="145"/>
      <c r="I129" s="120"/>
      <c r="J129" s="120"/>
      <c r="K129" s="74">
        <f>SUM(K130)</f>
        <v>1</v>
      </c>
      <c r="L129" s="83">
        <f>SUM(L130:L130)</f>
        <v>1</v>
      </c>
      <c r="M129" s="74">
        <f t="shared" ref="M129:N129" si="100">SUM(M130:M130)</f>
        <v>1</v>
      </c>
      <c r="N129" s="84">
        <f t="shared" si="100"/>
        <v>1</v>
      </c>
      <c r="O129" s="127">
        <f>+IF(Q129&gt;0,N129,"na")</f>
        <v>1</v>
      </c>
      <c r="P129" s="79">
        <f>SUM(P130:P130)</f>
        <v>2511451520</v>
      </c>
      <c r="Q129" s="79">
        <f t="shared" ref="Q129:S129" si="101">SUM(Q130:Q130)</f>
        <v>582878832</v>
      </c>
      <c r="R129" s="74">
        <f t="shared" si="101"/>
        <v>543708015</v>
      </c>
      <c r="S129" s="74">
        <f t="shared" si="101"/>
        <v>490691291</v>
      </c>
      <c r="T129" s="75">
        <f t="shared" si="95"/>
        <v>0.93279766762914462</v>
      </c>
      <c r="U129" s="75">
        <f t="shared" si="95"/>
        <v>0.90249044976833748</v>
      </c>
      <c r="V129" s="80"/>
      <c r="W129" s="80"/>
      <c r="X129" s="64"/>
      <c r="Y129" s="180" t="s">
        <v>65</v>
      </c>
    </row>
    <row r="130" spans="1:25" ht="121.5" x14ac:dyDescent="0.25">
      <c r="A130" s="178"/>
      <c r="B130" s="178"/>
      <c r="C130" s="178"/>
      <c r="D130" s="67"/>
      <c r="E130" s="149" t="s">
        <v>329</v>
      </c>
      <c r="F130" s="150"/>
      <c r="G130" s="121" t="s">
        <v>326</v>
      </c>
      <c r="H130" s="145">
        <v>1</v>
      </c>
      <c r="I130" s="120" t="s">
        <v>330</v>
      </c>
      <c r="J130" s="120" t="s">
        <v>331</v>
      </c>
      <c r="K130" s="74">
        <v>1</v>
      </c>
      <c r="L130" s="83">
        <v>1</v>
      </c>
      <c r="M130" s="74">
        <v>1</v>
      </c>
      <c r="N130" s="84">
        <v>1</v>
      </c>
      <c r="O130" s="129"/>
      <c r="P130" s="79">
        <v>2511451520</v>
      </c>
      <c r="Q130" s="79">
        <v>582878832</v>
      </c>
      <c r="R130" s="74">
        <v>543708015</v>
      </c>
      <c r="S130" s="74">
        <v>490691291</v>
      </c>
      <c r="T130" s="75">
        <f t="shared" si="95"/>
        <v>0.93279766762914462</v>
      </c>
      <c r="U130" s="75">
        <f t="shared" si="95"/>
        <v>0.90249044976833748</v>
      </c>
      <c r="V130" s="80">
        <v>44564</v>
      </c>
      <c r="W130" s="80">
        <v>44926</v>
      </c>
      <c r="X130" s="64" t="s">
        <v>332</v>
      </c>
      <c r="Y130" s="180"/>
    </row>
    <row r="131" spans="1:25" x14ac:dyDescent="0.25">
      <c r="A131" s="51"/>
      <c r="B131" s="44">
        <v>5201005</v>
      </c>
      <c r="C131" s="44" t="s">
        <v>33</v>
      </c>
      <c r="D131" s="45" t="s">
        <v>333</v>
      </c>
      <c r="E131" s="181"/>
      <c r="F131" s="150"/>
      <c r="G131" s="138"/>
      <c r="H131" s="145"/>
      <c r="I131" s="49"/>
      <c r="J131" s="49"/>
      <c r="K131" s="49"/>
      <c r="L131" s="49"/>
      <c r="M131" s="74"/>
      <c r="N131" s="182"/>
      <c r="O131" s="51"/>
      <c r="P131" s="49"/>
      <c r="Q131" s="49"/>
      <c r="R131" s="74"/>
      <c r="S131" s="74"/>
      <c r="T131" s="182"/>
      <c r="U131" s="182"/>
      <c r="V131" s="183"/>
      <c r="W131" s="183"/>
      <c r="X131" s="64"/>
      <c r="Y131" s="49"/>
    </row>
    <row r="132" spans="1:25" x14ac:dyDescent="0.25">
      <c r="A132" s="174"/>
      <c r="B132" s="56">
        <v>52010050013</v>
      </c>
      <c r="C132" s="56" t="s">
        <v>35</v>
      </c>
      <c r="D132" s="57" t="s">
        <v>334</v>
      </c>
      <c r="E132" s="175"/>
      <c r="F132" s="150">
        <v>125</v>
      </c>
      <c r="G132" s="138"/>
      <c r="H132" s="145">
        <f>+H134</f>
        <v>100</v>
      </c>
      <c r="I132" s="176"/>
      <c r="J132" s="176"/>
      <c r="K132" s="176"/>
      <c r="L132" s="176"/>
      <c r="M132" s="74"/>
      <c r="N132" s="177"/>
      <c r="O132" s="174"/>
      <c r="P132" s="176"/>
      <c r="Q132" s="176"/>
      <c r="R132" s="74"/>
      <c r="S132" s="74"/>
      <c r="T132" s="177"/>
      <c r="U132" s="177"/>
      <c r="V132" s="80"/>
      <c r="W132" s="80"/>
      <c r="X132" s="64"/>
      <c r="Y132" s="176"/>
    </row>
    <row r="133" spans="1:25" ht="16.5" customHeight="1" x14ac:dyDescent="0.25">
      <c r="A133" s="178">
        <v>4161</v>
      </c>
      <c r="B133" s="178"/>
      <c r="C133" s="178" t="s">
        <v>37</v>
      </c>
      <c r="D133" s="67" t="s">
        <v>335</v>
      </c>
      <c r="E133" s="149" t="s">
        <v>336</v>
      </c>
      <c r="F133" s="150"/>
      <c r="G133" s="121"/>
      <c r="H133" s="145"/>
      <c r="I133" s="120"/>
      <c r="J133" s="120"/>
      <c r="K133" s="74">
        <f>SUM(K134)</f>
        <v>100</v>
      </c>
      <c r="L133" s="83">
        <f>SUM(L134:L134)</f>
        <v>1</v>
      </c>
      <c r="M133" s="74">
        <f t="shared" ref="M133:N133" si="102">SUM(M134:M134)</f>
        <v>100</v>
      </c>
      <c r="N133" s="84">
        <f t="shared" si="102"/>
        <v>1</v>
      </c>
      <c r="O133" s="127">
        <f>+IF(Q133&gt;0,N133,"na")</f>
        <v>1</v>
      </c>
      <c r="P133" s="79">
        <f>SUM(P134:P134)</f>
        <v>477562250</v>
      </c>
      <c r="Q133" s="79">
        <f t="shared" ref="Q133:S133" si="103">SUM(Q134:Q134)</f>
        <v>505373093</v>
      </c>
      <c r="R133" s="79">
        <f t="shared" si="103"/>
        <v>485331313</v>
      </c>
      <c r="S133" s="79">
        <f t="shared" si="103"/>
        <v>379674900</v>
      </c>
      <c r="T133" s="75">
        <f t="shared" ref="T133:U134" si="104">IF(Q133=0,0,R133/Q133)</f>
        <v>0.96034260573504648</v>
      </c>
      <c r="U133" s="75">
        <f t="shared" si="104"/>
        <v>0.78230044060643578</v>
      </c>
      <c r="V133" s="80"/>
      <c r="W133" s="80"/>
      <c r="X133" s="64"/>
      <c r="Y133" s="65" t="s">
        <v>337</v>
      </c>
    </row>
    <row r="134" spans="1:25" ht="189" customHeight="1" x14ac:dyDescent="0.25">
      <c r="A134" s="178"/>
      <c r="B134" s="178"/>
      <c r="C134" s="178"/>
      <c r="D134" s="67"/>
      <c r="E134" s="149" t="s">
        <v>338</v>
      </c>
      <c r="F134" s="150"/>
      <c r="G134" s="119" t="s">
        <v>334</v>
      </c>
      <c r="H134" s="145">
        <v>100</v>
      </c>
      <c r="I134" s="120" t="s">
        <v>339</v>
      </c>
      <c r="J134" s="120" t="s">
        <v>340</v>
      </c>
      <c r="K134" s="74">
        <v>100</v>
      </c>
      <c r="L134" s="125">
        <v>1</v>
      </c>
      <c r="M134" s="74">
        <v>100</v>
      </c>
      <c r="N134" s="126">
        <v>1</v>
      </c>
      <c r="O134" s="129"/>
      <c r="P134" s="79">
        <v>477562250</v>
      </c>
      <c r="Q134" s="79">
        <v>505373093</v>
      </c>
      <c r="R134" s="74">
        <v>485331313</v>
      </c>
      <c r="S134" s="74">
        <v>379674900</v>
      </c>
      <c r="T134" s="75">
        <f t="shared" si="104"/>
        <v>0.96034260573504648</v>
      </c>
      <c r="U134" s="75">
        <f t="shared" si="104"/>
        <v>0.78230044060643578</v>
      </c>
      <c r="V134" s="80">
        <v>44564</v>
      </c>
      <c r="W134" s="80">
        <v>44926</v>
      </c>
      <c r="X134" s="64" t="s">
        <v>341</v>
      </c>
      <c r="Y134" s="65"/>
    </row>
    <row r="135" spans="1:25" x14ac:dyDescent="0.25">
      <c r="A135" s="39"/>
      <c r="B135" s="31">
        <v>5202</v>
      </c>
      <c r="C135" s="31" t="s">
        <v>31</v>
      </c>
      <c r="D135" s="32" t="s">
        <v>342</v>
      </c>
      <c r="E135" s="184"/>
      <c r="F135" s="150"/>
      <c r="G135" s="119"/>
      <c r="H135" s="145"/>
      <c r="I135" s="38"/>
      <c r="J135" s="100"/>
      <c r="K135" s="37"/>
      <c r="L135" s="185"/>
      <c r="M135" s="74"/>
      <c r="N135" s="102"/>
      <c r="O135" s="186"/>
      <c r="P135" s="187"/>
      <c r="Q135" s="187"/>
      <c r="R135" s="74"/>
      <c r="S135" s="74"/>
      <c r="T135" s="188"/>
      <c r="U135" s="188"/>
      <c r="V135" s="80"/>
      <c r="W135" s="80"/>
      <c r="X135" s="64"/>
      <c r="Y135" s="189"/>
    </row>
    <row r="136" spans="1:25" x14ac:dyDescent="0.25">
      <c r="A136" s="51"/>
      <c r="B136" s="44">
        <v>5202003</v>
      </c>
      <c r="C136" s="44" t="s">
        <v>33</v>
      </c>
      <c r="D136" s="45" t="s">
        <v>343</v>
      </c>
      <c r="E136" s="181"/>
      <c r="F136" s="150"/>
      <c r="G136" s="138"/>
      <c r="H136" s="145"/>
      <c r="I136" s="50"/>
      <c r="J136" s="50"/>
      <c r="K136" s="49"/>
      <c r="L136" s="49"/>
      <c r="M136" s="74"/>
      <c r="N136" s="182"/>
      <c r="O136" s="51"/>
      <c r="P136" s="49"/>
      <c r="Q136" s="49"/>
      <c r="R136" s="74"/>
      <c r="S136" s="74"/>
      <c r="T136" s="182"/>
      <c r="U136" s="182"/>
      <c r="V136" s="80"/>
      <c r="W136" s="80"/>
      <c r="X136" s="64"/>
      <c r="Y136" s="49"/>
    </row>
    <row r="137" spans="1:25" x14ac:dyDescent="0.25">
      <c r="A137" s="174"/>
      <c r="B137" s="56">
        <v>52020030004</v>
      </c>
      <c r="C137" s="56" t="s">
        <v>35</v>
      </c>
      <c r="D137" s="57" t="s">
        <v>344</v>
      </c>
      <c r="E137" s="175"/>
      <c r="F137" s="150">
        <v>1018</v>
      </c>
      <c r="G137" s="60"/>
      <c r="H137" s="145">
        <f>+H139+H142+H145+H148+H151+H153</f>
        <v>1500</v>
      </c>
      <c r="I137" s="190"/>
      <c r="J137" s="61"/>
      <c r="K137" s="191"/>
      <c r="L137" s="191"/>
      <c r="M137" s="74"/>
      <c r="N137" s="177"/>
      <c r="O137" s="174"/>
      <c r="P137" s="176"/>
      <c r="Q137" s="176"/>
      <c r="R137" s="74"/>
      <c r="S137" s="74"/>
      <c r="T137" s="177"/>
      <c r="U137" s="177"/>
      <c r="V137" s="80"/>
      <c r="W137" s="80"/>
      <c r="X137" s="64"/>
      <c r="Y137" s="176"/>
    </row>
    <row r="138" spans="1:25" ht="16.5" customHeight="1" x14ac:dyDescent="0.25">
      <c r="A138" s="178">
        <v>4161</v>
      </c>
      <c r="B138" s="178"/>
      <c r="C138" s="178" t="s">
        <v>37</v>
      </c>
      <c r="D138" s="67" t="s">
        <v>345</v>
      </c>
      <c r="E138" s="149" t="s">
        <v>346</v>
      </c>
      <c r="F138" s="150"/>
      <c r="G138" s="60"/>
      <c r="H138" s="145"/>
      <c r="I138" s="120"/>
      <c r="J138" s="120"/>
      <c r="K138" s="74">
        <f>SUM(K139)</f>
        <v>50</v>
      </c>
      <c r="L138" s="83">
        <f>SUM(L139:L139)</f>
        <v>1</v>
      </c>
      <c r="M138" s="74">
        <f t="shared" ref="M138:N138" si="105">SUM(M139:M139)</f>
        <v>0</v>
      </c>
      <c r="N138" s="84">
        <f t="shared" si="105"/>
        <v>0</v>
      </c>
      <c r="O138" s="127">
        <f>+IF(Q138&gt;0,N138,"na")</f>
        <v>0</v>
      </c>
      <c r="P138" s="79">
        <f>SUM(P139:P139)</f>
        <v>100000000</v>
      </c>
      <c r="Q138" s="79">
        <f t="shared" ref="Q138:S138" si="106">SUM(Q139:Q139)</f>
        <v>100000000</v>
      </c>
      <c r="R138" s="74">
        <f t="shared" si="106"/>
        <v>0</v>
      </c>
      <c r="S138" s="74">
        <f t="shared" si="106"/>
        <v>0</v>
      </c>
      <c r="T138" s="75">
        <f t="shared" ref="T138:U153" si="107">IF(Q138=0,0,R138/Q138)</f>
        <v>0</v>
      </c>
      <c r="U138" s="75">
        <f t="shared" si="107"/>
        <v>0</v>
      </c>
      <c r="V138" s="80"/>
      <c r="W138" s="80"/>
      <c r="X138" s="64"/>
      <c r="Y138" s="144" t="s">
        <v>337</v>
      </c>
    </row>
    <row r="139" spans="1:25" ht="67.5" x14ac:dyDescent="0.25">
      <c r="A139" s="178"/>
      <c r="B139" s="178"/>
      <c r="C139" s="178"/>
      <c r="D139" s="67"/>
      <c r="E139" s="149" t="s">
        <v>347</v>
      </c>
      <c r="F139" s="150"/>
      <c r="G139" s="60" t="s">
        <v>344</v>
      </c>
      <c r="H139" s="145">
        <v>0</v>
      </c>
      <c r="I139" s="120" t="s">
        <v>348</v>
      </c>
      <c r="J139" s="120" t="s">
        <v>68</v>
      </c>
      <c r="K139" s="74">
        <v>50</v>
      </c>
      <c r="L139" s="125">
        <v>1</v>
      </c>
      <c r="M139" s="74">
        <v>0</v>
      </c>
      <c r="N139" s="126">
        <v>0</v>
      </c>
      <c r="O139" s="129"/>
      <c r="P139" s="79">
        <v>100000000</v>
      </c>
      <c r="Q139" s="79">
        <v>100000000</v>
      </c>
      <c r="R139" s="74">
        <v>0</v>
      </c>
      <c r="S139" s="74">
        <v>0</v>
      </c>
      <c r="T139" s="75">
        <f t="shared" si="107"/>
        <v>0</v>
      </c>
      <c r="U139" s="75">
        <f t="shared" si="107"/>
        <v>0</v>
      </c>
      <c r="V139" s="80"/>
      <c r="W139" s="80"/>
      <c r="X139" s="64"/>
      <c r="Y139" s="192"/>
    </row>
    <row r="140" spans="1:25" ht="16.5" customHeight="1" x14ac:dyDescent="0.25">
      <c r="A140" s="178">
        <v>4161</v>
      </c>
      <c r="B140" s="178"/>
      <c r="C140" s="178" t="s">
        <v>37</v>
      </c>
      <c r="D140" s="67" t="s">
        <v>349</v>
      </c>
      <c r="E140" s="149" t="s">
        <v>350</v>
      </c>
      <c r="F140" s="150"/>
      <c r="G140" s="60"/>
      <c r="H140" s="145"/>
      <c r="I140" s="120"/>
      <c r="J140" s="120"/>
      <c r="K140" s="74">
        <f>SUM(K142)</f>
        <v>150</v>
      </c>
      <c r="L140" s="83">
        <f>SUM(L141:L143)</f>
        <v>1</v>
      </c>
      <c r="M140" s="74">
        <f>SUM(M142)</f>
        <v>150</v>
      </c>
      <c r="N140" s="84">
        <f t="shared" ref="N140" si="108">SUM(N141:N143)</f>
        <v>1</v>
      </c>
      <c r="O140" s="127">
        <f>+IF(Q140&gt;0,N140,"na")</f>
        <v>1</v>
      </c>
      <c r="P140" s="79">
        <f>SUM(P141:P143)</f>
        <v>245912501</v>
      </c>
      <c r="Q140" s="79">
        <f t="shared" ref="Q140:S140" si="109">SUM(Q141:Q143)</f>
        <v>245912501</v>
      </c>
      <c r="R140" s="74">
        <f t="shared" si="109"/>
        <v>224406800</v>
      </c>
      <c r="S140" s="74">
        <f t="shared" si="109"/>
        <v>224406800</v>
      </c>
      <c r="T140" s="75">
        <f t="shared" si="107"/>
        <v>0.91254734544788352</v>
      </c>
      <c r="U140" s="75">
        <f t="shared" si="107"/>
        <v>1</v>
      </c>
      <c r="V140" s="80"/>
      <c r="W140" s="80"/>
      <c r="X140" s="64"/>
      <c r="Y140" s="144" t="s">
        <v>337</v>
      </c>
    </row>
    <row r="141" spans="1:25" ht="40.5" x14ac:dyDescent="0.25">
      <c r="A141" s="178"/>
      <c r="B141" s="178"/>
      <c r="C141" s="178"/>
      <c r="D141" s="67"/>
      <c r="E141" s="149" t="s">
        <v>351</v>
      </c>
      <c r="F141" s="150"/>
      <c r="G141" s="139"/>
      <c r="H141" s="145"/>
      <c r="I141" s="120" t="s">
        <v>352</v>
      </c>
      <c r="J141" s="120" t="s">
        <v>353</v>
      </c>
      <c r="K141" s="74">
        <v>1</v>
      </c>
      <c r="L141" s="125">
        <v>0.2</v>
      </c>
      <c r="M141" s="74">
        <v>1</v>
      </c>
      <c r="N141" s="126">
        <v>0.2</v>
      </c>
      <c r="O141" s="129"/>
      <c r="P141" s="79">
        <v>55250000</v>
      </c>
      <c r="Q141" s="79">
        <v>58475000</v>
      </c>
      <c r="R141" s="74">
        <v>58101499</v>
      </c>
      <c r="S141" s="74">
        <v>58101499</v>
      </c>
      <c r="T141" s="75">
        <f t="shared" si="107"/>
        <v>0.99361263787943566</v>
      </c>
      <c r="U141" s="75">
        <f t="shared" si="107"/>
        <v>1</v>
      </c>
      <c r="V141" s="80">
        <v>44835</v>
      </c>
      <c r="W141" s="80">
        <v>44926</v>
      </c>
      <c r="X141" s="64" t="s">
        <v>354</v>
      </c>
      <c r="Y141" s="192"/>
    </row>
    <row r="142" spans="1:25" ht="94.5" x14ac:dyDescent="0.25">
      <c r="A142" s="178"/>
      <c r="B142" s="178"/>
      <c r="C142" s="178"/>
      <c r="D142" s="67"/>
      <c r="E142" s="149" t="s">
        <v>355</v>
      </c>
      <c r="F142" s="150"/>
      <c r="G142" s="60" t="s">
        <v>344</v>
      </c>
      <c r="H142" s="145">
        <v>150</v>
      </c>
      <c r="I142" s="120" t="s">
        <v>356</v>
      </c>
      <c r="J142" s="120" t="s">
        <v>357</v>
      </c>
      <c r="K142" s="74">
        <v>150</v>
      </c>
      <c r="L142" s="125">
        <v>0.6</v>
      </c>
      <c r="M142" s="74">
        <v>150</v>
      </c>
      <c r="N142" s="126">
        <v>0.6</v>
      </c>
      <c r="O142" s="129"/>
      <c r="P142" s="79">
        <v>135412501</v>
      </c>
      <c r="Q142" s="79">
        <v>157437501</v>
      </c>
      <c r="R142" s="74">
        <v>157437501</v>
      </c>
      <c r="S142" s="74">
        <v>157437501</v>
      </c>
      <c r="T142" s="75">
        <f t="shared" si="107"/>
        <v>1</v>
      </c>
      <c r="U142" s="75">
        <f t="shared" si="107"/>
        <v>1</v>
      </c>
      <c r="V142" s="80">
        <v>44835</v>
      </c>
      <c r="W142" s="80">
        <v>44926</v>
      </c>
      <c r="X142" s="64" t="s">
        <v>358</v>
      </c>
      <c r="Y142" s="192"/>
    </row>
    <row r="143" spans="1:25" ht="108" x14ac:dyDescent="0.25">
      <c r="A143" s="178"/>
      <c r="B143" s="178"/>
      <c r="C143" s="178"/>
      <c r="D143" s="67"/>
      <c r="E143" s="149" t="s">
        <v>359</v>
      </c>
      <c r="F143" s="150"/>
      <c r="G143" s="60"/>
      <c r="H143" s="193"/>
      <c r="I143" s="120" t="s">
        <v>360</v>
      </c>
      <c r="J143" s="120" t="s">
        <v>361</v>
      </c>
      <c r="K143" s="74">
        <v>1</v>
      </c>
      <c r="L143" s="125">
        <v>0.2</v>
      </c>
      <c r="M143" s="74">
        <v>1</v>
      </c>
      <c r="N143" s="126">
        <v>0.2</v>
      </c>
      <c r="O143" s="130"/>
      <c r="P143" s="79">
        <v>55250000</v>
      </c>
      <c r="Q143" s="79">
        <v>30000000</v>
      </c>
      <c r="R143" s="74">
        <v>8867800</v>
      </c>
      <c r="S143" s="74">
        <v>8867800</v>
      </c>
      <c r="T143" s="75">
        <f t="shared" si="107"/>
        <v>0.29559333333333332</v>
      </c>
      <c r="U143" s="75">
        <f t="shared" si="107"/>
        <v>1</v>
      </c>
      <c r="V143" s="80">
        <v>44835</v>
      </c>
      <c r="W143" s="80">
        <v>44926</v>
      </c>
      <c r="X143" s="64" t="s">
        <v>362</v>
      </c>
      <c r="Y143" s="192"/>
    </row>
    <row r="144" spans="1:25" ht="16.5" customHeight="1" x14ac:dyDescent="0.25">
      <c r="A144" s="178">
        <v>4161</v>
      </c>
      <c r="B144" s="178"/>
      <c r="C144" s="178" t="s">
        <v>37</v>
      </c>
      <c r="D144" s="67" t="s">
        <v>363</v>
      </c>
      <c r="E144" s="149" t="s">
        <v>364</v>
      </c>
      <c r="F144" s="150"/>
      <c r="G144" s="60"/>
      <c r="H144" s="145"/>
      <c r="I144" s="120"/>
      <c r="J144" s="120"/>
      <c r="K144" s="74">
        <f>SUM(K145)</f>
        <v>130</v>
      </c>
      <c r="L144" s="83">
        <f>SUM(L145:L146)</f>
        <v>1</v>
      </c>
      <c r="M144" s="74">
        <f>SUM(M145)</f>
        <v>130</v>
      </c>
      <c r="N144" s="84">
        <f t="shared" ref="N144" si="110">SUM(N145:N146)</f>
        <v>1</v>
      </c>
      <c r="O144" s="127">
        <f>+IF(Q144&gt;0,N144,"na")</f>
        <v>1</v>
      </c>
      <c r="P144" s="79">
        <f>SUM(P145:P146)</f>
        <v>260000000</v>
      </c>
      <c r="Q144" s="79">
        <f t="shared" ref="Q144:S144" si="111">SUM(Q145:Q146)</f>
        <v>260000000</v>
      </c>
      <c r="R144" s="74">
        <f t="shared" si="111"/>
        <v>259865198</v>
      </c>
      <c r="S144" s="74">
        <f t="shared" si="111"/>
        <v>259865198</v>
      </c>
      <c r="T144" s="75">
        <f t="shared" si="107"/>
        <v>0.99948153076923074</v>
      </c>
      <c r="U144" s="75">
        <f t="shared" si="107"/>
        <v>1</v>
      </c>
      <c r="V144" s="80"/>
      <c r="W144" s="80"/>
      <c r="X144" s="64"/>
      <c r="Y144" s="144" t="s">
        <v>337</v>
      </c>
    </row>
    <row r="145" spans="1:25" ht="94.5" x14ac:dyDescent="0.25">
      <c r="A145" s="178"/>
      <c r="B145" s="178"/>
      <c r="C145" s="178"/>
      <c r="D145" s="67"/>
      <c r="E145" s="149" t="s">
        <v>365</v>
      </c>
      <c r="F145" s="150"/>
      <c r="G145" s="60" t="s">
        <v>344</v>
      </c>
      <c r="H145" s="145">
        <v>130</v>
      </c>
      <c r="I145" s="120" t="s">
        <v>366</v>
      </c>
      <c r="J145" s="120" t="s">
        <v>367</v>
      </c>
      <c r="K145" s="74">
        <v>130</v>
      </c>
      <c r="L145" s="126">
        <v>0.71</v>
      </c>
      <c r="M145" s="74">
        <v>130</v>
      </c>
      <c r="N145" s="126">
        <v>0.71</v>
      </c>
      <c r="O145" s="129"/>
      <c r="P145" s="79">
        <v>183700000</v>
      </c>
      <c r="Q145" s="79">
        <v>183700000</v>
      </c>
      <c r="R145" s="74">
        <v>183565198</v>
      </c>
      <c r="S145" s="74">
        <v>183565198</v>
      </c>
      <c r="T145" s="75">
        <f t="shared" si="107"/>
        <v>0.99926618399564504</v>
      </c>
      <c r="U145" s="75">
        <f t="shared" si="107"/>
        <v>1</v>
      </c>
      <c r="V145" s="80">
        <v>44835</v>
      </c>
      <c r="W145" s="80">
        <v>44926</v>
      </c>
      <c r="X145" s="64" t="s">
        <v>368</v>
      </c>
      <c r="Y145" s="192"/>
    </row>
    <row r="146" spans="1:25" ht="81" customHeight="1" x14ac:dyDescent="0.25">
      <c r="A146" s="178"/>
      <c r="B146" s="178"/>
      <c r="C146" s="178"/>
      <c r="D146" s="67"/>
      <c r="E146" s="149" t="s">
        <v>369</v>
      </c>
      <c r="F146" s="150"/>
      <c r="G146" s="139"/>
      <c r="H146" s="145"/>
      <c r="I146" s="120" t="s">
        <v>370</v>
      </c>
      <c r="J146" s="120" t="s">
        <v>371</v>
      </c>
      <c r="K146" s="74">
        <v>28</v>
      </c>
      <c r="L146" s="126">
        <v>0.28999999999999998</v>
      </c>
      <c r="M146" s="74">
        <v>28</v>
      </c>
      <c r="N146" s="126">
        <v>0.28999999999999998</v>
      </c>
      <c r="O146" s="130"/>
      <c r="P146" s="79">
        <v>76300000</v>
      </c>
      <c r="Q146" s="79">
        <v>76300000</v>
      </c>
      <c r="R146" s="74">
        <v>76300000</v>
      </c>
      <c r="S146" s="74">
        <v>76300000</v>
      </c>
      <c r="T146" s="75">
        <f t="shared" si="107"/>
        <v>1</v>
      </c>
      <c r="U146" s="75">
        <f t="shared" si="107"/>
        <v>1</v>
      </c>
      <c r="V146" s="80">
        <v>44835</v>
      </c>
      <c r="W146" s="80">
        <v>44926</v>
      </c>
      <c r="X146" s="64" t="s">
        <v>372</v>
      </c>
      <c r="Y146" s="192"/>
    </row>
    <row r="147" spans="1:25" ht="16.5" customHeight="1" x14ac:dyDescent="0.25">
      <c r="A147" s="178">
        <v>4161</v>
      </c>
      <c r="B147" s="178"/>
      <c r="C147" s="178" t="s">
        <v>37</v>
      </c>
      <c r="D147" s="67" t="s">
        <v>373</v>
      </c>
      <c r="E147" s="149" t="s">
        <v>374</v>
      </c>
      <c r="F147" s="150"/>
      <c r="G147" s="60"/>
      <c r="H147" s="145"/>
      <c r="I147" s="120"/>
      <c r="J147" s="120"/>
      <c r="K147" s="74">
        <f>SUM(K148)</f>
        <v>861</v>
      </c>
      <c r="L147" s="83">
        <f>SUM(L148:L149)</f>
        <v>1</v>
      </c>
      <c r="M147" s="74">
        <f>SUM(M148)</f>
        <v>1055</v>
      </c>
      <c r="N147" s="84">
        <f t="shared" ref="N147" si="112">SUM(N148:N149)</f>
        <v>1</v>
      </c>
      <c r="O147" s="127">
        <f>+IF(Q147&gt;0,N147,"na")</f>
        <v>1</v>
      </c>
      <c r="P147" s="79">
        <f>SUM(P148:P149)</f>
        <v>1540758947</v>
      </c>
      <c r="Q147" s="79">
        <f t="shared" ref="Q147:S147" si="113">SUM(Q148:Q149)</f>
        <v>4758316832</v>
      </c>
      <c r="R147" s="79">
        <f t="shared" si="113"/>
        <v>4710439267</v>
      </c>
      <c r="S147" s="79">
        <f t="shared" si="113"/>
        <v>4196015896</v>
      </c>
      <c r="T147" s="75">
        <f t="shared" si="107"/>
        <v>0.98993813008036369</v>
      </c>
      <c r="U147" s="75">
        <f t="shared" si="107"/>
        <v>0.89079078577577597</v>
      </c>
      <c r="V147" s="80"/>
      <c r="W147" s="80"/>
      <c r="X147" s="64"/>
      <c r="Y147" s="144" t="s">
        <v>337</v>
      </c>
    </row>
    <row r="148" spans="1:25" ht="81" x14ac:dyDescent="0.25">
      <c r="A148" s="178"/>
      <c r="B148" s="178"/>
      <c r="C148" s="178"/>
      <c r="D148" s="67"/>
      <c r="E148" s="149" t="s">
        <v>375</v>
      </c>
      <c r="F148" s="150"/>
      <c r="G148" s="60" t="s">
        <v>344</v>
      </c>
      <c r="H148" s="145">
        <v>1055</v>
      </c>
      <c r="I148" s="120" t="s">
        <v>376</v>
      </c>
      <c r="J148" s="120" t="s">
        <v>367</v>
      </c>
      <c r="K148" s="74">
        <v>861</v>
      </c>
      <c r="L148" s="125">
        <v>0.7</v>
      </c>
      <c r="M148" s="74">
        <v>1055</v>
      </c>
      <c r="N148" s="126">
        <v>0.7</v>
      </c>
      <c r="O148" s="129"/>
      <c r="P148" s="79">
        <v>1450108947</v>
      </c>
      <c r="Q148" s="79">
        <v>4667666832</v>
      </c>
      <c r="R148" s="74">
        <v>4622370131</v>
      </c>
      <c r="S148" s="74">
        <v>4196015896</v>
      </c>
      <c r="T148" s="75">
        <f t="shared" si="107"/>
        <v>0.99029564392011427</v>
      </c>
      <c r="U148" s="75">
        <f t="shared" si="107"/>
        <v>0.90776285262388479</v>
      </c>
      <c r="V148" s="80">
        <v>44564</v>
      </c>
      <c r="W148" s="80">
        <v>44926</v>
      </c>
      <c r="X148" s="64" t="s">
        <v>377</v>
      </c>
      <c r="Y148" s="192"/>
    </row>
    <row r="149" spans="1:25" ht="94.5" customHeight="1" x14ac:dyDescent="0.25">
      <c r="A149" s="178"/>
      <c r="B149" s="178"/>
      <c r="C149" s="178"/>
      <c r="D149" s="67"/>
      <c r="E149" s="149" t="s">
        <v>378</v>
      </c>
      <c r="F149" s="150"/>
      <c r="G149" s="139"/>
      <c r="H149" s="193"/>
      <c r="I149" s="120" t="s">
        <v>379</v>
      </c>
      <c r="J149" s="120" t="s">
        <v>380</v>
      </c>
      <c r="K149" s="74">
        <v>30</v>
      </c>
      <c r="L149" s="125">
        <v>0.3</v>
      </c>
      <c r="M149" s="74">
        <v>30</v>
      </c>
      <c r="N149" s="126">
        <v>0.3</v>
      </c>
      <c r="O149" s="130"/>
      <c r="P149" s="79">
        <v>90650000</v>
      </c>
      <c r="Q149" s="79">
        <v>90650000</v>
      </c>
      <c r="R149" s="74">
        <v>88069136</v>
      </c>
      <c r="S149" s="74">
        <v>0</v>
      </c>
      <c r="T149" s="75">
        <f t="shared" si="107"/>
        <v>0.97152935466078327</v>
      </c>
      <c r="U149" s="75">
        <f t="shared" si="107"/>
        <v>0</v>
      </c>
      <c r="V149" s="80">
        <v>44715</v>
      </c>
      <c r="W149" s="80">
        <v>44926</v>
      </c>
      <c r="X149" s="64" t="s">
        <v>381</v>
      </c>
      <c r="Y149" s="192"/>
    </row>
    <row r="150" spans="1:25" ht="16.5" customHeight="1" x14ac:dyDescent="0.25">
      <c r="A150" s="178">
        <v>4161</v>
      </c>
      <c r="B150" s="178"/>
      <c r="C150" s="178" t="s">
        <v>37</v>
      </c>
      <c r="D150" s="67" t="s">
        <v>382</v>
      </c>
      <c r="E150" s="149" t="s">
        <v>383</v>
      </c>
      <c r="F150" s="150"/>
      <c r="G150" s="60"/>
      <c r="H150" s="145"/>
      <c r="I150" s="120"/>
      <c r="J150" s="120"/>
      <c r="K150" s="74">
        <f t="shared" ref="K150:N152" si="114">SUM(K151)</f>
        <v>100</v>
      </c>
      <c r="L150" s="83">
        <f t="shared" si="114"/>
        <v>1</v>
      </c>
      <c r="M150" s="74">
        <f t="shared" si="114"/>
        <v>100</v>
      </c>
      <c r="N150" s="84">
        <f t="shared" si="114"/>
        <v>1</v>
      </c>
      <c r="O150" s="127">
        <f>+IF(Q150&gt;0,N150,"na")</f>
        <v>1</v>
      </c>
      <c r="P150" s="79">
        <f>SUM(P151)</f>
        <v>50000000</v>
      </c>
      <c r="Q150" s="79">
        <f t="shared" ref="Q150:S150" si="115">SUM(Q151)</f>
        <v>50000000</v>
      </c>
      <c r="R150" s="74">
        <f t="shared" si="115"/>
        <v>44256000</v>
      </c>
      <c r="S150" s="74">
        <f t="shared" si="115"/>
        <v>44256000</v>
      </c>
      <c r="T150" s="75">
        <f t="shared" si="107"/>
        <v>0.88512000000000002</v>
      </c>
      <c r="U150" s="75">
        <f t="shared" si="107"/>
        <v>1</v>
      </c>
      <c r="V150" s="80"/>
      <c r="W150" s="80"/>
      <c r="X150" s="64"/>
      <c r="Y150" s="194" t="s">
        <v>337</v>
      </c>
    </row>
    <row r="151" spans="1:25" ht="94.5" x14ac:dyDescent="0.25">
      <c r="A151" s="178"/>
      <c r="B151" s="178"/>
      <c r="C151" s="178"/>
      <c r="D151" s="67"/>
      <c r="E151" s="149" t="s">
        <v>384</v>
      </c>
      <c r="F151" s="150"/>
      <c r="G151" s="60" t="s">
        <v>344</v>
      </c>
      <c r="H151" s="145">
        <v>100</v>
      </c>
      <c r="I151" s="120" t="s">
        <v>385</v>
      </c>
      <c r="J151" s="120" t="s">
        <v>367</v>
      </c>
      <c r="K151" s="74">
        <v>100</v>
      </c>
      <c r="L151" s="125">
        <v>1</v>
      </c>
      <c r="M151" s="74">
        <v>100</v>
      </c>
      <c r="N151" s="126">
        <v>1</v>
      </c>
      <c r="O151" s="129"/>
      <c r="P151" s="79">
        <v>50000000</v>
      </c>
      <c r="Q151" s="79">
        <v>50000000</v>
      </c>
      <c r="R151" s="74">
        <v>44256000</v>
      </c>
      <c r="S151" s="74">
        <v>44256000</v>
      </c>
      <c r="T151" s="75">
        <f t="shared" si="107"/>
        <v>0.88512000000000002</v>
      </c>
      <c r="U151" s="75">
        <f t="shared" si="107"/>
        <v>1</v>
      </c>
      <c r="V151" s="80">
        <v>44835</v>
      </c>
      <c r="W151" s="80">
        <v>44926</v>
      </c>
      <c r="X151" s="64" t="s">
        <v>386</v>
      </c>
      <c r="Y151" s="195"/>
    </row>
    <row r="152" spans="1:25" ht="16.5" customHeight="1" x14ac:dyDescent="0.25">
      <c r="A152" s="178">
        <v>4161</v>
      </c>
      <c r="B152" s="178"/>
      <c r="C152" s="178" t="s">
        <v>37</v>
      </c>
      <c r="D152" s="67" t="s">
        <v>387</v>
      </c>
      <c r="E152" s="149" t="s">
        <v>388</v>
      </c>
      <c r="F152" s="150"/>
      <c r="G152" s="60"/>
      <c r="H152" s="145"/>
      <c r="I152" s="120"/>
      <c r="J152" s="120"/>
      <c r="K152" s="74">
        <f t="shared" si="114"/>
        <v>65</v>
      </c>
      <c r="L152" s="83">
        <f t="shared" si="114"/>
        <v>1</v>
      </c>
      <c r="M152" s="74">
        <f t="shared" si="114"/>
        <v>65</v>
      </c>
      <c r="N152" s="84">
        <f t="shared" si="114"/>
        <v>1</v>
      </c>
      <c r="O152" s="127">
        <f>+IF(Q152&gt;0,N152,"na")</f>
        <v>1</v>
      </c>
      <c r="P152" s="79">
        <f>SUM(P153)</f>
        <v>100000000</v>
      </c>
      <c r="Q152" s="79">
        <f t="shared" ref="Q152:S152" si="116">SUM(Q153)</f>
        <v>100000000</v>
      </c>
      <c r="R152" s="74">
        <f t="shared" si="116"/>
        <v>99883000</v>
      </c>
      <c r="S152" s="74">
        <f t="shared" si="116"/>
        <v>99883000</v>
      </c>
      <c r="T152" s="75">
        <f t="shared" si="107"/>
        <v>0.99883</v>
      </c>
      <c r="U152" s="75">
        <f t="shared" si="107"/>
        <v>1</v>
      </c>
      <c r="V152" s="80"/>
      <c r="W152" s="80"/>
      <c r="X152" s="64"/>
      <c r="Y152" s="194" t="s">
        <v>113</v>
      </c>
    </row>
    <row r="153" spans="1:25" ht="81" x14ac:dyDescent="0.25">
      <c r="A153" s="178"/>
      <c r="B153" s="178"/>
      <c r="C153" s="178"/>
      <c r="D153" s="67"/>
      <c r="E153" s="149" t="s">
        <v>389</v>
      </c>
      <c r="F153" s="150"/>
      <c r="G153" s="60" t="s">
        <v>344</v>
      </c>
      <c r="H153" s="145">
        <v>65</v>
      </c>
      <c r="I153" s="120" t="s">
        <v>390</v>
      </c>
      <c r="J153" s="120" t="s">
        <v>367</v>
      </c>
      <c r="K153" s="74">
        <v>65</v>
      </c>
      <c r="L153" s="125">
        <v>1</v>
      </c>
      <c r="M153" s="74">
        <v>65</v>
      </c>
      <c r="N153" s="126">
        <v>1</v>
      </c>
      <c r="O153" s="129"/>
      <c r="P153" s="79">
        <v>100000000</v>
      </c>
      <c r="Q153" s="79">
        <v>100000000</v>
      </c>
      <c r="R153" s="74">
        <v>99883000</v>
      </c>
      <c r="S153" s="74">
        <v>99883000</v>
      </c>
      <c r="T153" s="75">
        <f t="shared" si="107"/>
        <v>0.99883</v>
      </c>
      <c r="U153" s="75">
        <f t="shared" si="107"/>
        <v>1</v>
      </c>
      <c r="V153" s="80">
        <v>44835</v>
      </c>
      <c r="W153" s="80">
        <v>44926</v>
      </c>
      <c r="X153" s="64" t="s">
        <v>391</v>
      </c>
      <c r="Y153" s="195"/>
    </row>
    <row r="154" spans="1:25" x14ac:dyDescent="0.25">
      <c r="A154" s="51"/>
      <c r="B154" s="44">
        <v>5202011</v>
      </c>
      <c r="C154" s="44" t="s">
        <v>33</v>
      </c>
      <c r="D154" s="45" t="s">
        <v>392</v>
      </c>
      <c r="E154" s="181"/>
      <c r="F154" s="150"/>
      <c r="G154" s="138"/>
      <c r="H154" s="145"/>
      <c r="I154" s="50"/>
      <c r="J154" s="50"/>
      <c r="K154" s="49"/>
      <c r="L154" s="49"/>
      <c r="M154" s="74"/>
      <c r="N154" s="182"/>
      <c r="O154" s="51"/>
      <c r="P154" s="49"/>
      <c r="Q154" s="49"/>
      <c r="R154" s="74"/>
      <c r="S154" s="74"/>
      <c r="T154" s="182"/>
      <c r="U154" s="182"/>
      <c r="V154" s="80"/>
      <c r="W154" s="80"/>
      <c r="X154" s="64"/>
      <c r="Y154" s="49"/>
    </row>
    <row r="155" spans="1:25" ht="25.5" x14ac:dyDescent="0.25">
      <c r="A155" s="174"/>
      <c r="B155" s="56">
        <v>52020110004</v>
      </c>
      <c r="C155" s="56" t="s">
        <v>35</v>
      </c>
      <c r="D155" s="57" t="s">
        <v>393</v>
      </c>
      <c r="E155" s="175"/>
      <c r="F155" s="150">
        <v>3217</v>
      </c>
      <c r="G155" s="196"/>
      <c r="H155" s="145">
        <f>+H157+H160</f>
        <v>3792</v>
      </c>
      <c r="I155" s="123"/>
      <c r="J155" s="123"/>
      <c r="K155" s="93"/>
      <c r="L155" s="197"/>
      <c r="M155" s="197"/>
      <c r="N155" s="197"/>
      <c r="O155" s="198"/>
      <c r="P155" s="199"/>
      <c r="Q155" s="199"/>
      <c r="R155" s="74"/>
      <c r="S155" s="74"/>
      <c r="T155" s="200"/>
      <c r="U155" s="200"/>
      <c r="V155" s="201"/>
      <c r="W155" s="201"/>
      <c r="X155" s="64"/>
      <c r="Y155" s="202"/>
    </row>
    <row r="156" spans="1:25" ht="16.5" customHeight="1" x14ac:dyDescent="0.25">
      <c r="A156" s="178">
        <v>4161</v>
      </c>
      <c r="B156" s="178"/>
      <c r="C156" s="178" t="s">
        <v>37</v>
      </c>
      <c r="D156" s="67" t="s">
        <v>394</v>
      </c>
      <c r="E156" s="149" t="s">
        <v>395</v>
      </c>
      <c r="F156" s="150"/>
      <c r="G156" s="60"/>
      <c r="H156" s="145"/>
      <c r="I156" s="120"/>
      <c r="J156" s="120"/>
      <c r="K156" s="74">
        <f>SUM(K157)</f>
        <v>6</v>
      </c>
      <c r="L156" s="83">
        <f>SUM(L157:L158)</f>
        <v>1</v>
      </c>
      <c r="M156" s="74">
        <f>SUM(M157)</f>
        <v>6</v>
      </c>
      <c r="N156" s="84">
        <f t="shared" ref="N156" si="117">SUM(N157:N158)</f>
        <v>1</v>
      </c>
      <c r="O156" s="127">
        <f>+IF(Q156&gt;0,N156,"na")</f>
        <v>1</v>
      </c>
      <c r="P156" s="79">
        <f>SUM(P157:P158)</f>
        <v>605405472</v>
      </c>
      <c r="Q156" s="79">
        <f t="shared" ref="Q156:S156" si="118">SUM(Q157:Q158)</f>
        <v>564066000</v>
      </c>
      <c r="R156" s="79">
        <f t="shared" si="118"/>
        <v>534260000</v>
      </c>
      <c r="S156" s="79">
        <f t="shared" si="118"/>
        <v>534260000</v>
      </c>
      <c r="T156" s="75">
        <f t="shared" ref="T156:U160" si="119">IF(Q156=0,0,R156/Q156)</f>
        <v>0.94715866582988517</v>
      </c>
      <c r="U156" s="75">
        <f t="shared" si="119"/>
        <v>1</v>
      </c>
      <c r="V156" s="80"/>
      <c r="W156" s="80"/>
      <c r="X156" s="64"/>
      <c r="Y156" s="144" t="s">
        <v>65</v>
      </c>
    </row>
    <row r="157" spans="1:25" ht="108" x14ac:dyDescent="0.25">
      <c r="A157" s="178"/>
      <c r="B157" s="178"/>
      <c r="C157" s="178"/>
      <c r="D157" s="67"/>
      <c r="E157" s="149" t="s">
        <v>396</v>
      </c>
      <c r="F157" s="203"/>
      <c r="G157" s="60" t="s">
        <v>393</v>
      </c>
      <c r="H157" s="145">
        <v>3717</v>
      </c>
      <c r="I157" s="120" t="s">
        <v>397</v>
      </c>
      <c r="J157" s="120" t="s">
        <v>398</v>
      </c>
      <c r="K157" s="74">
        <v>6</v>
      </c>
      <c r="L157" s="125">
        <v>0.8</v>
      </c>
      <c r="M157" s="74">
        <v>6</v>
      </c>
      <c r="N157" s="126">
        <v>0.8</v>
      </c>
      <c r="O157" s="129"/>
      <c r="P157" s="79">
        <v>552405792</v>
      </c>
      <c r="Q157" s="79">
        <v>516898000</v>
      </c>
      <c r="R157" s="74">
        <v>495096000</v>
      </c>
      <c r="S157" s="74">
        <v>495096000</v>
      </c>
      <c r="T157" s="75">
        <f t="shared" si="119"/>
        <v>0.95782146574372506</v>
      </c>
      <c r="U157" s="75">
        <f t="shared" si="119"/>
        <v>1</v>
      </c>
      <c r="V157" s="80">
        <v>44564</v>
      </c>
      <c r="W157" s="80">
        <v>44926</v>
      </c>
      <c r="X157" s="64" t="s">
        <v>399</v>
      </c>
      <c r="Y157" s="192"/>
    </row>
    <row r="158" spans="1:25" ht="148.5" x14ac:dyDescent="0.25">
      <c r="A158" s="178"/>
      <c r="B158" s="178"/>
      <c r="C158" s="178"/>
      <c r="D158" s="67"/>
      <c r="E158" s="149" t="s">
        <v>400</v>
      </c>
      <c r="F158" s="204"/>
      <c r="G158" s="205"/>
      <c r="H158" s="206"/>
      <c r="I158" s="120" t="s">
        <v>401</v>
      </c>
      <c r="J158" s="120" t="s">
        <v>402</v>
      </c>
      <c r="K158" s="74">
        <v>1</v>
      </c>
      <c r="L158" s="125">
        <v>0.2</v>
      </c>
      <c r="M158" s="74">
        <v>1</v>
      </c>
      <c r="N158" s="126">
        <v>0.2</v>
      </c>
      <c r="O158" s="130"/>
      <c r="P158" s="79">
        <v>52999680</v>
      </c>
      <c r="Q158" s="79">
        <v>47168000</v>
      </c>
      <c r="R158" s="74">
        <v>39164000</v>
      </c>
      <c r="S158" s="74">
        <v>39164000</v>
      </c>
      <c r="T158" s="75">
        <f t="shared" si="119"/>
        <v>0.83030868385346002</v>
      </c>
      <c r="U158" s="75">
        <f t="shared" si="119"/>
        <v>1</v>
      </c>
      <c r="V158" s="80">
        <v>44564</v>
      </c>
      <c r="W158" s="80">
        <v>44926</v>
      </c>
      <c r="X158" s="64" t="s">
        <v>403</v>
      </c>
      <c r="Y158" s="192"/>
    </row>
    <row r="159" spans="1:25" ht="16.5" customHeight="1" x14ac:dyDescent="0.25">
      <c r="A159" s="178">
        <v>4161</v>
      </c>
      <c r="B159" s="178"/>
      <c r="C159" s="178" t="s">
        <v>37</v>
      </c>
      <c r="D159" s="67" t="s">
        <v>404</v>
      </c>
      <c r="E159" s="149" t="s">
        <v>405</v>
      </c>
      <c r="F159" s="150"/>
      <c r="G159" s="60"/>
      <c r="H159" s="145"/>
      <c r="I159" s="120"/>
      <c r="J159" s="120"/>
      <c r="K159" s="74">
        <f>SUM(K160)</f>
        <v>50</v>
      </c>
      <c r="L159" s="83">
        <f>SUM(L160:L160)</f>
        <v>1</v>
      </c>
      <c r="M159" s="74">
        <f t="shared" ref="M159:N159" si="120">SUM(M160:M160)</f>
        <v>75</v>
      </c>
      <c r="N159" s="84">
        <f t="shared" si="120"/>
        <v>1</v>
      </c>
      <c r="O159" s="127">
        <f>+IF(Q159&gt;0,N159,"na")</f>
        <v>1</v>
      </c>
      <c r="P159" s="79">
        <f>SUM(P160:P160)</f>
        <v>50000000</v>
      </c>
      <c r="Q159" s="79">
        <f t="shared" ref="Q159:S159" si="121">SUM(Q160:Q160)</f>
        <v>50000000</v>
      </c>
      <c r="R159" s="74">
        <f t="shared" si="121"/>
        <v>46769000</v>
      </c>
      <c r="S159" s="74">
        <f t="shared" si="121"/>
        <v>13070297</v>
      </c>
      <c r="T159" s="75">
        <f t="shared" si="119"/>
        <v>0.93537999999999999</v>
      </c>
      <c r="U159" s="75">
        <f t="shared" si="119"/>
        <v>0.27946496611003013</v>
      </c>
      <c r="V159" s="80"/>
      <c r="W159" s="80"/>
      <c r="X159" s="64"/>
      <c r="Y159" s="144" t="s">
        <v>65</v>
      </c>
    </row>
    <row r="160" spans="1:25" ht="108" x14ac:dyDescent="0.25">
      <c r="A160" s="178"/>
      <c r="B160" s="178"/>
      <c r="C160" s="178"/>
      <c r="D160" s="67"/>
      <c r="E160" s="149" t="s">
        <v>406</v>
      </c>
      <c r="F160" s="150"/>
      <c r="G160" s="60" t="s">
        <v>393</v>
      </c>
      <c r="H160" s="145">
        <v>75</v>
      </c>
      <c r="I160" s="120" t="s">
        <v>407</v>
      </c>
      <c r="J160" s="120" t="s">
        <v>80</v>
      </c>
      <c r="K160" s="74">
        <v>50</v>
      </c>
      <c r="L160" s="125">
        <v>1</v>
      </c>
      <c r="M160" s="74">
        <v>75</v>
      </c>
      <c r="N160" s="126">
        <v>1</v>
      </c>
      <c r="O160" s="129"/>
      <c r="P160" s="79">
        <v>50000000</v>
      </c>
      <c r="Q160" s="79">
        <v>50000000</v>
      </c>
      <c r="R160" s="74">
        <v>46769000</v>
      </c>
      <c r="S160" s="74">
        <v>13070297</v>
      </c>
      <c r="T160" s="75">
        <f t="shared" si="119"/>
        <v>0.93537999999999999</v>
      </c>
      <c r="U160" s="75">
        <f t="shared" si="119"/>
        <v>0.27946496611003013</v>
      </c>
      <c r="V160" s="80">
        <v>44866</v>
      </c>
      <c r="W160" s="80">
        <v>44926</v>
      </c>
      <c r="X160" s="64" t="s">
        <v>408</v>
      </c>
      <c r="Y160" s="192"/>
    </row>
    <row r="161" spans="1:25" x14ac:dyDescent="0.25">
      <c r="A161" s="39"/>
      <c r="B161" s="31">
        <v>5203</v>
      </c>
      <c r="C161" s="31" t="s">
        <v>31</v>
      </c>
      <c r="D161" s="32" t="s">
        <v>409</v>
      </c>
      <c r="E161" s="184"/>
      <c r="F161" s="150"/>
      <c r="G161" s="119"/>
      <c r="H161" s="145"/>
      <c r="I161" s="38"/>
      <c r="J161" s="100"/>
      <c r="K161" s="37"/>
      <c r="L161" s="185"/>
      <c r="M161" s="185"/>
      <c r="N161" s="102"/>
      <c r="O161" s="51"/>
      <c r="P161" s="187"/>
      <c r="Q161" s="187"/>
      <c r="R161" s="74"/>
      <c r="S161" s="74"/>
      <c r="T161" s="188"/>
      <c r="U161" s="188"/>
      <c r="V161" s="80"/>
      <c r="W161" s="80"/>
      <c r="X161" s="64"/>
      <c r="Y161" s="189"/>
    </row>
    <row r="162" spans="1:25" x14ac:dyDescent="0.25">
      <c r="A162" s="51"/>
      <c r="B162" s="44">
        <v>5203007</v>
      </c>
      <c r="C162" s="44" t="s">
        <v>33</v>
      </c>
      <c r="D162" s="45" t="s">
        <v>410</v>
      </c>
      <c r="E162" s="181"/>
      <c r="F162" s="150"/>
      <c r="G162" s="138"/>
      <c r="H162" s="145"/>
      <c r="I162" s="50"/>
      <c r="J162" s="50"/>
      <c r="K162" s="49"/>
      <c r="L162" s="49"/>
      <c r="M162" s="49"/>
      <c r="N162" s="182"/>
      <c r="O162" s="51"/>
      <c r="P162" s="49"/>
      <c r="Q162" s="49"/>
      <c r="R162" s="74"/>
      <c r="S162" s="74"/>
      <c r="T162" s="182"/>
      <c r="U162" s="182"/>
      <c r="V162" s="80"/>
      <c r="W162" s="80"/>
      <c r="X162" s="64"/>
      <c r="Y162" s="49"/>
    </row>
    <row r="163" spans="1:25" ht="25.5" x14ac:dyDescent="0.25">
      <c r="A163" s="174"/>
      <c r="B163" s="56">
        <v>52030070006</v>
      </c>
      <c r="C163" s="56" t="s">
        <v>35</v>
      </c>
      <c r="D163" s="57" t="s">
        <v>411</v>
      </c>
      <c r="E163" s="175"/>
      <c r="F163" s="150">
        <v>1404</v>
      </c>
      <c r="G163" s="207"/>
      <c r="H163" s="145">
        <f>+H165</f>
        <v>1278</v>
      </c>
      <c r="I163" s="123"/>
      <c r="J163" s="123"/>
      <c r="K163" s="93"/>
      <c r="L163" s="197"/>
      <c r="M163" s="197"/>
      <c r="N163" s="197"/>
      <c r="O163" s="198"/>
      <c r="P163" s="199"/>
      <c r="Q163" s="199"/>
      <c r="R163" s="74"/>
      <c r="S163" s="74"/>
      <c r="T163" s="200"/>
      <c r="U163" s="200"/>
      <c r="V163" s="201"/>
      <c r="W163" s="201"/>
      <c r="X163" s="64"/>
      <c r="Y163" s="202"/>
    </row>
    <row r="164" spans="1:25" ht="16.5" customHeight="1" x14ac:dyDescent="0.25">
      <c r="A164" s="178">
        <v>4161</v>
      </c>
      <c r="B164" s="178"/>
      <c r="C164" s="178" t="s">
        <v>37</v>
      </c>
      <c r="D164" s="67" t="s">
        <v>412</v>
      </c>
      <c r="E164" s="149" t="s">
        <v>413</v>
      </c>
      <c r="F164" s="150"/>
      <c r="G164" s="60"/>
      <c r="H164" s="145"/>
      <c r="I164" s="120"/>
      <c r="J164" s="120"/>
      <c r="K164" s="74">
        <f>SUM(K165)</f>
        <v>1348</v>
      </c>
      <c r="L164" s="83">
        <f>SUM(L165:L166)</f>
        <v>1</v>
      </c>
      <c r="M164" s="74">
        <f>SUM(M165)</f>
        <v>1278</v>
      </c>
      <c r="N164" s="84">
        <f t="shared" ref="N164" si="122">SUM(N165:N166)</f>
        <v>1</v>
      </c>
      <c r="O164" s="127">
        <f>+IF(Q164&gt;0,N164,"na")</f>
        <v>1</v>
      </c>
      <c r="P164" s="79">
        <f>SUM(P165:P166)</f>
        <v>3592024000</v>
      </c>
      <c r="Q164" s="79">
        <f t="shared" ref="Q164:S164" si="123">SUM(Q165:Q166)</f>
        <v>3981377000</v>
      </c>
      <c r="R164" s="79">
        <f t="shared" si="123"/>
        <v>3693169956</v>
      </c>
      <c r="S164" s="79">
        <f t="shared" si="123"/>
        <v>3407068233</v>
      </c>
      <c r="T164" s="75">
        <f t="shared" ref="T164:U166" si="124">IF(Q164=0,0,R164/Q164)</f>
        <v>0.92761121491383514</v>
      </c>
      <c r="U164" s="75">
        <f t="shared" si="124"/>
        <v>0.92253220772166378</v>
      </c>
      <c r="V164" s="80"/>
      <c r="W164" s="80"/>
      <c r="X164" s="64"/>
      <c r="Y164" s="144" t="s">
        <v>40</v>
      </c>
    </row>
    <row r="165" spans="1:25" ht="108" x14ac:dyDescent="0.25">
      <c r="A165" s="178"/>
      <c r="B165" s="178"/>
      <c r="C165" s="178"/>
      <c r="D165" s="67"/>
      <c r="E165" s="149" t="s">
        <v>414</v>
      </c>
      <c r="F165" s="150"/>
      <c r="G165" s="60" t="s">
        <v>411</v>
      </c>
      <c r="H165" s="145">
        <v>1278</v>
      </c>
      <c r="I165" s="120" t="s">
        <v>415</v>
      </c>
      <c r="J165" s="120" t="s">
        <v>416</v>
      </c>
      <c r="K165" s="74">
        <v>1348</v>
      </c>
      <c r="L165" s="125">
        <v>0.8</v>
      </c>
      <c r="M165" s="74">
        <v>1278</v>
      </c>
      <c r="N165" s="126">
        <v>0.8</v>
      </c>
      <c r="O165" s="129"/>
      <c r="P165" s="79">
        <v>3260000000</v>
      </c>
      <c r="Q165" s="79">
        <v>3649353000</v>
      </c>
      <c r="R165" s="74">
        <v>3568384023</v>
      </c>
      <c r="S165" s="74">
        <v>3407068233</v>
      </c>
      <c r="T165" s="75">
        <f t="shared" si="124"/>
        <v>0.97781278571845476</v>
      </c>
      <c r="U165" s="75">
        <f t="shared" si="124"/>
        <v>0.95479304106277796</v>
      </c>
      <c r="V165" s="80">
        <v>44564</v>
      </c>
      <c r="W165" s="80">
        <v>44926</v>
      </c>
      <c r="X165" s="64" t="s">
        <v>417</v>
      </c>
      <c r="Y165" s="192"/>
    </row>
    <row r="166" spans="1:25" ht="81" x14ac:dyDescent="0.25">
      <c r="A166" s="178"/>
      <c r="B166" s="178"/>
      <c r="C166" s="178"/>
      <c r="D166" s="67"/>
      <c r="E166" s="149" t="s">
        <v>418</v>
      </c>
      <c r="F166" s="150"/>
      <c r="G166" s="208"/>
      <c r="H166" s="145"/>
      <c r="I166" s="120" t="s">
        <v>419</v>
      </c>
      <c r="J166" s="120" t="s">
        <v>420</v>
      </c>
      <c r="K166" s="74">
        <v>1</v>
      </c>
      <c r="L166" s="125">
        <v>0.2</v>
      </c>
      <c r="M166" s="74">
        <v>1</v>
      </c>
      <c r="N166" s="126">
        <v>0.2</v>
      </c>
      <c r="O166" s="130"/>
      <c r="P166" s="79">
        <v>332024000</v>
      </c>
      <c r="Q166" s="79">
        <v>332024000</v>
      </c>
      <c r="R166" s="74">
        <v>124785933</v>
      </c>
      <c r="S166" s="74">
        <v>0</v>
      </c>
      <c r="T166" s="75">
        <f t="shared" si="124"/>
        <v>0.37583407524757245</v>
      </c>
      <c r="U166" s="75">
        <f t="shared" si="124"/>
        <v>0</v>
      </c>
      <c r="V166" s="80">
        <v>44835</v>
      </c>
      <c r="W166" s="80">
        <v>44926</v>
      </c>
      <c r="X166" s="64" t="s">
        <v>421</v>
      </c>
      <c r="Y166" s="192"/>
    </row>
    <row r="167" spans="1:25" ht="25.5" x14ac:dyDescent="0.25">
      <c r="A167" s="174"/>
      <c r="B167" s="56">
        <v>52030070007</v>
      </c>
      <c r="C167" s="56" t="s">
        <v>35</v>
      </c>
      <c r="D167" s="57" t="s">
        <v>422</v>
      </c>
      <c r="E167" s="175"/>
      <c r="F167" s="150">
        <v>18</v>
      </c>
      <c r="G167" s="60"/>
      <c r="H167" s="145">
        <f>+H169</f>
        <v>18</v>
      </c>
      <c r="I167" s="190"/>
      <c r="J167" s="61"/>
      <c r="K167" s="176"/>
      <c r="L167" s="176"/>
      <c r="M167" s="74"/>
      <c r="N167" s="177"/>
      <c r="O167" s="174"/>
      <c r="P167" s="176"/>
      <c r="Q167" s="176"/>
      <c r="R167" s="74"/>
      <c r="S167" s="74"/>
      <c r="T167" s="177"/>
      <c r="U167" s="177"/>
      <c r="V167" s="80"/>
      <c r="W167" s="80"/>
      <c r="X167" s="64"/>
      <c r="Y167" s="176"/>
    </row>
    <row r="168" spans="1:25" ht="16.5" customHeight="1" x14ac:dyDescent="0.25">
      <c r="A168" s="178">
        <v>4161</v>
      </c>
      <c r="B168" s="178"/>
      <c r="C168" s="178" t="s">
        <v>37</v>
      </c>
      <c r="D168" s="209" t="s">
        <v>423</v>
      </c>
      <c r="E168" s="210" t="s">
        <v>424</v>
      </c>
      <c r="F168" s="150"/>
      <c r="G168" s="60"/>
      <c r="H168" s="145"/>
      <c r="I168" s="60"/>
      <c r="J168" s="60"/>
      <c r="K168" s="74">
        <f>SUM(K169)</f>
        <v>18</v>
      </c>
      <c r="L168" s="83">
        <f>SUM(L169:L169)</f>
        <v>1</v>
      </c>
      <c r="M168" s="74">
        <f t="shared" ref="M168:N168" si="125">SUM(M169:M169)</f>
        <v>18</v>
      </c>
      <c r="N168" s="84">
        <f t="shared" si="125"/>
        <v>1</v>
      </c>
      <c r="O168" s="127">
        <f>+IF(Q168&gt;0,N168,"na")</f>
        <v>1</v>
      </c>
      <c r="P168" s="74">
        <f>SUM(P169:P169)</f>
        <v>344720000</v>
      </c>
      <c r="Q168" s="74">
        <f t="shared" ref="Q168:S168" si="126">SUM(Q169:Q169)</f>
        <v>295672000</v>
      </c>
      <c r="R168" s="74">
        <f t="shared" si="126"/>
        <v>138889346</v>
      </c>
      <c r="S168" s="74">
        <f t="shared" si="126"/>
        <v>110055408</v>
      </c>
      <c r="T168" s="75">
        <f t="shared" ref="T168:U169" si="127">IF(Q168=0,0,R168/Q168)</f>
        <v>0.46974128764306394</v>
      </c>
      <c r="U168" s="75">
        <f t="shared" si="127"/>
        <v>0.79239632966519979</v>
      </c>
      <c r="V168" s="80"/>
      <c r="W168" s="80"/>
      <c r="X168" s="64"/>
      <c r="Y168" s="140" t="s">
        <v>40</v>
      </c>
    </row>
    <row r="169" spans="1:25" ht="94.5" x14ac:dyDescent="0.25">
      <c r="A169" s="178"/>
      <c r="B169" s="178"/>
      <c r="C169" s="178"/>
      <c r="D169" s="209"/>
      <c r="E169" s="210" t="s">
        <v>425</v>
      </c>
      <c r="F169" s="150"/>
      <c r="G169" s="60" t="s">
        <v>422</v>
      </c>
      <c r="H169" s="145">
        <v>18</v>
      </c>
      <c r="I169" s="60" t="s">
        <v>426</v>
      </c>
      <c r="J169" s="60" t="s">
        <v>427</v>
      </c>
      <c r="K169" s="70">
        <v>18</v>
      </c>
      <c r="L169" s="71">
        <v>1</v>
      </c>
      <c r="M169" s="74">
        <v>18</v>
      </c>
      <c r="N169" s="72">
        <v>1</v>
      </c>
      <c r="O169" s="129"/>
      <c r="P169" s="74">
        <v>344720000</v>
      </c>
      <c r="Q169" s="74">
        <v>295672000</v>
      </c>
      <c r="R169" s="74">
        <v>138889346</v>
      </c>
      <c r="S169" s="74">
        <v>110055408</v>
      </c>
      <c r="T169" s="75">
        <f t="shared" si="127"/>
        <v>0.46974128764306394</v>
      </c>
      <c r="U169" s="75">
        <f t="shared" si="127"/>
        <v>0.79239632966519979</v>
      </c>
      <c r="V169" s="80">
        <v>44564</v>
      </c>
      <c r="W169" s="80">
        <v>44926</v>
      </c>
      <c r="X169" s="64" t="s">
        <v>428</v>
      </c>
      <c r="Y169" s="140"/>
    </row>
    <row r="170" spans="1:25" x14ac:dyDescent="0.25">
      <c r="A170" s="39"/>
      <c r="B170" s="31">
        <v>53</v>
      </c>
      <c r="C170" s="31" t="s">
        <v>29</v>
      </c>
      <c r="D170" s="97" t="s">
        <v>429</v>
      </c>
      <c r="E170" s="184"/>
      <c r="F170" s="150"/>
      <c r="G170" s="60"/>
      <c r="H170" s="145"/>
      <c r="I170" s="38"/>
      <c r="J170" s="100"/>
      <c r="K170" s="37"/>
      <c r="L170" s="37"/>
      <c r="M170" s="74"/>
      <c r="N170" s="102"/>
      <c r="O170" s="39"/>
      <c r="P170" s="37"/>
      <c r="Q170" s="37"/>
      <c r="R170" s="74"/>
      <c r="S170" s="74"/>
      <c r="T170" s="102"/>
      <c r="U170" s="102"/>
      <c r="V170" s="80"/>
      <c r="W170" s="80"/>
      <c r="X170" s="64"/>
      <c r="Y170" s="37"/>
    </row>
    <row r="171" spans="1:25" x14ac:dyDescent="0.25">
      <c r="A171" s="39"/>
      <c r="B171" s="31">
        <v>5301</v>
      </c>
      <c r="C171" s="31" t="s">
        <v>31</v>
      </c>
      <c r="D171" s="32" t="s">
        <v>430</v>
      </c>
      <c r="E171" s="184"/>
      <c r="F171" s="150"/>
      <c r="G171" s="60"/>
      <c r="H171" s="145"/>
      <c r="I171" s="38"/>
      <c r="J171" s="38"/>
      <c r="K171" s="37"/>
      <c r="L171" s="37"/>
      <c r="M171" s="74"/>
      <c r="N171" s="102"/>
      <c r="O171" s="39"/>
      <c r="P171" s="37"/>
      <c r="Q171" s="37"/>
      <c r="R171" s="74"/>
      <c r="S171" s="74"/>
      <c r="T171" s="102"/>
      <c r="U171" s="102"/>
      <c r="V171" s="80"/>
      <c r="W171" s="80"/>
      <c r="X171" s="64"/>
      <c r="Y171" s="37"/>
    </row>
    <row r="172" spans="1:25" x14ac:dyDescent="0.25">
      <c r="A172" s="51"/>
      <c r="B172" s="44">
        <v>5301003</v>
      </c>
      <c r="C172" s="44" t="s">
        <v>33</v>
      </c>
      <c r="D172" s="45" t="s">
        <v>431</v>
      </c>
      <c r="E172" s="181"/>
      <c r="F172" s="150"/>
      <c r="G172" s="60"/>
      <c r="H172" s="145"/>
      <c r="I172" s="50"/>
      <c r="J172" s="106"/>
      <c r="K172" s="49"/>
      <c r="L172" s="49"/>
      <c r="M172" s="74"/>
      <c r="N172" s="182"/>
      <c r="O172" s="51"/>
      <c r="P172" s="49"/>
      <c r="Q172" s="49"/>
      <c r="R172" s="74"/>
      <c r="S172" s="74"/>
      <c r="T172" s="182"/>
      <c r="U172" s="182"/>
      <c r="V172" s="80"/>
      <c r="W172" s="80"/>
      <c r="X172" s="64"/>
      <c r="Y172" s="49"/>
    </row>
    <row r="173" spans="1:25" x14ac:dyDescent="0.25">
      <c r="A173" s="174"/>
      <c r="B173" s="56">
        <v>53010030005</v>
      </c>
      <c r="C173" s="56" t="s">
        <v>35</v>
      </c>
      <c r="D173" s="57" t="s">
        <v>432</v>
      </c>
      <c r="E173" s="175"/>
      <c r="F173" s="150">
        <v>800</v>
      </c>
      <c r="G173" s="60"/>
      <c r="H173" s="145">
        <f>+H175</f>
        <v>1000</v>
      </c>
      <c r="I173" s="190"/>
      <c r="J173" s="190"/>
      <c r="K173" s="176"/>
      <c r="L173" s="176"/>
      <c r="M173" s="74"/>
      <c r="N173" s="177"/>
      <c r="O173" s="174"/>
      <c r="P173" s="176"/>
      <c r="Q173" s="176"/>
      <c r="R173" s="74"/>
      <c r="S173" s="74"/>
      <c r="T173" s="177"/>
      <c r="U173" s="177"/>
      <c r="V173" s="80"/>
      <c r="W173" s="80"/>
      <c r="X173" s="64"/>
      <c r="Y173" s="176"/>
    </row>
    <row r="174" spans="1:25" ht="16.5" customHeight="1" x14ac:dyDescent="0.25">
      <c r="A174" s="178">
        <v>4161</v>
      </c>
      <c r="B174" s="178"/>
      <c r="C174" s="178" t="s">
        <v>37</v>
      </c>
      <c r="D174" s="67" t="s">
        <v>433</v>
      </c>
      <c r="E174" s="149" t="s">
        <v>434</v>
      </c>
      <c r="F174" s="150"/>
      <c r="G174" s="211"/>
      <c r="H174" s="145"/>
      <c r="I174" s="60"/>
      <c r="J174" s="96"/>
      <c r="K174" s="74">
        <f>SUM(K175)</f>
        <v>40</v>
      </c>
      <c r="L174" s="71">
        <f>SUM(L175:L175)</f>
        <v>1</v>
      </c>
      <c r="M174" s="74">
        <f t="shared" ref="M174:N174" si="128">SUM(M175:M175)</f>
        <v>40</v>
      </c>
      <c r="N174" s="84">
        <f t="shared" si="128"/>
        <v>1</v>
      </c>
      <c r="O174" s="127">
        <f>+IF(Q174&gt;0,N174,"na")</f>
        <v>1</v>
      </c>
      <c r="P174" s="212">
        <f>SUM(P175:P175)</f>
        <v>688287800</v>
      </c>
      <c r="Q174" s="212">
        <f t="shared" ref="Q174:S174" si="129">SUM(Q175:Q175)</f>
        <v>914428000</v>
      </c>
      <c r="R174" s="212">
        <f t="shared" si="129"/>
        <v>901769251</v>
      </c>
      <c r="S174" s="212">
        <f t="shared" si="129"/>
        <v>715314000</v>
      </c>
      <c r="T174" s="75">
        <f t="shared" ref="T174:U175" si="130">IF(Q174=0,0,R174/Q174)</f>
        <v>0.98615664765295896</v>
      </c>
      <c r="U174" s="75">
        <f t="shared" si="130"/>
        <v>0.79323396667913215</v>
      </c>
      <c r="V174" s="80"/>
      <c r="W174" s="80"/>
      <c r="X174" s="64"/>
      <c r="Y174" s="140" t="s">
        <v>65</v>
      </c>
    </row>
    <row r="175" spans="1:25" ht="135" x14ac:dyDescent="0.25">
      <c r="A175" s="178"/>
      <c r="B175" s="178"/>
      <c r="C175" s="178"/>
      <c r="D175" s="67"/>
      <c r="E175" s="149" t="s">
        <v>435</v>
      </c>
      <c r="F175" s="150"/>
      <c r="G175" s="122" t="s">
        <v>432</v>
      </c>
      <c r="H175" s="145">
        <v>1000</v>
      </c>
      <c r="I175" s="60" t="s">
        <v>436</v>
      </c>
      <c r="J175" s="60" t="s">
        <v>437</v>
      </c>
      <c r="K175" s="213">
        <v>40</v>
      </c>
      <c r="L175" s="71">
        <v>1</v>
      </c>
      <c r="M175" s="74">
        <v>40</v>
      </c>
      <c r="N175" s="72">
        <v>1</v>
      </c>
      <c r="O175" s="129"/>
      <c r="P175" s="214">
        <v>688287800</v>
      </c>
      <c r="Q175" s="214">
        <v>914428000</v>
      </c>
      <c r="R175" s="74">
        <v>901769251</v>
      </c>
      <c r="S175" s="74">
        <v>715314000</v>
      </c>
      <c r="T175" s="75">
        <f t="shared" si="130"/>
        <v>0.98615664765295896</v>
      </c>
      <c r="U175" s="75">
        <f t="shared" si="130"/>
        <v>0.79323396667913215</v>
      </c>
      <c r="V175" s="80">
        <v>44564</v>
      </c>
      <c r="W175" s="80">
        <v>44926</v>
      </c>
      <c r="X175" s="64" t="s">
        <v>438</v>
      </c>
      <c r="Y175" s="140"/>
    </row>
    <row r="176" spans="1:25" x14ac:dyDescent="0.25">
      <c r="A176" s="39"/>
      <c r="B176" s="31">
        <v>5305</v>
      </c>
      <c r="C176" s="31" t="s">
        <v>31</v>
      </c>
      <c r="D176" s="32" t="s">
        <v>439</v>
      </c>
      <c r="E176" s="184"/>
      <c r="F176" s="39"/>
      <c r="G176" s="35"/>
      <c r="H176" s="145"/>
      <c r="I176" s="38"/>
      <c r="J176" s="38"/>
      <c r="K176" s="37"/>
      <c r="L176" s="215"/>
      <c r="M176" s="74"/>
      <c r="N176" s="216"/>
      <c r="O176" s="217"/>
      <c r="P176" s="187"/>
      <c r="Q176" s="187"/>
      <c r="R176" s="74"/>
      <c r="S176" s="74"/>
      <c r="T176" s="188"/>
      <c r="U176" s="188"/>
      <c r="V176" s="218"/>
      <c r="W176" s="218"/>
      <c r="X176" s="64"/>
      <c r="Y176" s="219"/>
    </row>
    <row r="177" spans="1:25" x14ac:dyDescent="0.25">
      <c r="A177" s="51"/>
      <c r="B177" s="44">
        <v>5305002</v>
      </c>
      <c r="C177" s="44" t="s">
        <v>33</v>
      </c>
      <c r="D177" s="45" t="s">
        <v>440</v>
      </c>
      <c r="E177" s="181"/>
      <c r="F177" s="150"/>
      <c r="G177" s="60"/>
      <c r="H177" s="145"/>
      <c r="I177" s="50"/>
      <c r="J177" s="106"/>
      <c r="K177" s="49"/>
      <c r="L177" s="49"/>
      <c r="M177" s="74"/>
      <c r="N177" s="182"/>
      <c r="O177" s="51"/>
      <c r="P177" s="49"/>
      <c r="Q177" s="49"/>
      <c r="R177" s="74"/>
      <c r="S177" s="74"/>
      <c r="T177" s="182"/>
      <c r="U177" s="182"/>
      <c r="V177" s="80"/>
      <c r="W177" s="80"/>
      <c r="X177" s="64"/>
      <c r="Y177" s="49"/>
    </row>
    <row r="178" spans="1:25" ht="25.5" x14ac:dyDescent="0.25">
      <c r="A178" s="174"/>
      <c r="B178" s="56">
        <v>53050020001</v>
      </c>
      <c r="C178" s="56" t="s">
        <v>35</v>
      </c>
      <c r="D178" s="57" t="s">
        <v>441</v>
      </c>
      <c r="E178" s="175"/>
      <c r="F178" s="150">
        <v>300</v>
      </c>
      <c r="G178" s="60"/>
      <c r="H178" s="145">
        <f>+H180</f>
        <v>643</v>
      </c>
      <c r="I178" s="190"/>
      <c r="J178" s="190"/>
      <c r="K178" s="176"/>
      <c r="L178" s="176"/>
      <c r="M178" s="74"/>
      <c r="N178" s="177"/>
      <c r="O178" s="174"/>
      <c r="P178" s="176"/>
      <c r="Q178" s="176"/>
      <c r="R178" s="74"/>
      <c r="S178" s="74"/>
      <c r="T178" s="177"/>
      <c r="U178" s="177"/>
      <c r="V178" s="80"/>
      <c r="W178" s="80"/>
      <c r="X178" s="64"/>
      <c r="Y178" s="176"/>
    </row>
    <row r="179" spans="1:25" ht="16.5" customHeight="1" x14ac:dyDescent="0.25">
      <c r="A179" s="178">
        <v>4161</v>
      </c>
      <c r="B179" s="178"/>
      <c r="C179" s="178" t="s">
        <v>37</v>
      </c>
      <c r="D179" s="67" t="s">
        <v>442</v>
      </c>
      <c r="E179" s="149" t="s">
        <v>443</v>
      </c>
      <c r="F179" s="150"/>
      <c r="G179" s="211"/>
      <c r="H179" s="145"/>
      <c r="I179" s="60"/>
      <c r="J179" s="96"/>
      <c r="K179" s="74">
        <f>SUM(K180)</f>
        <v>300</v>
      </c>
      <c r="L179" s="71">
        <f>SUM(L180:L180)</f>
        <v>1</v>
      </c>
      <c r="M179" s="74">
        <f t="shared" ref="M179:N179" si="131">SUM(M180:M180)</f>
        <v>643</v>
      </c>
      <c r="N179" s="84">
        <f t="shared" si="131"/>
        <v>1</v>
      </c>
      <c r="O179" s="127">
        <f>+IF(Q179&gt;0,N179,"na")</f>
        <v>1</v>
      </c>
      <c r="P179" s="212">
        <f>SUM(P180:P180)</f>
        <v>330774467</v>
      </c>
      <c r="Q179" s="212">
        <f t="shared" ref="Q179:S179" si="132">SUM(Q180:Q180)</f>
        <v>386962467</v>
      </c>
      <c r="R179" s="212">
        <f t="shared" si="132"/>
        <v>376242467</v>
      </c>
      <c r="S179" s="212">
        <f t="shared" si="132"/>
        <v>376242467</v>
      </c>
      <c r="T179" s="75">
        <f t="shared" ref="T179:U180" si="133">IF(Q179=0,0,R179/Q179)</f>
        <v>0.97229705484589024</v>
      </c>
      <c r="U179" s="75">
        <f t="shared" si="133"/>
        <v>1</v>
      </c>
      <c r="V179" s="80"/>
      <c r="W179" s="80"/>
      <c r="X179" s="64"/>
      <c r="Y179" s="140" t="s">
        <v>65</v>
      </c>
    </row>
    <row r="180" spans="1:25" ht="121.5" x14ac:dyDescent="0.25">
      <c r="A180" s="178"/>
      <c r="B180" s="178"/>
      <c r="C180" s="178"/>
      <c r="D180" s="67"/>
      <c r="E180" s="149" t="s">
        <v>444</v>
      </c>
      <c r="F180" s="150"/>
      <c r="G180" s="122" t="s">
        <v>441</v>
      </c>
      <c r="H180" s="145">
        <v>643</v>
      </c>
      <c r="I180" s="60" t="s">
        <v>445</v>
      </c>
      <c r="J180" s="60" t="s">
        <v>446</v>
      </c>
      <c r="K180" s="213">
        <v>300</v>
      </c>
      <c r="L180" s="71">
        <v>1</v>
      </c>
      <c r="M180" s="74">
        <v>643</v>
      </c>
      <c r="N180" s="72">
        <v>1</v>
      </c>
      <c r="O180" s="129"/>
      <c r="P180" s="214">
        <v>330774467</v>
      </c>
      <c r="Q180" s="214">
        <v>386962467</v>
      </c>
      <c r="R180" s="74">
        <v>376242467</v>
      </c>
      <c r="S180" s="74">
        <v>376242467</v>
      </c>
      <c r="T180" s="75">
        <f t="shared" si="133"/>
        <v>0.97229705484589024</v>
      </c>
      <c r="U180" s="75">
        <f t="shared" si="133"/>
        <v>1</v>
      </c>
      <c r="V180" s="80">
        <v>44564</v>
      </c>
      <c r="W180" s="80">
        <v>44926</v>
      </c>
      <c r="X180" s="64" t="s">
        <v>447</v>
      </c>
      <c r="Y180" s="140"/>
    </row>
    <row r="181" spans="1:25" x14ac:dyDescent="0.25">
      <c r="A181" s="174"/>
      <c r="B181" s="56">
        <v>53050020012</v>
      </c>
      <c r="C181" s="56" t="s">
        <v>35</v>
      </c>
      <c r="D181" s="57" t="s">
        <v>448</v>
      </c>
      <c r="E181" s="175"/>
      <c r="F181" s="150">
        <v>7</v>
      </c>
      <c r="G181" s="60"/>
      <c r="H181" s="145">
        <f>+H183</f>
        <v>0</v>
      </c>
      <c r="I181" s="190"/>
      <c r="J181" s="190"/>
      <c r="K181" s="176"/>
      <c r="L181" s="176"/>
      <c r="M181" s="176"/>
      <c r="N181" s="177"/>
      <c r="O181" s="174"/>
      <c r="P181" s="176"/>
      <c r="Q181" s="176"/>
      <c r="R181" s="74"/>
      <c r="S181" s="74"/>
      <c r="T181" s="177"/>
      <c r="U181" s="177"/>
      <c r="V181" s="80"/>
      <c r="W181" s="80"/>
      <c r="X181" s="64"/>
      <c r="Y181" s="176"/>
    </row>
    <row r="182" spans="1:25" ht="16.5" customHeight="1" x14ac:dyDescent="0.25">
      <c r="A182" s="178">
        <v>4161</v>
      </c>
      <c r="B182" s="178"/>
      <c r="C182" s="178" t="s">
        <v>37</v>
      </c>
      <c r="D182" s="67" t="s">
        <v>449</v>
      </c>
      <c r="E182" s="149" t="s">
        <v>450</v>
      </c>
      <c r="F182" s="150"/>
      <c r="G182" s="211"/>
      <c r="H182" s="220"/>
      <c r="I182" s="60"/>
      <c r="J182" s="96"/>
      <c r="K182" s="74">
        <f>SUM(K183)</f>
        <v>7</v>
      </c>
      <c r="L182" s="71">
        <f>SUM(L183:L183)</f>
        <v>1</v>
      </c>
      <c r="M182" s="74">
        <f t="shared" ref="M182:N182" si="134">SUM(M183:M183)</f>
        <v>0</v>
      </c>
      <c r="N182" s="84">
        <f t="shared" si="134"/>
        <v>0</v>
      </c>
      <c r="O182" s="127">
        <f>+IF(Q182&gt;0,N182,"na")</f>
        <v>0</v>
      </c>
      <c r="P182" s="212">
        <f>SUM(P183:P183)</f>
        <v>500300304</v>
      </c>
      <c r="Q182" s="212">
        <f t="shared" ref="Q182:S182" si="135">SUM(Q183:Q183)</f>
        <v>46271504</v>
      </c>
      <c r="R182" s="74">
        <f t="shared" si="135"/>
        <v>0</v>
      </c>
      <c r="S182" s="74">
        <f t="shared" si="135"/>
        <v>0</v>
      </c>
      <c r="T182" s="75">
        <f t="shared" ref="T182:U183" si="136">IF(Q182=0,0,R182/Q182)</f>
        <v>0</v>
      </c>
      <c r="U182" s="75">
        <f t="shared" si="136"/>
        <v>0</v>
      </c>
      <c r="V182" s="80"/>
      <c r="W182" s="80"/>
      <c r="X182" s="64"/>
      <c r="Y182" s="140" t="s">
        <v>65</v>
      </c>
    </row>
    <row r="183" spans="1:25" ht="121.5" x14ac:dyDescent="0.25">
      <c r="A183" s="178"/>
      <c r="B183" s="178"/>
      <c r="C183" s="178"/>
      <c r="D183" s="67"/>
      <c r="E183" s="149" t="s">
        <v>451</v>
      </c>
      <c r="F183" s="150"/>
      <c r="G183" s="122" t="s">
        <v>452</v>
      </c>
      <c r="H183" s="145">
        <v>0</v>
      </c>
      <c r="I183" s="60" t="s">
        <v>453</v>
      </c>
      <c r="J183" s="60" t="s">
        <v>454</v>
      </c>
      <c r="K183" s="74">
        <v>7</v>
      </c>
      <c r="L183" s="71">
        <v>1</v>
      </c>
      <c r="M183" s="74">
        <v>0</v>
      </c>
      <c r="N183" s="72">
        <v>0</v>
      </c>
      <c r="O183" s="129"/>
      <c r="P183" s="214">
        <v>500300304</v>
      </c>
      <c r="Q183" s="214">
        <v>46271504</v>
      </c>
      <c r="R183" s="74">
        <v>0</v>
      </c>
      <c r="S183" s="74">
        <v>0</v>
      </c>
      <c r="T183" s="75">
        <f t="shared" si="136"/>
        <v>0</v>
      </c>
      <c r="U183" s="75">
        <f t="shared" si="136"/>
        <v>0</v>
      </c>
      <c r="V183" s="80"/>
      <c r="W183" s="80"/>
      <c r="X183" s="64"/>
      <c r="Y183" s="140"/>
    </row>
    <row r="184" spans="1:25" x14ac:dyDescent="0.25">
      <c r="A184" s="39"/>
      <c r="B184" s="31">
        <v>54</v>
      </c>
      <c r="C184" s="31" t="s">
        <v>29</v>
      </c>
      <c r="D184" s="97" t="s">
        <v>455</v>
      </c>
      <c r="E184" s="184"/>
      <c r="F184" s="150"/>
      <c r="G184" s="60"/>
      <c r="H184" s="220"/>
      <c r="I184" s="38"/>
      <c r="J184" s="100"/>
      <c r="K184" s="37"/>
      <c r="L184" s="37"/>
      <c r="M184" s="37"/>
      <c r="N184" s="102"/>
      <c r="O184" s="39"/>
      <c r="P184" s="37"/>
      <c r="Q184" s="37"/>
      <c r="R184" s="74"/>
      <c r="S184" s="74"/>
      <c r="T184" s="102"/>
      <c r="U184" s="102"/>
      <c r="V184" s="80"/>
      <c r="W184" s="80"/>
      <c r="X184" s="64"/>
      <c r="Y184" s="37"/>
    </row>
    <row r="185" spans="1:25" x14ac:dyDescent="0.25">
      <c r="A185" s="39"/>
      <c r="B185" s="31">
        <v>5402</v>
      </c>
      <c r="C185" s="31" t="s">
        <v>31</v>
      </c>
      <c r="D185" s="32" t="s">
        <v>456</v>
      </c>
      <c r="E185" s="184"/>
      <c r="F185" s="150"/>
      <c r="G185" s="60"/>
      <c r="H185" s="220"/>
      <c r="I185" s="38"/>
      <c r="J185" s="38"/>
      <c r="K185" s="37"/>
      <c r="L185" s="37"/>
      <c r="M185" s="37"/>
      <c r="N185" s="102"/>
      <c r="O185" s="39"/>
      <c r="P185" s="37"/>
      <c r="Q185" s="37"/>
      <c r="R185" s="74"/>
      <c r="S185" s="74"/>
      <c r="T185" s="102"/>
      <c r="U185" s="102"/>
      <c r="V185" s="80"/>
      <c r="W185" s="80"/>
      <c r="X185" s="64"/>
      <c r="Y185" s="37"/>
    </row>
    <row r="186" spans="1:25" x14ac:dyDescent="0.25">
      <c r="A186" s="51"/>
      <c r="B186" s="44">
        <v>5402001</v>
      </c>
      <c r="C186" s="44" t="s">
        <v>33</v>
      </c>
      <c r="D186" s="45" t="s">
        <v>457</v>
      </c>
      <c r="E186" s="181"/>
      <c r="F186" s="150"/>
      <c r="G186" s="60"/>
      <c r="H186" s="220"/>
      <c r="I186" s="50"/>
      <c r="J186" s="106"/>
      <c r="K186" s="49"/>
      <c r="L186" s="49"/>
      <c r="M186" s="49"/>
      <c r="N186" s="182"/>
      <c r="O186" s="51"/>
      <c r="P186" s="49"/>
      <c r="Q186" s="49"/>
      <c r="R186" s="74"/>
      <c r="S186" s="74"/>
      <c r="T186" s="182"/>
      <c r="U186" s="182"/>
      <c r="V186" s="80"/>
      <c r="W186" s="80"/>
      <c r="X186" s="64"/>
      <c r="Y186" s="49"/>
    </row>
    <row r="187" spans="1:25" ht="25.5" x14ac:dyDescent="0.25">
      <c r="A187" s="174"/>
      <c r="B187" s="56">
        <v>54020010007</v>
      </c>
      <c r="C187" s="56" t="s">
        <v>35</v>
      </c>
      <c r="D187" s="57" t="s">
        <v>458</v>
      </c>
      <c r="E187" s="175"/>
      <c r="F187" s="221">
        <v>0.12</v>
      </c>
      <c r="G187" s="60"/>
      <c r="H187" s="85">
        <f>+H189</f>
        <v>0.12</v>
      </c>
      <c r="I187" s="190"/>
      <c r="J187" s="61"/>
      <c r="K187" s="176"/>
      <c r="L187" s="176"/>
      <c r="M187" s="176"/>
      <c r="N187" s="177"/>
      <c r="O187" s="174"/>
      <c r="P187" s="176"/>
      <c r="Q187" s="176"/>
      <c r="R187" s="74"/>
      <c r="S187" s="74"/>
      <c r="T187" s="177"/>
      <c r="U187" s="177"/>
      <c r="V187" s="80"/>
      <c r="W187" s="80"/>
      <c r="X187" s="64"/>
      <c r="Y187" s="176"/>
    </row>
    <row r="188" spans="1:25" ht="16.5" customHeight="1" x14ac:dyDescent="0.25">
      <c r="A188" s="178">
        <v>4161</v>
      </c>
      <c r="B188" s="178"/>
      <c r="C188" s="178" t="s">
        <v>37</v>
      </c>
      <c r="D188" s="67" t="s">
        <v>459</v>
      </c>
      <c r="E188" s="149" t="s">
        <v>460</v>
      </c>
      <c r="F188" s="150"/>
      <c r="G188" s="211"/>
      <c r="H188" s="220"/>
      <c r="I188" s="120"/>
      <c r="J188" s="138"/>
      <c r="K188" s="74">
        <f>SUM(K189:K190)</f>
        <v>3</v>
      </c>
      <c r="L188" s="125">
        <f>SUM(L189:L190)</f>
        <v>1</v>
      </c>
      <c r="M188" s="74">
        <f t="shared" ref="M188:N188" si="137">SUM(M189:M190)</f>
        <v>3</v>
      </c>
      <c r="N188" s="126">
        <f t="shared" si="137"/>
        <v>1</v>
      </c>
      <c r="O188" s="127">
        <f>+IF(Q188&gt;0,N188,"na")</f>
        <v>1</v>
      </c>
      <c r="P188" s="79">
        <f>SUM(P189:P190)</f>
        <v>8370080469</v>
      </c>
      <c r="Q188" s="79">
        <f t="shared" ref="Q188:S188" si="138">SUM(Q189:Q190)</f>
        <v>10726730136</v>
      </c>
      <c r="R188" s="79">
        <f t="shared" si="138"/>
        <v>10296833033</v>
      </c>
      <c r="S188" s="79">
        <f t="shared" si="138"/>
        <v>10061218852</v>
      </c>
      <c r="T188" s="75">
        <f t="shared" ref="T188:U190" si="139">IF(Q188=0,0,R188/Q188)</f>
        <v>0.95992281920496714</v>
      </c>
      <c r="U188" s="75">
        <f t="shared" si="139"/>
        <v>0.97711780114867475</v>
      </c>
      <c r="V188" s="80"/>
      <c r="W188" s="80"/>
      <c r="X188" s="64"/>
      <c r="Y188" s="73" t="s">
        <v>461</v>
      </c>
    </row>
    <row r="189" spans="1:25" ht="165.75" customHeight="1" x14ac:dyDescent="0.25">
      <c r="A189" s="178"/>
      <c r="B189" s="178"/>
      <c r="C189" s="178"/>
      <c r="D189" s="67"/>
      <c r="E189" s="149" t="s">
        <v>462</v>
      </c>
      <c r="F189" s="150"/>
      <c r="G189" s="222" t="s">
        <v>458</v>
      </c>
      <c r="H189" s="223">
        <v>0.12</v>
      </c>
      <c r="I189" s="120" t="s">
        <v>463</v>
      </c>
      <c r="J189" s="120" t="s">
        <v>464</v>
      </c>
      <c r="K189" s="74">
        <v>2</v>
      </c>
      <c r="L189" s="125">
        <v>0.9</v>
      </c>
      <c r="M189" s="74">
        <v>2</v>
      </c>
      <c r="N189" s="126">
        <v>0.9</v>
      </c>
      <c r="O189" s="129"/>
      <c r="P189" s="79">
        <v>8300080469</v>
      </c>
      <c r="Q189" s="79">
        <v>10654174136</v>
      </c>
      <c r="R189" s="74">
        <v>10231065273</v>
      </c>
      <c r="S189" s="74">
        <v>10061218852</v>
      </c>
      <c r="T189" s="75">
        <f t="shared" si="139"/>
        <v>0.96028703326986808</v>
      </c>
      <c r="U189" s="75">
        <f t="shared" si="139"/>
        <v>0.98339895050340176</v>
      </c>
      <c r="V189" s="80">
        <v>44564</v>
      </c>
      <c r="W189" s="80">
        <v>44926</v>
      </c>
      <c r="X189" s="64" t="s">
        <v>465</v>
      </c>
      <c r="Y189" s="73"/>
    </row>
    <row r="190" spans="1:25" ht="94.5" x14ac:dyDescent="0.25">
      <c r="A190" s="178"/>
      <c r="B190" s="178"/>
      <c r="C190" s="178"/>
      <c r="D190" s="67"/>
      <c r="E190" s="149" t="s">
        <v>466</v>
      </c>
      <c r="F190" s="150"/>
      <c r="G190" s="224"/>
      <c r="H190" s="225"/>
      <c r="I190" s="120" t="s">
        <v>467</v>
      </c>
      <c r="J190" s="120" t="s">
        <v>468</v>
      </c>
      <c r="K190" s="74">
        <v>1</v>
      </c>
      <c r="L190" s="125">
        <v>0.1</v>
      </c>
      <c r="M190" s="74">
        <v>1</v>
      </c>
      <c r="N190" s="126">
        <v>0.1</v>
      </c>
      <c r="O190" s="130"/>
      <c r="P190" s="79">
        <v>70000000</v>
      </c>
      <c r="Q190" s="79">
        <v>72556000</v>
      </c>
      <c r="R190" s="74">
        <v>65767760</v>
      </c>
      <c r="S190" s="74"/>
      <c r="T190" s="75">
        <f t="shared" si="139"/>
        <v>0.90644136942499587</v>
      </c>
      <c r="U190" s="75">
        <f t="shared" si="139"/>
        <v>0</v>
      </c>
      <c r="V190" s="80">
        <v>44896</v>
      </c>
      <c r="W190" s="80">
        <v>44926</v>
      </c>
      <c r="X190" s="64" t="s">
        <v>469</v>
      </c>
      <c r="Y190" s="73"/>
    </row>
    <row r="191" spans="1:25" ht="33" x14ac:dyDescent="0.25">
      <c r="A191" s="51"/>
      <c r="B191" s="44">
        <v>5402002</v>
      </c>
      <c r="C191" s="44" t="s">
        <v>33</v>
      </c>
      <c r="D191" s="45" t="s">
        <v>470</v>
      </c>
      <c r="E191" s="181"/>
      <c r="F191" s="150"/>
      <c r="G191" s="60"/>
      <c r="H191" s="220"/>
      <c r="I191" s="50"/>
      <c r="J191" s="106"/>
      <c r="K191" s="49"/>
      <c r="L191" s="49"/>
      <c r="M191" s="74"/>
      <c r="N191" s="182"/>
      <c r="O191" s="51"/>
      <c r="P191" s="49"/>
      <c r="Q191" s="49"/>
      <c r="R191" s="74"/>
      <c r="S191" s="74"/>
      <c r="T191" s="182"/>
      <c r="U191" s="182"/>
      <c r="V191" s="80"/>
      <c r="W191" s="80"/>
      <c r="X191" s="64"/>
      <c r="Y191" s="49"/>
    </row>
    <row r="192" spans="1:25" x14ac:dyDescent="0.25">
      <c r="A192" s="174"/>
      <c r="B192" s="56">
        <v>54020020020</v>
      </c>
      <c r="C192" s="56" t="s">
        <v>35</v>
      </c>
      <c r="D192" s="57" t="s">
        <v>471</v>
      </c>
      <c r="E192" s="175"/>
      <c r="F192" s="150">
        <v>3</v>
      </c>
      <c r="G192" s="60"/>
      <c r="H192" s="145">
        <f>+H194</f>
        <v>4</v>
      </c>
      <c r="I192" s="190"/>
      <c r="J192" s="190"/>
      <c r="K192" s="176"/>
      <c r="L192" s="176"/>
      <c r="M192" s="74"/>
      <c r="N192" s="177"/>
      <c r="O192" s="174"/>
      <c r="P192" s="176"/>
      <c r="Q192" s="176"/>
      <c r="R192" s="74"/>
      <c r="S192" s="74"/>
      <c r="T192" s="177"/>
      <c r="U192" s="177"/>
      <c r="V192" s="80"/>
      <c r="W192" s="80"/>
      <c r="X192" s="64"/>
      <c r="Y192" s="49"/>
    </row>
    <row r="193" spans="1:25" ht="16.5" customHeight="1" x14ac:dyDescent="0.25">
      <c r="A193" s="116">
        <v>4161</v>
      </c>
      <c r="B193" s="116"/>
      <c r="C193" s="116" t="s">
        <v>37</v>
      </c>
      <c r="D193" s="117" t="s">
        <v>472</v>
      </c>
      <c r="E193" s="118" t="s">
        <v>473</v>
      </c>
      <c r="F193" s="150"/>
      <c r="G193" s="60"/>
      <c r="H193" s="226"/>
      <c r="I193" s="119"/>
      <c r="J193" s="119"/>
      <c r="K193" s="74">
        <f>SUM(K194)</f>
        <v>4</v>
      </c>
      <c r="L193" s="83">
        <f>SUM(L194:L195)</f>
        <v>1</v>
      </c>
      <c r="M193" s="74">
        <f>SUM(M194)</f>
        <v>4</v>
      </c>
      <c r="N193" s="84">
        <f t="shared" ref="N193" si="140">SUM(N194:N195)</f>
        <v>1</v>
      </c>
      <c r="O193" s="127">
        <f>+IF(Q193&gt;0,N193,"na")</f>
        <v>1</v>
      </c>
      <c r="P193" s="74">
        <f>SUM(P194:P195)</f>
        <v>452214740</v>
      </c>
      <c r="Q193" s="74">
        <f t="shared" ref="Q193:S193" si="141">SUM(Q194:Q195)</f>
        <v>482000472</v>
      </c>
      <c r="R193" s="74">
        <f t="shared" si="141"/>
        <v>453440174</v>
      </c>
      <c r="S193" s="74">
        <f t="shared" si="141"/>
        <v>406500551</v>
      </c>
      <c r="T193" s="75">
        <f t="shared" ref="T193:U195" si="142">IF(Q193=0,0,R193/Q193)</f>
        <v>0.94074632773388656</v>
      </c>
      <c r="U193" s="75">
        <f t="shared" si="142"/>
        <v>0.89648111108919959</v>
      </c>
      <c r="V193" s="80">
        <v>44564</v>
      </c>
      <c r="W193" s="80">
        <v>44926</v>
      </c>
      <c r="X193" s="64"/>
      <c r="Y193" s="116" t="s">
        <v>474</v>
      </c>
    </row>
    <row r="194" spans="1:25" ht="135" x14ac:dyDescent="0.25">
      <c r="A194" s="116"/>
      <c r="B194" s="116"/>
      <c r="C194" s="116"/>
      <c r="D194" s="117"/>
      <c r="E194" s="78" t="s">
        <v>475</v>
      </c>
      <c r="F194" s="150"/>
      <c r="G194" s="122" t="s">
        <v>471</v>
      </c>
      <c r="H194" s="227">
        <v>4</v>
      </c>
      <c r="I194" s="228" t="s">
        <v>476</v>
      </c>
      <c r="J194" s="228" t="s">
        <v>477</v>
      </c>
      <c r="K194" s="229">
        <v>4</v>
      </c>
      <c r="L194" s="230">
        <v>0.74</v>
      </c>
      <c r="M194" s="74">
        <v>4</v>
      </c>
      <c r="N194" s="231">
        <v>0.74</v>
      </c>
      <c r="O194" s="129"/>
      <c r="P194" s="232">
        <v>348524636</v>
      </c>
      <c r="Q194" s="232">
        <v>378310368</v>
      </c>
      <c r="R194" s="74">
        <v>362906623</v>
      </c>
      <c r="S194" s="74">
        <v>315967000</v>
      </c>
      <c r="T194" s="75">
        <f t="shared" si="142"/>
        <v>0.95928278391778043</v>
      </c>
      <c r="U194" s="75">
        <f t="shared" si="142"/>
        <v>0.87065647187155359</v>
      </c>
      <c r="V194" s="80">
        <v>44564</v>
      </c>
      <c r="W194" s="80">
        <v>44926</v>
      </c>
      <c r="X194" s="64" t="s">
        <v>478</v>
      </c>
      <c r="Y194" s="116"/>
    </row>
    <row r="195" spans="1:25" ht="135" x14ac:dyDescent="0.25">
      <c r="A195" s="116"/>
      <c r="B195" s="116"/>
      <c r="C195" s="116"/>
      <c r="D195" s="117"/>
      <c r="E195" s="78" t="s">
        <v>479</v>
      </c>
      <c r="F195" s="150"/>
      <c r="G195" s="226"/>
      <c r="H195" s="226"/>
      <c r="I195" s="228" t="s">
        <v>480</v>
      </c>
      <c r="J195" s="228" t="s">
        <v>481</v>
      </c>
      <c r="K195" s="229">
        <v>1</v>
      </c>
      <c r="L195" s="230">
        <v>0.26</v>
      </c>
      <c r="M195" s="74">
        <v>1</v>
      </c>
      <c r="N195" s="231">
        <v>0.26</v>
      </c>
      <c r="O195" s="130"/>
      <c r="P195" s="232">
        <v>103690104</v>
      </c>
      <c r="Q195" s="232">
        <v>103690104</v>
      </c>
      <c r="R195" s="74">
        <v>90533551</v>
      </c>
      <c r="S195" s="74">
        <v>90533551</v>
      </c>
      <c r="T195" s="75">
        <f t="shared" si="142"/>
        <v>0.87311659943942188</v>
      </c>
      <c r="U195" s="75">
        <f t="shared" si="142"/>
        <v>1</v>
      </c>
      <c r="V195" s="80">
        <v>44564</v>
      </c>
      <c r="W195" s="80">
        <v>44926</v>
      </c>
      <c r="X195" s="64" t="s">
        <v>482</v>
      </c>
      <c r="Y195" s="116"/>
    </row>
    <row r="196" spans="1:25" x14ac:dyDescent="0.25">
      <c r="A196" s="51"/>
      <c r="B196" s="44">
        <v>5402003</v>
      </c>
      <c r="C196" s="44" t="s">
        <v>33</v>
      </c>
      <c r="D196" s="45" t="s">
        <v>483</v>
      </c>
      <c r="E196" s="181"/>
      <c r="F196" s="150"/>
      <c r="G196" s="60"/>
      <c r="H196" s="220"/>
      <c r="I196" s="50"/>
      <c r="J196" s="50"/>
      <c r="K196" s="49"/>
      <c r="L196" s="49"/>
      <c r="M196" s="74"/>
      <c r="N196" s="182"/>
      <c r="O196" s="51"/>
      <c r="P196" s="49"/>
      <c r="Q196" s="49"/>
      <c r="R196" s="74"/>
      <c r="S196" s="74"/>
      <c r="T196" s="182"/>
      <c r="U196" s="182"/>
      <c r="V196" s="80"/>
      <c r="W196" s="80"/>
      <c r="X196" s="64"/>
      <c r="Y196" s="49"/>
    </row>
    <row r="197" spans="1:25" ht="25.5" x14ac:dyDescent="0.25">
      <c r="A197" s="174"/>
      <c r="B197" s="56">
        <v>54020030009</v>
      </c>
      <c r="C197" s="56" t="s">
        <v>35</v>
      </c>
      <c r="D197" s="57" t="s">
        <v>484</v>
      </c>
      <c r="E197" s="175"/>
      <c r="F197" s="150">
        <v>1</v>
      </c>
      <c r="G197" s="60"/>
      <c r="H197" s="145">
        <f>SUM(H200)</f>
        <v>1</v>
      </c>
      <c r="I197" s="190"/>
      <c r="J197" s="61"/>
      <c r="K197" s="176"/>
      <c r="L197" s="176"/>
      <c r="M197" s="74"/>
      <c r="N197" s="177"/>
      <c r="O197" s="174"/>
      <c r="P197" s="176"/>
      <c r="Q197" s="176"/>
      <c r="R197" s="74"/>
      <c r="S197" s="74"/>
      <c r="T197" s="177"/>
      <c r="U197" s="177"/>
      <c r="V197" s="80"/>
      <c r="W197" s="80"/>
      <c r="X197" s="64"/>
      <c r="Y197" s="176"/>
    </row>
    <row r="198" spans="1:25" ht="16.5" customHeight="1" x14ac:dyDescent="0.25">
      <c r="A198" s="116">
        <v>4161</v>
      </c>
      <c r="B198" s="116"/>
      <c r="C198" s="116" t="s">
        <v>37</v>
      </c>
      <c r="D198" s="117" t="s">
        <v>485</v>
      </c>
      <c r="E198" s="118" t="s">
        <v>486</v>
      </c>
      <c r="F198" s="150"/>
      <c r="G198" s="60"/>
      <c r="H198" s="119"/>
      <c r="I198" s="119"/>
      <c r="J198" s="119"/>
      <c r="K198" s="229">
        <f>SUM(K200)</f>
        <v>1</v>
      </c>
      <c r="L198" s="83">
        <f>SUM(L199:L200)</f>
        <v>1</v>
      </c>
      <c r="M198" s="74">
        <f>SUM(M200)</f>
        <v>1</v>
      </c>
      <c r="N198" s="84">
        <f t="shared" ref="N198" si="143">SUM(N199:N200)</f>
        <v>1</v>
      </c>
      <c r="O198" s="127">
        <f>+IF(Q198&gt;0,N198,"na")</f>
        <v>1</v>
      </c>
      <c r="P198" s="74">
        <f>SUM(P199:P200)</f>
        <v>334278725</v>
      </c>
      <c r="Q198" s="74">
        <f t="shared" ref="Q198:S198" si="144">SUM(Q199:Q200)</f>
        <v>325758020</v>
      </c>
      <c r="R198" s="74">
        <f t="shared" si="144"/>
        <v>319781000</v>
      </c>
      <c r="S198" s="74">
        <f t="shared" si="144"/>
        <v>319781000</v>
      </c>
      <c r="T198" s="75">
        <f t="shared" ref="T198:U200" si="145">IF(Q198=0,0,R198/Q198)</f>
        <v>0.9816519636262524</v>
      </c>
      <c r="U198" s="75">
        <f t="shared" si="145"/>
        <v>1</v>
      </c>
      <c r="V198" s="80"/>
      <c r="W198" s="80"/>
      <c r="X198" s="64"/>
      <c r="Y198" s="116" t="s">
        <v>113</v>
      </c>
    </row>
    <row r="199" spans="1:25" ht="94.5" x14ac:dyDescent="0.25">
      <c r="A199" s="116"/>
      <c r="B199" s="116"/>
      <c r="C199" s="116"/>
      <c r="D199" s="117"/>
      <c r="E199" s="78" t="s">
        <v>487</v>
      </c>
      <c r="F199" s="60"/>
      <c r="G199" s="122"/>
      <c r="H199" s="190"/>
      <c r="I199" s="228" t="s">
        <v>488</v>
      </c>
      <c r="J199" s="228" t="s">
        <v>489</v>
      </c>
      <c r="K199" s="229">
        <v>1</v>
      </c>
      <c r="L199" s="230">
        <v>0.23</v>
      </c>
      <c r="M199" s="74">
        <v>1</v>
      </c>
      <c r="N199" s="231">
        <v>0.23</v>
      </c>
      <c r="O199" s="129"/>
      <c r="P199" s="232">
        <v>54958800</v>
      </c>
      <c r="Q199" s="232">
        <v>43967040</v>
      </c>
      <c r="R199" s="74">
        <v>41656000</v>
      </c>
      <c r="S199" s="74">
        <v>41656000</v>
      </c>
      <c r="T199" s="75">
        <f t="shared" si="145"/>
        <v>0.94743698916279107</v>
      </c>
      <c r="U199" s="75">
        <f t="shared" si="145"/>
        <v>1</v>
      </c>
      <c r="V199" s="80">
        <v>44564</v>
      </c>
      <c r="W199" s="80">
        <v>44926</v>
      </c>
      <c r="X199" s="64" t="s">
        <v>490</v>
      </c>
      <c r="Y199" s="116"/>
    </row>
    <row r="200" spans="1:25" ht="81" x14ac:dyDescent="0.25">
      <c r="A200" s="116"/>
      <c r="B200" s="116"/>
      <c r="C200" s="116"/>
      <c r="D200" s="117"/>
      <c r="E200" s="78" t="s">
        <v>491</v>
      </c>
      <c r="F200" s="60"/>
      <c r="G200" s="122" t="s">
        <v>484</v>
      </c>
      <c r="H200" s="233">
        <v>1</v>
      </c>
      <c r="I200" s="228" t="s">
        <v>492</v>
      </c>
      <c r="J200" s="228" t="s">
        <v>493</v>
      </c>
      <c r="K200" s="229">
        <v>1</v>
      </c>
      <c r="L200" s="230">
        <v>0.77</v>
      </c>
      <c r="M200" s="74">
        <v>1</v>
      </c>
      <c r="N200" s="231">
        <v>0.77</v>
      </c>
      <c r="O200" s="130"/>
      <c r="P200" s="232">
        <v>279319925</v>
      </c>
      <c r="Q200" s="232">
        <v>281790980</v>
      </c>
      <c r="R200" s="74">
        <v>278125000</v>
      </c>
      <c r="S200" s="74">
        <v>278125000</v>
      </c>
      <c r="T200" s="75">
        <f t="shared" si="145"/>
        <v>0.98699042815352001</v>
      </c>
      <c r="U200" s="75">
        <f t="shared" si="145"/>
        <v>1</v>
      </c>
      <c r="V200" s="80">
        <v>44564</v>
      </c>
      <c r="W200" s="80">
        <v>44926</v>
      </c>
      <c r="X200" s="64" t="s">
        <v>494</v>
      </c>
      <c r="Y200" s="116"/>
    </row>
    <row r="201" spans="1:25" ht="25.5" x14ac:dyDescent="0.25">
      <c r="A201" s="174"/>
      <c r="B201" s="56">
        <v>54020030020</v>
      </c>
      <c r="C201" s="56" t="s">
        <v>35</v>
      </c>
      <c r="D201" s="57" t="s">
        <v>495</v>
      </c>
      <c r="E201" s="175"/>
      <c r="F201" s="150">
        <v>1</v>
      </c>
      <c r="G201" s="60"/>
      <c r="H201" s="145">
        <f>+H204</f>
        <v>0</v>
      </c>
      <c r="I201" s="190"/>
      <c r="J201" s="190"/>
      <c r="K201" s="176"/>
      <c r="L201" s="176"/>
      <c r="M201" s="74"/>
      <c r="N201" s="177"/>
      <c r="O201" s="174"/>
      <c r="P201" s="176"/>
      <c r="Q201" s="176"/>
      <c r="R201" s="74"/>
      <c r="S201" s="74"/>
      <c r="T201" s="177"/>
      <c r="U201" s="177"/>
      <c r="V201" s="80"/>
      <c r="W201" s="80"/>
      <c r="X201" s="64"/>
      <c r="Y201" s="176"/>
    </row>
    <row r="202" spans="1:25" ht="16.5" customHeight="1" x14ac:dyDescent="0.25">
      <c r="A202" s="178">
        <v>4161</v>
      </c>
      <c r="B202" s="178"/>
      <c r="C202" s="178" t="s">
        <v>37</v>
      </c>
      <c r="D202" s="117" t="s">
        <v>496</v>
      </c>
      <c r="E202" s="234" t="s">
        <v>497</v>
      </c>
      <c r="F202" s="150"/>
      <c r="G202" s="60"/>
      <c r="H202" s="220"/>
      <c r="I202" s="120"/>
      <c r="J202" s="120"/>
      <c r="K202" s="229">
        <f>SUM(K204)</f>
        <v>1</v>
      </c>
      <c r="L202" s="83">
        <f>SUM(L203:L204)</f>
        <v>1</v>
      </c>
      <c r="M202" s="74">
        <f>SUM(M204)</f>
        <v>0</v>
      </c>
      <c r="N202" s="84">
        <f t="shared" ref="N202" si="146">SUM(N203:N204)</f>
        <v>0.93</v>
      </c>
      <c r="O202" s="127">
        <f>+IF(Q202&gt;0,N202,"na")</f>
        <v>0.93</v>
      </c>
      <c r="P202" s="79">
        <f>SUM(P203:P204)</f>
        <v>1561096000</v>
      </c>
      <c r="Q202" s="79">
        <f t="shared" ref="Q202:S202" si="147">SUM(Q203:Q204)</f>
        <v>1957869500</v>
      </c>
      <c r="R202" s="79">
        <f t="shared" si="147"/>
        <v>1885658000</v>
      </c>
      <c r="S202" s="79">
        <f t="shared" si="147"/>
        <v>1877082000</v>
      </c>
      <c r="T202" s="75">
        <f t="shared" ref="T202:U204" si="148">IF(Q202=0,0,R202/Q202)</f>
        <v>0.9631173068480815</v>
      </c>
      <c r="U202" s="75">
        <f t="shared" si="148"/>
        <v>0.99545198546077818</v>
      </c>
      <c r="V202" s="80"/>
      <c r="W202" s="80"/>
      <c r="X202" s="64"/>
      <c r="Y202" s="65" t="s">
        <v>40</v>
      </c>
    </row>
    <row r="203" spans="1:25" ht="81" customHeight="1" x14ac:dyDescent="0.25">
      <c r="A203" s="178"/>
      <c r="B203" s="178"/>
      <c r="C203" s="178"/>
      <c r="D203" s="117"/>
      <c r="E203" s="234" t="s">
        <v>498</v>
      </c>
      <c r="F203" s="150"/>
      <c r="G203" s="60"/>
      <c r="H203" s="60"/>
      <c r="I203" s="120" t="s">
        <v>499</v>
      </c>
      <c r="J203" s="120" t="s">
        <v>500</v>
      </c>
      <c r="K203" s="74">
        <v>4112</v>
      </c>
      <c r="L203" s="125">
        <v>0.87</v>
      </c>
      <c r="M203" s="74">
        <v>4989</v>
      </c>
      <c r="N203" s="126">
        <v>0.89</v>
      </c>
      <c r="O203" s="129"/>
      <c r="P203" s="79">
        <v>1323096000</v>
      </c>
      <c r="Q203" s="79">
        <v>1696555500</v>
      </c>
      <c r="R203" s="74">
        <v>1638235000</v>
      </c>
      <c r="S203" s="74">
        <v>1629659000</v>
      </c>
      <c r="T203" s="75">
        <f t="shared" si="148"/>
        <v>0.96562417203563333</v>
      </c>
      <c r="U203" s="75">
        <f t="shared" si="148"/>
        <v>0.9947650978034287</v>
      </c>
      <c r="V203" s="80">
        <v>44564</v>
      </c>
      <c r="W203" s="80">
        <v>44561</v>
      </c>
      <c r="X203" s="64" t="s">
        <v>501</v>
      </c>
      <c r="Y203" s="65"/>
    </row>
    <row r="204" spans="1:25" ht="108" customHeight="1" x14ac:dyDescent="0.25">
      <c r="A204" s="235"/>
      <c r="B204" s="235"/>
      <c r="C204" s="235"/>
      <c r="D204" s="236"/>
      <c r="E204" s="237" t="s">
        <v>502</v>
      </c>
      <c r="F204" s="238"/>
      <c r="G204" s="239" t="s">
        <v>495</v>
      </c>
      <c r="H204" s="240">
        <v>0</v>
      </c>
      <c r="I204" s="241" t="s">
        <v>503</v>
      </c>
      <c r="J204" s="242" t="s">
        <v>50</v>
      </c>
      <c r="K204" s="243">
        <v>1</v>
      </c>
      <c r="L204" s="244">
        <v>0.13</v>
      </c>
      <c r="M204" s="243">
        <v>0</v>
      </c>
      <c r="N204" s="245">
        <v>0.04</v>
      </c>
      <c r="O204" s="246"/>
      <c r="P204" s="247">
        <v>238000000</v>
      </c>
      <c r="Q204" s="247">
        <v>261314000</v>
      </c>
      <c r="R204" s="243">
        <v>247423000</v>
      </c>
      <c r="S204" s="243">
        <v>247423000</v>
      </c>
      <c r="T204" s="248">
        <f t="shared" si="148"/>
        <v>0.94684173063823596</v>
      </c>
      <c r="U204" s="248">
        <f t="shared" si="148"/>
        <v>1</v>
      </c>
      <c r="V204" s="249">
        <v>44564</v>
      </c>
      <c r="W204" s="249">
        <v>44561</v>
      </c>
      <c r="X204" s="250" t="s">
        <v>504</v>
      </c>
      <c r="Y204" s="251"/>
    </row>
    <row r="205" spans="1:25" x14ac:dyDescent="0.25">
      <c r="A205" s="252"/>
      <c r="B205" s="252"/>
      <c r="C205" s="252"/>
      <c r="D205" s="253"/>
      <c r="E205" s="254"/>
      <c r="F205" s="252"/>
      <c r="G205" s="255"/>
      <c r="H205" s="256"/>
      <c r="I205" s="257"/>
      <c r="J205" s="258"/>
      <c r="K205" s="259"/>
      <c r="L205" s="260"/>
      <c r="M205" s="259"/>
      <c r="N205" s="260"/>
      <c r="O205" s="261"/>
      <c r="P205" s="262"/>
      <c r="Q205" s="262"/>
      <c r="R205" s="263"/>
      <c r="S205" s="263"/>
      <c r="T205" s="264"/>
      <c r="U205" s="264"/>
      <c r="V205" s="265"/>
      <c r="W205" s="265"/>
      <c r="X205" s="266"/>
      <c r="Y205" s="267"/>
    </row>
    <row r="206" spans="1:25" s="269" customFormat="1" ht="12.75" x14ac:dyDescent="0.25">
      <c r="A206" s="268"/>
      <c r="B206" s="269" t="s">
        <v>505</v>
      </c>
      <c r="C206" s="270">
        <f>COUNTIF(C7:C204,"pr")</f>
        <v>63</v>
      </c>
      <c r="D206" s="271"/>
      <c r="E206" s="269" t="s">
        <v>506</v>
      </c>
      <c r="G206" s="272">
        <f>COUNTIF(O11:O204,"na")-C207</f>
        <v>0</v>
      </c>
      <c r="H206" s="270"/>
      <c r="J206" s="270"/>
      <c r="K206" s="273"/>
      <c r="L206" s="273"/>
      <c r="M206" s="274"/>
      <c r="N206" s="270" t="s">
        <v>507</v>
      </c>
      <c r="O206" s="275">
        <f>AVERAGE(O11:O204)</f>
        <v>0.87412698412698397</v>
      </c>
      <c r="P206" s="276">
        <f>+P202+P198+P193+P188+P182+P179+P174+P168+P164+P159+P156+P152+P150+P147+P144+P140+P138+P133+P129+P126+P123+P120+P117+P114+P109+P106+P104+P102+P100+P98+P95+P93+P90+P88+P86+P84+P82+P80+P78+P76+P74+P70+P67+P65+P63+P60+P58+P56+P54+P52+P50+P48+P45+P41+P36+P33+P31+P28+P26+P23+P17+P14+P11</f>
        <v>67366636288</v>
      </c>
      <c r="Q206" s="276">
        <f>+Q202+Q198+Q193+Q188+Q182+Q179+Q174+Q168+Q164+Q159+Q156+Q152+Q150+Q147+Q144+Q140+Q138+Q133+Q129+Q126+Q123+Q120+Q117+Q114+Q109+Q106+Q104+Q102+Q100+Q98+Q95+Q93+Q90+Q88+Q86+Q84+Q82+Q80+Q78+Q76+Q74+Q70+Q67+Q65+Q63+Q60+Q58+Q56+Q54+Q52+Q50+Q48+Q45+Q41+Q36+Q33+Q31+Q28+Q26+Q23+Q17+Q14+Q11</f>
        <v>81867884735</v>
      </c>
      <c r="R206" s="276">
        <f>+R202+R198+R193+R188+R182+R179+R174+R168+R164+R159+R156+R152+R150+R147+R144+R140+R138+R133+R129+R126+R123+R120+R117+R114+R109+R106+R104+R102+R100+R98+R95+R93+R90+R88+R86+R84+R82+R80+R78+R76+R74+R70+R67+R65+R63+R60+R58+R56+R54+R52+R50+R48+R45+R41+R36+R33+R31+R28+R26+R23+R17+R14+R11</f>
        <v>77061716143</v>
      </c>
      <c r="S206" s="276">
        <f>+S202+S198+S193+S188+S182+S179+S174+S168+S164+S159+S156+S152+S150+S147+S144+S140+S138+S133+S129+S126+S123+S120+S117+S114+S109+S106+S104+S102+S100+S98+S95+S93+S90+S88+S86+S84+S82+S80+S78+S76+S74+S70+S67+S65+S63+S60+S58+S56+S54+S52+S50+S48+S45+S41+S36+S33+S31+S28+S26+S23+S17+S14+S11</f>
        <v>59119516097</v>
      </c>
      <c r="T206" s="277">
        <f>IF(Q206=0,0,R206/Q206)</f>
        <v>0.94129360239907023</v>
      </c>
      <c r="U206" s="277">
        <f>IF(R206=0,0,S206/R206)</f>
        <v>0.76717102935126102</v>
      </c>
      <c r="V206" s="270"/>
      <c r="W206" s="270"/>
      <c r="X206" s="278"/>
      <c r="Y206" s="279"/>
    </row>
    <row r="207" spans="1:25" s="269" customFormat="1" ht="12.75" x14ac:dyDescent="0.25">
      <c r="A207" s="270"/>
      <c r="C207" s="270"/>
      <c r="D207" s="271"/>
      <c r="F207" s="270"/>
      <c r="G207" s="271"/>
      <c r="H207" s="270"/>
      <c r="I207" s="271"/>
      <c r="J207" s="271"/>
      <c r="K207" s="280"/>
      <c r="L207" s="280"/>
      <c r="M207" s="281"/>
      <c r="N207" s="282" t="s">
        <v>508</v>
      </c>
      <c r="O207" s="283">
        <f>COUNTIF(O11:O204,"=0%")</f>
        <v>5</v>
      </c>
      <c r="P207" s="284">
        <v>67366636288</v>
      </c>
      <c r="Q207" s="284">
        <v>81867884735</v>
      </c>
      <c r="R207" s="284">
        <v>77061716143</v>
      </c>
      <c r="S207" s="284">
        <v>59119516097</v>
      </c>
      <c r="T207" s="285"/>
      <c r="U207" s="285"/>
      <c r="X207" s="278"/>
      <c r="Y207" s="286"/>
    </row>
    <row r="208" spans="1:25" x14ac:dyDescent="0.25">
      <c r="A208"/>
      <c r="B208"/>
      <c r="C208"/>
      <c r="D208"/>
      <c r="E208"/>
      <c r="F208"/>
      <c r="G208"/>
      <c r="H208"/>
      <c r="I208"/>
      <c r="J208"/>
      <c r="K208" s="287"/>
      <c r="L208" s="287"/>
      <c r="M208" s="287"/>
      <c r="N208" s="287"/>
      <c r="O208" s="287"/>
      <c r="P208" s="287"/>
      <c r="Q208" s="287"/>
      <c r="R208" s="287"/>
      <c r="S208" s="287"/>
      <c r="T208" s="287"/>
      <c r="U208" s="287"/>
      <c r="V208" s="287"/>
      <c r="W208" s="287"/>
      <c r="X208" s="288"/>
      <c r="Y208"/>
    </row>
  </sheetData>
  <autoFilter ref="A5:Y204" xr:uid="{00000000-0009-0000-0000-000013000000}"/>
  <mergeCells count="414">
    <mergeCell ref="A202:A204"/>
    <mergeCell ref="B202:B204"/>
    <mergeCell ref="C202:C204"/>
    <mergeCell ref="D202:D204"/>
    <mergeCell ref="O202:O204"/>
    <mergeCell ref="Y202:Y204"/>
    <mergeCell ref="A198:A200"/>
    <mergeCell ref="B198:B200"/>
    <mergeCell ref="C198:C200"/>
    <mergeCell ref="D198:D200"/>
    <mergeCell ref="O198:O200"/>
    <mergeCell ref="Y198:Y200"/>
    <mergeCell ref="A193:A195"/>
    <mergeCell ref="B193:B195"/>
    <mergeCell ref="C193:C195"/>
    <mergeCell ref="D193:D195"/>
    <mergeCell ref="O193:O195"/>
    <mergeCell ref="Y193:Y195"/>
    <mergeCell ref="A188:A190"/>
    <mergeCell ref="B188:B190"/>
    <mergeCell ref="C188:C190"/>
    <mergeCell ref="D188:D190"/>
    <mergeCell ref="O188:O190"/>
    <mergeCell ref="Y188:Y190"/>
    <mergeCell ref="G189:G190"/>
    <mergeCell ref="H189:H190"/>
    <mergeCell ref="A182:A183"/>
    <mergeCell ref="B182:B183"/>
    <mergeCell ref="C182:C183"/>
    <mergeCell ref="D182:D183"/>
    <mergeCell ref="O182:O183"/>
    <mergeCell ref="Y182:Y183"/>
    <mergeCell ref="A179:A180"/>
    <mergeCell ref="B179:B180"/>
    <mergeCell ref="C179:C180"/>
    <mergeCell ref="D179:D180"/>
    <mergeCell ref="O179:O180"/>
    <mergeCell ref="Y179:Y180"/>
    <mergeCell ref="A174:A175"/>
    <mergeCell ref="B174:B175"/>
    <mergeCell ref="C174:C175"/>
    <mergeCell ref="D174:D175"/>
    <mergeCell ref="O174:O175"/>
    <mergeCell ref="Y174:Y175"/>
    <mergeCell ref="A168:A169"/>
    <mergeCell ref="B168:B169"/>
    <mergeCell ref="C168:C169"/>
    <mergeCell ref="D168:D169"/>
    <mergeCell ref="O168:O169"/>
    <mergeCell ref="Y168:Y169"/>
    <mergeCell ref="A164:A166"/>
    <mergeCell ref="B164:B166"/>
    <mergeCell ref="C164:C166"/>
    <mergeCell ref="D164:D166"/>
    <mergeCell ref="O164:O166"/>
    <mergeCell ref="Y164:Y166"/>
    <mergeCell ref="A159:A160"/>
    <mergeCell ref="B159:B160"/>
    <mergeCell ref="C159:C160"/>
    <mergeCell ref="D159:D160"/>
    <mergeCell ref="O159:O160"/>
    <mergeCell ref="Y159:Y160"/>
    <mergeCell ref="A156:A158"/>
    <mergeCell ref="B156:B158"/>
    <mergeCell ref="C156:C158"/>
    <mergeCell ref="D156:D158"/>
    <mergeCell ref="O156:O158"/>
    <mergeCell ref="Y156:Y158"/>
    <mergeCell ref="F157:F158"/>
    <mergeCell ref="A152:A153"/>
    <mergeCell ref="B152:B153"/>
    <mergeCell ref="C152:C153"/>
    <mergeCell ref="D152:D153"/>
    <mergeCell ref="O152:O153"/>
    <mergeCell ref="Y152:Y153"/>
    <mergeCell ref="A150:A151"/>
    <mergeCell ref="B150:B151"/>
    <mergeCell ref="C150:C151"/>
    <mergeCell ref="D150:D151"/>
    <mergeCell ref="O150:O151"/>
    <mergeCell ref="Y150:Y151"/>
    <mergeCell ref="A147:A149"/>
    <mergeCell ref="B147:B149"/>
    <mergeCell ref="C147:C149"/>
    <mergeCell ref="D147:D149"/>
    <mergeCell ref="O147:O149"/>
    <mergeCell ref="Y147:Y149"/>
    <mergeCell ref="A144:A146"/>
    <mergeCell ref="B144:B146"/>
    <mergeCell ref="C144:C146"/>
    <mergeCell ref="D144:D146"/>
    <mergeCell ref="O144:O146"/>
    <mergeCell ref="Y144:Y146"/>
    <mergeCell ref="A140:A143"/>
    <mergeCell ref="B140:B143"/>
    <mergeCell ref="C140:C143"/>
    <mergeCell ref="D140:D143"/>
    <mergeCell ref="O140:O143"/>
    <mergeCell ref="Y140:Y143"/>
    <mergeCell ref="A138:A139"/>
    <mergeCell ref="B138:B139"/>
    <mergeCell ref="C138:C139"/>
    <mergeCell ref="D138:D139"/>
    <mergeCell ref="O138:O139"/>
    <mergeCell ref="Y138:Y139"/>
    <mergeCell ref="A133:A134"/>
    <mergeCell ref="B133:B134"/>
    <mergeCell ref="C133:C134"/>
    <mergeCell ref="D133:D134"/>
    <mergeCell ref="O133:O134"/>
    <mergeCell ref="Y133:Y134"/>
    <mergeCell ref="A129:A130"/>
    <mergeCell ref="B129:B130"/>
    <mergeCell ref="C129:C130"/>
    <mergeCell ref="D129:D130"/>
    <mergeCell ref="O129:O130"/>
    <mergeCell ref="Y129:Y130"/>
    <mergeCell ref="A126:A127"/>
    <mergeCell ref="B126:B127"/>
    <mergeCell ref="C126:C127"/>
    <mergeCell ref="D126:D127"/>
    <mergeCell ref="O126:O127"/>
    <mergeCell ref="Y126:Y127"/>
    <mergeCell ref="A123:A124"/>
    <mergeCell ref="B123:B124"/>
    <mergeCell ref="C123:C124"/>
    <mergeCell ref="D123:D124"/>
    <mergeCell ref="O123:O124"/>
    <mergeCell ref="Y123:Y124"/>
    <mergeCell ref="A120:A121"/>
    <mergeCell ref="B120:B121"/>
    <mergeCell ref="C120:C121"/>
    <mergeCell ref="D120:D121"/>
    <mergeCell ref="O120:O121"/>
    <mergeCell ref="Y120:Y121"/>
    <mergeCell ref="A117:A118"/>
    <mergeCell ref="B117:B118"/>
    <mergeCell ref="C117:C118"/>
    <mergeCell ref="D117:D118"/>
    <mergeCell ref="O117:O118"/>
    <mergeCell ref="Y117:Y118"/>
    <mergeCell ref="A114:A115"/>
    <mergeCell ref="B114:B115"/>
    <mergeCell ref="C114:C115"/>
    <mergeCell ref="D114:D115"/>
    <mergeCell ref="O114:O115"/>
    <mergeCell ref="Y114:Y115"/>
    <mergeCell ref="A109:A111"/>
    <mergeCell ref="B109:B111"/>
    <mergeCell ref="C109:C111"/>
    <mergeCell ref="D109:D111"/>
    <mergeCell ref="O109:O111"/>
    <mergeCell ref="Y109:Y111"/>
    <mergeCell ref="A106:A107"/>
    <mergeCell ref="B106:B107"/>
    <mergeCell ref="C106:C107"/>
    <mergeCell ref="D106:D107"/>
    <mergeCell ref="O106:O107"/>
    <mergeCell ref="Y106:Y107"/>
    <mergeCell ref="A104:A105"/>
    <mergeCell ref="B104:B105"/>
    <mergeCell ref="C104:C105"/>
    <mergeCell ref="D104:D105"/>
    <mergeCell ref="O104:O105"/>
    <mergeCell ref="Y104:Y105"/>
    <mergeCell ref="A102:A103"/>
    <mergeCell ref="B102:B103"/>
    <mergeCell ref="C102:C103"/>
    <mergeCell ref="D102:D103"/>
    <mergeCell ref="O102:O103"/>
    <mergeCell ref="Y102:Y103"/>
    <mergeCell ref="A100:A101"/>
    <mergeCell ref="B100:B101"/>
    <mergeCell ref="C100:C101"/>
    <mergeCell ref="D100:D101"/>
    <mergeCell ref="O100:O101"/>
    <mergeCell ref="Y100:Y101"/>
    <mergeCell ref="A98:A99"/>
    <mergeCell ref="B98:B99"/>
    <mergeCell ref="C98:C99"/>
    <mergeCell ref="D98:D99"/>
    <mergeCell ref="O98:O99"/>
    <mergeCell ref="Y98:Y99"/>
    <mergeCell ref="A95:A97"/>
    <mergeCell ref="B95:B97"/>
    <mergeCell ref="C95:C97"/>
    <mergeCell ref="D95:D97"/>
    <mergeCell ref="O95:O97"/>
    <mergeCell ref="Y95:Y97"/>
    <mergeCell ref="X96:X97"/>
    <mergeCell ref="A93:A94"/>
    <mergeCell ref="B93:B94"/>
    <mergeCell ref="C93:C94"/>
    <mergeCell ref="D93:D94"/>
    <mergeCell ref="O93:O94"/>
    <mergeCell ref="Y93:Y94"/>
    <mergeCell ref="A90:A92"/>
    <mergeCell ref="B90:B92"/>
    <mergeCell ref="C90:C92"/>
    <mergeCell ref="D90:D92"/>
    <mergeCell ref="O90:O92"/>
    <mergeCell ref="Y90:Y92"/>
    <mergeCell ref="A88:A89"/>
    <mergeCell ref="B88:B89"/>
    <mergeCell ref="C88:C89"/>
    <mergeCell ref="D88:D89"/>
    <mergeCell ref="O88:O89"/>
    <mergeCell ref="Y88:Y89"/>
    <mergeCell ref="A86:A87"/>
    <mergeCell ref="B86:B87"/>
    <mergeCell ref="C86:C87"/>
    <mergeCell ref="D86:D87"/>
    <mergeCell ref="O86:O87"/>
    <mergeCell ref="Y86:Y87"/>
    <mergeCell ref="A84:A85"/>
    <mergeCell ref="B84:B85"/>
    <mergeCell ref="C84:C85"/>
    <mergeCell ref="D84:D85"/>
    <mergeCell ref="O84:O85"/>
    <mergeCell ref="Y84:Y85"/>
    <mergeCell ref="A82:A83"/>
    <mergeCell ref="B82:B83"/>
    <mergeCell ref="C82:C83"/>
    <mergeCell ref="D82:D83"/>
    <mergeCell ref="O82:O83"/>
    <mergeCell ref="Y82:Y83"/>
    <mergeCell ref="A80:A81"/>
    <mergeCell ref="B80:B81"/>
    <mergeCell ref="C80:C81"/>
    <mergeCell ref="D80:D81"/>
    <mergeCell ref="O80:O81"/>
    <mergeCell ref="Y80:Y81"/>
    <mergeCell ref="A78:A79"/>
    <mergeCell ref="B78:B79"/>
    <mergeCell ref="C78:C79"/>
    <mergeCell ref="D78:D79"/>
    <mergeCell ref="O78:O79"/>
    <mergeCell ref="Y78:Y79"/>
    <mergeCell ref="A76:A77"/>
    <mergeCell ref="B76:B77"/>
    <mergeCell ref="C76:C77"/>
    <mergeCell ref="D76:D77"/>
    <mergeCell ref="O76:O77"/>
    <mergeCell ref="Y76:Y77"/>
    <mergeCell ref="A74:A75"/>
    <mergeCell ref="B74:B75"/>
    <mergeCell ref="C74:C75"/>
    <mergeCell ref="D74:D75"/>
    <mergeCell ref="O74:O75"/>
    <mergeCell ref="Y74:Y75"/>
    <mergeCell ref="A70:A72"/>
    <mergeCell ref="B70:B72"/>
    <mergeCell ref="C70:C72"/>
    <mergeCell ref="D70:D72"/>
    <mergeCell ref="O70:O72"/>
    <mergeCell ref="Y70:Y72"/>
    <mergeCell ref="A67:A68"/>
    <mergeCell ref="B67:B68"/>
    <mergeCell ref="C67:C68"/>
    <mergeCell ref="D67:D68"/>
    <mergeCell ref="O67:O68"/>
    <mergeCell ref="Y67:Y68"/>
    <mergeCell ref="A65:A66"/>
    <mergeCell ref="B65:B66"/>
    <mergeCell ref="C65:C66"/>
    <mergeCell ref="D65:D66"/>
    <mergeCell ref="O65:O66"/>
    <mergeCell ref="Y65:Y66"/>
    <mergeCell ref="A63:A64"/>
    <mergeCell ref="B63:B64"/>
    <mergeCell ref="C63:C64"/>
    <mergeCell ref="D63:D64"/>
    <mergeCell ref="O63:O64"/>
    <mergeCell ref="Y63:Y64"/>
    <mergeCell ref="A60:A61"/>
    <mergeCell ref="B60:B61"/>
    <mergeCell ref="C60:C61"/>
    <mergeCell ref="D60:D61"/>
    <mergeCell ref="O60:O61"/>
    <mergeCell ref="Y60:Y61"/>
    <mergeCell ref="A58:A59"/>
    <mergeCell ref="B58:B59"/>
    <mergeCell ref="C58:C59"/>
    <mergeCell ref="D58:D59"/>
    <mergeCell ref="O58:O59"/>
    <mergeCell ref="Y58:Y59"/>
    <mergeCell ref="A56:A57"/>
    <mergeCell ref="B56:B57"/>
    <mergeCell ref="C56:C57"/>
    <mergeCell ref="D56:D57"/>
    <mergeCell ref="O56:O57"/>
    <mergeCell ref="Y56:Y57"/>
    <mergeCell ref="A54:A55"/>
    <mergeCell ref="B54:B55"/>
    <mergeCell ref="C54:C55"/>
    <mergeCell ref="D54:D55"/>
    <mergeCell ref="O54:O55"/>
    <mergeCell ref="Y54:Y55"/>
    <mergeCell ref="A52:A53"/>
    <mergeCell ref="B52:B53"/>
    <mergeCell ref="C52:C53"/>
    <mergeCell ref="D52:D53"/>
    <mergeCell ref="O52:O53"/>
    <mergeCell ref="Y52:Y53"/>
    <mergeCell ref="A50:A51"/>
    <mergeCell ref="B50:B51"/>
    <mergeCell ref="C50:C51"/>
    <mergeCell ref="D50:D51"/>
    <mergeCell ref="O50:O51"/>
    <mergeCell ref="Y50:Y51"/>
    <mergeCell ref="A48:A49"/>
    <mergeCell ref="B48:B49"/>
    <mergeCell ref="C48:C49"/>
    <mergeCell ref="D48:D49"/>
    <mergeCell ref="O48:O49"/>
    <mergeCell ref="Y48:Y49"/>
    <mergeCell ref="A45:A46"/>
    <mergeCell ref="B45:B46"/>
    <mergeCell ref="C45:C46"/>
    <mergeCell ref="D45:D46"/>
    <mergeCell ref="O45:O46"/>
    <mergeCell ref="Y45:Y46"/>
    <mergeCell ref="A41:A43"/>
    <mergeCell ref="B41:B43"/>
    <mergeCell ref="C41:C43"/>
    <mergeCell ref="D41:D43"/>
    <mergeCell ref="O41:O43"/>
    <mergeCell ref="Y41:Y43"/>
    <mergeCell ref="A36:A38"/>
    <mergeCell ref="B36:B38"/>
    <mergeCell ref="C36:C38"/>
    <mergeCell ref="D36:D38"/>
    <mergeCell ref="O36:O38"/>
    <mergeCell ref="Y36:Y38"/>
    <mergeCell ref="A33:A35"/>
    <mergeCell ref="B33:B35"/>
    <mergeCell ref="C33:C35"/>
    <mergeCell ref="D33:D35"/>
    <mergeCell ref="O33:O35"/>
    <mergeCell ref="Y33:Y35"/>
    <mergeCell ref="A31:A32"/>
    <mergeCell ref="B31:B32"/>
    <mergeCell ref="C31:C32"/>
    <mergeCell ref="D31:D32"/>
    <mergeCell ref="O31:O32"/>
    <mergeCell ref="Y31:Y32"/>
    <mergeCell ref="A28:A30"/>
    <mergeCell ref="B28:B30"/>
    <mergeCell ref="C28:C30"/>
    <mergeCell ref="D28:D30"/>
    <mergeCell ref="O28:O30"/>
    <mergeCell ref="Y28:Y30"/>
    <mergeCell ref="A26:A27"/>
    <mergeCell ref="B26:B27"/>
    <mergeCell ref="C26:C27"/>
    <mergeCell ref="D26:D27"/>
    <mergeCell ref="O26:O27"/>
    <mergeCell ref="Y26:Y27"/>
    <mergeCell ref="A23:A24"/>
    <mergeCell ref="B23:B24"/>
    <mergeCell ref="C23:C24"/>
    <mergeCell ref="D23:D24"/>
    <mergeCell ref="O23:O24"/>
    <mergeCell ref="Y23:Y24"/>
    <mergeCell ref="A17:A18"/>
    <mergeCell ref="B17:B18"/>
    <mergeCell ref="C17:C18"/>
    <mergeCell ref="D17:D18"/>
    <mergeCell ref="O17:O18"/>
    <mergeCell ref="Y17:Y18"/>
    <mergeCell ref="A14:A15"/>
    <mergeCell ref="B14:B15"/>
    <mergeCell ref="C14:C15"/>
    <mergeCell ref="D14:D15"/>
    <mergeCell ref="O14:O15"/>
    <mergeCell ref="Y14:Y15"/>
    <mergeCell ref="V5:V6"/>
    <mergeCell ref="W5:W6"/>
    <mergeCell ref="X5:X6"/>
    <mergeCell ref="Y5:Y6"/>
    <mergeCell ref="A11:A12"/>
    <mergeCell ref="B11:B12"/>
    <mergeCell ref="C11:C12"/>
    <mergeCell ref="D11:D12"/>
    <mergeCell ref="O11:O12"/>
    <mergeCell ref="Y11:Y12"/>
    <mergeCell ref="P5:P6"/>
    <mergeCell ref="Q5:Q6"/>
    <mergeCell ref="R5:R6"/>
    <mergeCell ref="S5:S6"/>
    <mergeCell ref="T5:T6"/>
    <mergeCell ref="U5:U6"/>
    <mergeCell ref="J5:J6"/>
    <mergeCell ref="K5:K6"/>
    <mergeCell ref="L5:L6"/>
    <mergeCell ref="M5:M6"/>
    <mergeCell ref="N5:N6"/>
    <mergeCell ref="O5:O6"/>
    <mergeCell ref="A4:Y4"/>
    <mergeCell ref="A5:A6"/>
    <mergeCell ref="B5:B6"/>
    <mergeCell ref="C5:C6"/>
    <mergeCell ref="D5:D6"/>
    <mergeCell ref="E5:E6"/>
    <mergeCell ref="F5:F6"/>
    <mergeCell ref="G5:G6"/>
    <mergeCell ref="H5:H6"/>
    <mergeCell ref="I5:I6"/>
    <mergeCell ref="A1:X1"/>
    <mergeCell ref="A2:Y2"/>
    <mergeCell ref="A3:B3"/>
    <mergeCell ref="C3:R3"/>
    <mergeCell ref="S3:U3"/>
    <mergeCell ref="V3:W3"/>
  </mergeCells>
  <conditionalFormatting sqref="V61:W61">
    <cfRule type="duplicateValues" dxfId="2" priority="3"/>
  </conditionalFormatting>
  <conditionalFormatting sqref="V64:W64">
    <cfRule type="duplicateValues" dxfId="1" priority="2"/>
  </conditionalFormatting>
  <conditionalFormatting sqref="V68:W68">
    <cfRule type="duplicateValues" dxfId="0" priority="1"/>
  </conditionalFormatting>
  <printOptions horizontalCentered="1"/>
  <pageMargins left="0.51181102362204722" right="0.51181102362204722" top="0.78740157480314965" bottom="1.1811023622047245" header="0.78740157480314965" footer="0.78740157480314965"/>
  <pageSetup paperSize="529" scale="43" firstPageNumber="4" orientation="landscape" r:id="rId1"/>
  <headerFooter>
    <oddFooter>&amp;L&amp;"Arial,Normal"&amp;8Este documento es propiedad de la Administración Central del Municipio de Santiago de Cali. Prohibida su reproducción por cualquier medio, sin previa autorización del señor Alcalde.   &amp;R&amp;"Arial,Normal"&amp;8Página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4161 Seguridad y Justicia</vt:lpstr>
      <vt:lpstr>'4161 Seguridad y Justicia'!Títulos_a_imprimir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dc:creator>
  <cp:lastModifiedBy>Natalia</cp:lastModifiedBy>
  <dcterms:created xsi:type="dcterms:W3CDTF">2023-03-04T04:18:48Z</dcterms:created>
  <dcterms:modified xsi:type="dcterms:W3CDTF">2023-03-04T04:19:38Z</dcterms:modified>
</cp:coreProperties>
</file>