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ha.Espinosa\Documents\CUADROS DE SEGUIMIENTO PLAN DE ACCION\2022\CUADRO 3S\"/>
    </mc:Choice>
  </mc:AlternateContent>
  <bookViews>
    <workbookView xWindow="0" yWindow="0" windowWidth="24000" windowHeight="8445"/>
  </bookViews>
  <sheets>
    <sheet name="4145 Salud" sheetId="1" r:id="rId1"/>
  </sheets>
  <definedNames>
    <definedName name="_xlnm._FilterDatabase" localSheetId="0" hidden="1">'4145 Salud'!$A$5:$Z$6</definedName>
    <definedName name="datos">#N/A</definedName>
    <definedName name="_xlnm.Print_Titles" localSheetId="0">'4145 Salud'!$1:$6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4" i="1" l="1"/>
  <c r="X114" i="1"/>
  <c r="Q111" i="1"/>
  <c r="O111" i="1"/>
  <c r="P111" i="1" s="1"/>
  <c r="Q107" i="1"/>
  <c r="P107" i="1"/>
  <c r="O107" i="1"/>
  <c r="Q102" i="1"/>
  <c r="P102" i="1"/>
  <c r="O102" i="1"/>
  <c r="P99" i="1"/>
  <c r="Q99" i="1" s="1"/>
  <c r="O99" i="1"/>
  <c r="Q96" i="1"/>
  <c r="P96" i="1"/>
  <c r="O96" i="1"/>
  <c r="Q86" i="1"/>
  <c r="P86" i="1"/>
  <c r="O86" i="1"/>
  <c r="Q80" i="1"/>
  <c r="P80" i="1"/>
  <c r="O80" i="1"/>
  <c r="P79" i="1"/>
  <c r="Q79" i="1" s="1"/>
  <c r="O79" i="1"/>
  <c r="Q77" i="1"/>
  <c r="P77" i="1"/>
  <c r="O77" i="1"/>
  <c r="Q75" i="1"/>
  <c r="P75" i="1"/>
  <c r="O75" i="1"/>
  <c r="Q73" i="1"/>
  <c r="P73" i="1"/>
  <c r="O73" i="1"/>
  <c r="Q71" i="1"/>
  <c r="P71" i="1"/>
  <c r="O71" i="1"/>
  <c r="Q69" i="1"/>
  <c r="P69" i="1"/>
  <c r="O69" i="1"/>
  <c r="Q67" i="1"/>
  <c r="P67" i="1"/>
  <c r="O67" i="1"/>
  <c r="Q65" i="1"/>
  <c r="P65" i="1"/>
  <c r="O65" i="1"/>
  <c r="Q64" i="1"/>
  <c r="P64" i="1"/>
  <c r="O64" i="1"/>
  <c r="O63" i="1"/>
  <c r="P63" i="1" s="1"/>
  <c r="Q63" i="1" s="1"/>
  <c r="Q59" i="1"/>
  <c r="P59" i="1"/>
  <c r="O59" i="1"/>
  <c r="O58" i="1"/>
  <c r="P58" i="1" s="1"/>
  <c r="Q58" i="1" s="1"/>
  <c r="P55" i="1"/>
  <c r="Q55" i="1" s="1"/>
  <c r="O55" i="1"/>
  <c r="Q52" i="1"/>
  <c r="O52" i="1"/>
  <c r="P52" i="1" s="1"/>
  <c r="P51" i="1"/>
  <c r="Q51" i="1" s="1"/>
  <c r="O51" i="1"/>
  <c r="Q50" i="1"/>
  <c r="O50" i="1"/>
  <c r="P50" i="1" s="1"/>
  <c r="Q49" i="1"/>
  <c r="P49" i="1"/>
  <c r="O49" i="1"/>
  <c r="Q48" i="1"/>
  <c r="O48" i="1"/>
  <c r="P48" i="1" s="1"/>
  <c r="P47" i="1"/>
  <c r="Q47" i="1" s="1"/>
  <c r="O47" i="1"/>
  <c r="Q43" i="1"/>
  <c r="P43" i="1"/>
  <c r="O43" i="1"/>
  <c r="Q37" i="1"/>
  <c r="P37" i="1"/>
  <c r="O37" i="1"/>
  <c r="O33" i="1"/>
  <c r="P33" i="1" s="1"/>
  <c r="Q33" i="1" s="1"/>
  <c r="Q32" i="1"/>
  <c r="P32" i="1"/>
  <c r="O32" i="1"/>
  <c r="O31" i="1"/>
  <c r="P31" i="1" s="1"/>
  <c r="Q31" i="1" s="1"/>
  <c r="P27" i="1"/>
  <c r="Q27" i="1" s="1"/>
  <c r="O27" i="1"/>
  <c r="O23" i="1"/>
  <c r="P23" i="1" s="1"/>
  <c r="Q23" i="1" s="1"/>
  <c r="P22" i="1"/>
  <c r="Q22" i="1" s="1"/>
  <c r="O22" i="1"/>
  <c r="Q21" i="1"/>
  <c r="P21" i="1"/>
  <c r="O21" i="1"/>
  <c r="P20" i="1"/>
  <c r="Q20" i="1" s="1"/>
  <c r="O20" i="1"/>
  <c r="O19" i="1"/>
  <c r="P19" i="1" s="1"/>
  <c r="Q19" i="1" s="1"/>
  <c r="Q14" i="1"/>
  <c r="P14" i="1"/>
  <c r="O14" i="1"/>
  <c r="O13" i="1"/>
  <c r="P13" i="1" s="1"/>
  <c r="Q13" i="1" s="1"/>
  <c r="P12" i="1"/>
  <c r="Q12" i="1" s="1"/>
  <c r="O12" i="1"/>
  <c r="O7" i="1"/>
  <c r="P7" i="1" s="1"/>
  <c r="Q7" i="1" s="1"/>
</calcChain>
</file>

<file path=xl/comments1.xml><?xml version="1.0" encoding="utf-8"?>
<comments xmlns="http://schemas.openxmlformats.org/spreadsheetml/2006/main">
  <authors>
    <author>GUIDO ESCOBAR</author>
    <author>Guido Escobar</author>
    <author>Guido Escobar Morales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Poner el valor neto ejecutado de la meta para cada año. 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poner el valor acumulado de la meta al período correspondiente, excepto para metas de mantenimiento o lógicas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Las entidades  descentralizadas deben poner el valor de su inversión aquí</t>
        </r>
      </text>
    </comment>
    <comment ref="K14" authorId="1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estas variables no se evidencian en el Cuadro 1S. Ahí dice 11</t>
        </r>
      </text>
    </comment>
    <comment ref="L58" authorId="2" shapeId="0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Dice 500 pero hay 150 personas que capacitan para prevenir el riesgo mas no están en riesgo</t>
        </r>
      </text>
    </comment>
    <comment ref="L102" authorId="2" shapeId="0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dice 0.83 pero no se evidencia en el Cuadro 1S</t>
        </r>
      </text>
    </comment>
    <comment ref="L103" authorId="2" shapeId="0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dice 0.89 pero no se evidencia en el Cuadro 1S</t>
        </r>
      </text>
    </comment>
    <comment ref="L104" authorId="2" shapeId="0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dice 0.24 pero no se evidencia en el Cuadro 1S</t>
        </r>
      </text>
    </comment>
    <comment ref="L105" authorId="2" shapeId="0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dice 0.94 pero no se evidencia en el Cuadro 1S</t>
        </r>
      </text>
    </comment>
    <comment ref="L106" authorId="2" shapeId="0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dice 0.77 pero no se evidencia en el Cuadro 1S</t>
        </r>
      </text>
    </comment>
    <comment ref="L109" authorId="2" shapeId="0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Dice 41 pero no se evidencia en el Cuadro 1S</t>
        </r>
      </text>
    </comment>
    <comment ref="L110" authorId="2" shapeId="0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Dice 396 pero no se evidencia en el Cuadro 1S</t>
        </r>
      </text>
    </comment>
    <comment ref="L111" authorId="2" shapeId="0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Dice 0.6 pero no se evidencia en el Cuadro 1S</t>
        </r>
      </text>
    </comment>
    <comment ref="L112" authorId="2" shapeId="0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Dice 1.0 pero no se evidencia en el Cuadro 1S</t>
        </r>
      </text>
    </comment>
    <comment ref="L113" authorId="2" shapeId="0">
      <text>
        <r>
          <rPr>
            <b/>
            <sz val="9"/>
            <color indexed="81"/>
            <rFont val="Tahoma"/>
            <family val="2"/>
          </rPr>
          <t>Guido Escobar Morales:</t>
        </r>
        <r>
          <rPr>
            <sz val="9"/>
            <color indexed="81"/>
            <rFont val="Tahoma"/>
            <family val="2"/>
          </rPr>
          <t xml:space="preserve">
Dice 0.6 pero no se evidencia en el Cuadro 1S</t>
        </r>
      </text>
    </comment>
  </commentList>
</comments>
</file>

<file path=xl/sharedStrings.xml><?xml version="1.0" encoding="utf-8"?>
<sst xmlns="http://schemas.openxmlformats.org/spreadsheetml/2006/main" count="471" uniqueCount="256">
  <si>
    <t>ORGANISMO:</t>
  </si>
  <si>
    <t>SECRETARÍA DE SALUD PÚBLICA</t>
  </si>
  <si>
    <t>Fecha de reporte:</t>
  </si>
  <si>
    <t>Vigencia:</t>
  </si>
  <si>
    <t>Dimensión</t>
  </si>
  <si>
    <t>Línea Estratégica</t>
  </si>
  <si>
    <t>Programa</t>
  </si>
  <si>
    <t>Código indicador</t>
  </si>
  <si>
    <t>Meta 
(Descripción)</t>
  </si>
  <si>
    <t>Indicador 
(Descripción)</t>
  </si>
  <si>
    <t>Unidad de medida</t>
  </si>
  <si>
    <t>Formula</t>
  </si>
  <si>
    <t>Variables</t>
  </si>
  <si>
    <t>Ejecución anual</t>
  </si>
  <si>
    <t>Línea de base 2019</t>
  </si>
  <si>
    <t>Ejecución acumulada</t>
  </si>
  <si>
    <t>Responsable</t>
  </si>
  <si>
    <t>Metas Plan Indicativo</t>
  </si>
  <si>
    <t>Recursos de Inversión ($)</t>
  </si>
  <si>
    <t>Recursos gestionados NO incorporados al Ppto.</t>
  </si>
  <si>
    <t>Valor ($)</t>
  </si>
  <si>
    <t>Fuente</t>
  </si>
  <si>
    <t>51 Cali, Inteligente para la Vida</t>
  </si>
  <si>
    <t>5101 Territorio Inteligente</t>
  </si>
  <si>
    <t>5101001 Cali Inteligente</t>
  </si>
  <si>
    <t xml:space="preserve">En el período 2021-2023, se diseña y construye la fase 1 de la Central de Telecomunicaciones en Salud  </t>
  </si>
  <si>
    <t>Central de Telecomunicaciones en Salud Fase 1 diseñada y construida</t>
  </si>
  <si>
    <t>Porcentaje</t>
  </si>
  <si>
    <t>(V1 x 10) + 
(V2 x 10)+
(V3 x 10)+
(V4 x 10) +
(V5 x 60)</t>
  </si>
  <si>
    <t xml:space="preserve"> V1 = Estudio de prefactibilidad con modelo de operación de la Central y Esquema Básico Arquitectónico</t>
  </si>
  <si>
    <t>Secretaría de Salud Pública</t>
  </si>
  <si>
    <t>np</t>
  </si>
  <si>
    <t>V2 = Estudios, diseños y presupuestos para la construcción.</t>
  </si>
  <si>
    <t>V3=licencias y permisos</t>
  </si>
  <si>
    <t>V4 = Diseños de infraestructura de tecnologías de la información y telecomunicaciones y Desarrollo del Sistema de Información tecnológico de la Central</t>
  </si>
  <si>
    <t xml:space="preserve">V5 =  Construcción de la primera fase 
</t>
  </si>
  <si>
    <t>52 Cali, Solidaria por la Vida</t>
  </si>
  <si>
    <t>5201 Distrito Reconciliado</t>
  </si>
  <si>
    <t>5201002 Cali Distrito Previene las Violencias</t>
  </si>
  <si>
    <t>En el periodo 2020 - 2023, se aumenta a 6.900 Personas intervenidas con estrategia en salud para la promoción de la convivencia,  el fortalecimiento del tejido social y el abordaje de las violencias con perspetiva de genero.</t>
  </si>
  <si>
    <t>Personas intervenidas con estrategia en salud para la promoción de la convivencia, el fortalecimiento del tejido social y el abordaje de las violencias con perspectiva de género, aumentadas</t>
  </si>
  <si>
    <t>Número</t>
  </si>
  <si>
    <t>V1</t>
  </si>
  <si>
    <t>V1 = Personas intervenidas con estrategias en salud para la promoción de la convivencia, el fortalecimiento del tejido social y el abordaje de las violencias, con perspectiva de género</t>
  </si>
  <si>
    <t>5201005 Atención Integral a las Víctimas del Conflicto</t>
  </si>
  <si>
    <t>A diciembre de 2023, se aumenta a 57.750 las personas víctimas del conflicto armado que reciben atención psicosocial y en salud integral</t>
  </si>
  <si>
    <t>Personas víctimas del conflicto armado atendidas psicosocialmente y en salud integral</t>
  </si>
  <si>
    <t>V1= Personas victimas del conflicto armado y sus familias atendidas psicosocialmente y en salud integral</t>
  </si>
  <si>
    <t>5202 Poblaciones Construyendo Territorio</t>
  </si>
  <si>
    <t>5202001 Cariños, Puro Corazón por la Primera Infancia</t>
  </si>
  <si>
    <t>En el período 2020-2023, se aumenta a 56 los prestadores de servicios de salud que brindan atención de calidad al recién nacido</t>
  </si>
  <si>
    <t>Prestadores de servicios de salud que brindan atención de calidad a recién nacidos, aumentadas</t>
  </si>
  <si>
    <t>V1 + V2 + V3 + V4 + V5</t>
  </si>
  <si>
    <t>V1 = Salas de parto públicas y privadas que bridan atención de calidad al recién nacidos</t>
  </si>
  <si>
    <t xml:space="preserve"> V2 = UCI neonatal que que bridan atención de calidad al recién nacidos</t>
  </si>
  <si>
    <t xml:space="preserve"> V3 = IPS con clubes infantiles de neurodesarrollo que bridan atención de calidad al recién nacidos</t>
  </si>
  <si>
    <t xml:space="preserve"> V4 = IPS públicas con consulta externa de atención a recién nacidos que bridan atención de calidad al recién nacidos</t>
  </si>
  <si>
    <t xml:space="preserve"> V5 = IPS privadas con consulta externa de atención a recién nacidos que bridan atención de calidad al recién nacidos</t>
  </si>
  <si>
    <t>5202002 Promoción, Prevención y Garantías de los Derechos de los Niños, Niñas, Adolescentes y Familias</t>
  </si>
  <si>
    <t>En el período 2020-2023, se aplican 3.297.948 de dosis de vacuna del Programa Ampliado de Inmunizaciones</t>
  </si>
  <si>
    <t>Dosis de vacuna del programa ampliado de inmunizaciones aplicadas</t>
  </si>
  <si>
    <t>V1 = Dosis de vacuna del Programa Amplilado de Inmunizaciones aplicadas</t>
  </si>
  <si>
    <t>5202003 Cali Distrito Joven: Conectados con la Ciudadanía Juvenil</t>
  </si>
  <si>
    <t>En el período 2020-2023, se certifican 2.500 jóvenes multiplicadores en  derechos sexuales y reproductivos</t>
  </si>
  <si>
    <t>Jóvenes multiplicadores de derechos sexuales y reproductivos certificados con enfoque diferencial</t>
  </si>
  <si>
    <t>V1 = Jóvenes multiplicadores en derechos sexuales y reproductivos certificados</t>
  </si>
  <si>
    <t>5202004 Personas Mayores Envejeciendo con Bienestar</t>
  </si>
  <si>
    <t>En el período 2021-2023, se aumenta a 4.692 las personas con prácticas para el envejecimiento activo y la cultura positiva de la vejez</t>
  </si>
  <si>
    <t>Personas con prácticas para el envejecimiento activo y la cultura positiva de la vejez aumentadas</t>
  </si>
  <si>
    <t>V1 = Personas con prácticas para el envejecimiento activo y la cultura positiva de la vejez</t>
  </si>
  <si>
    <t>5202005 Desarrollando Capacidades, Promoviendo Oportunidades a Población en Situación de Discapacidad</t>
  </si>
  <si>
    <t>A diciembre de 2023, se aumenta a 19.741 las personas con discapacidad y con enfermedades huerfanas intervenidas con la Estrategia de Rehabilitación Basada en la Comunidad -RBC-</t>
  </si>
  <si>
    <t>Personas con discapacidad y con enfermedades huérfanas intervenidas con la Estrategia de Rehabilitación Basada en la Comunidad -RBC- aumentadas</t>
  </si>
  <si>
    <t>V1 = Personas con discapacidad y con enfermedades huerfanas intervenidas con la Estrategia de Rehabilitación Basada en la Comunidad -RBC-</t>
  </si>
  <si>
    <t>5202006 CaliAfro</t>
  </si>
  <si>
    <t>En el período 2021-2023, se implementa el 100% del componente de fortalecimiento en salud propia, del modelo intercultural de cuidado en salud en población afrodescendiente</t>
  </si>
  <si>
    <t>Componente de fortalecimiento en salud propia, del Modelo intercultural de cuidado en salud en población afrodescendiente, implementado</t>
  </si>
  <si>
    <t>V1*25 + V2*25 + V3*25 + V4*25</t>
  </si>
  <si>
    <t xml:space="preserve">V1 = Fase de revitalizar instituciones propias de comunidades etnicas
</t>
  </si>
  <si>
    <t xml:space="preserve"> V2 = Fase de Acceso a práctica de medicina ancestral 
</t>
  </si>
  <si>
    <t xml:space="preserve"> V3 = Fase de Gestión conocimiento en salud propia
</t>
  </si>
  <si>
    <t xml:space="preserve"> V4 = Fase de Acciones promocionales y preventivas para cuidado en salud propia</t>
  </si>
  <si>
    <t>5202007 Tejiendo Identidad, para el Buen Vivir de la Población y Comunidades Indígenas</t>
  </si>
  <si>
    <t>A diciembre de 2023, se implementa el 100% del componente de fortalecimiento en salud propia, del modelo intercultural de cuidado en salud en población indígena</t>
  </si>
  <si>
    <t>Componente de fortalecimiento en salud propia, del modelo intercultural de cuidado en salud en población indígena, implementado</t>
  </si>
  <si>
    <t xml:space="preserve">V1 = Fase de revitalizar instituciones propias de comunidades etnicas
 </t>
  </si>
  <si>
    <t xml:space="preserve">V2 = Fase de Acceso a práctica de medicina ancestral 
</t>
  </si>
  <si>
    <t>5203 Territorios para la Vida</t>
  </si>
  <si>
    <t>5203001 Salud Pública Integral, Una Realidad en los Entornos de Vida Cotidianos</t>
  </si>
  <si>
    <t>En el período 2020-2023 se incluyen 4.000 personas en sufrimiento psíquico y social en el modelo comunitario en Salud Mental</t>
  </si>
  <si>
    <t>Personas en sufrimiento psíquico y social incluidas en el modelo comunitario en Salud Mental</t>
  </si>
  <si>
    <t>V1 = Personas en sufrimiento psíquico y social incluidas en el modelo comunitario en Salud Mental</t>
  </si>
  <si>
    <t xml:space="preserve">A diciembre de 2023, se mantiene monitoreo y vigilancia sanitaria a 13.000 empresas y grupos de trabajo informal de los sectores económicos en Santiago de Cali,  frente al cumplimiento de condiciones de seguridad y salud en el trabajo.
</t>
  </si>
  <si>
    <t>Empresas y grupos de trabajo informal de los sectores económicos de Santiago de Cali monitoreados y vigilados frente al cumplimiento de condiciones de seguridad y salud en el trabajo</t>
  </si>
  <si>
    <t>V1 = Empresas y grupos de trabajo informal de los sectores económicos en Santiago de Cali monitoreados y vigilados.</t>
  </si>
  <si>
    <t>A diciembre de 2023, se aumenta a 1.238 las instituciones que implementan el Programa de Promoción y Atención Integral a la Malnutrición</t>
  </si>
  <si>
    <t>Programa de Promoción y Atención Integral a la Malnutrición implementado en las instituciones</t>
  </si>
  <si>
    <t>V1 + V2 + V3 + V4</t>
  </si>
  <si>
    <t xml:space="preserve">V1 = Instituciones del Entorno educativo que implementan el Programa de Promoción y Atención Integral a la Malnutrición
</t>
  </si>
  <si>
    <t xml:space="preserve"> V2 = Instituciones del Entorno comunitario que implementan el Programa de Promoción y Atención Integral a la Malnutrición
</t>
  </si>
  <si>
    <t xml:space="preserve"> V3 = Instituciones del Entorno laboral que implementan el Programa de Promoción y Atención Integral a la Malnutrición
</t>
  </si>
  <si>
    <t xml:space="preserve"> V4 = Instituciones del Entorno institucional que implementan el Programa de Promoción y Atención Integral a la Malnutrición</t>
  </si>
  <si>
    <t xml:space="preserve">
A diciembre de 2023, se implementa al 100% el Modelo Integral de Salud Sexual y Reproductiva.</t>
  </si>
  <si>
    <t>Modelo integral de salud sexual y reproductiva, implementado</t>
  </si>
  <si>
    <t>(V1x15)
 (V2x15)
 (V3x25)
 (V4x15)
 (V5x15)
 (V6x15)</t>
  </si>
  <si>
    <t>V1: Componente Promoción y prevención en comunidad y entornos</t>
  </si>
  <si>
    <t xml:space="preserve">V2:Componente consejeria en derechos sexuales y reproductivos 
</t>
  </si>
  <si>
    <t xml:space="preserve">V3:Componente procesos prioritarios con enfoque diferencial, cuidado de la salud, gestión de riesgo, vigilancia de estructura del proceso  </t>
  </si>
  <si>
    <t xml:space="preserve">V4: Componente monitoreo y seguimiento a indicadores, plan operativo y referencia y contrareferencia 
</t>
  </si>
  <si>
    <t xml:space="preserve">V5. Componente vigilancia epidemiologica de eventos prioritarios relacionados con salud sexual y reproductiva 
</t>
  </si>
  <si>
    <t xml:space="preserve">V6: Componente Fortalecimiento de competencias de personal de salud  </t>
  </si>
  <si>
    <t>A diciembre de 2023, se implementa en 1.072 entidades de los entornos de la vida cotidiana con prácticas de vida saludable que prevengan la mortalidad temprana por hipertensión, diabetes y cáncer.</t>
  </si>
  <si>
    <t>Entidades de los entornos de vida cotidiana con prácticas de vida saludable que prevengan la mortalidad temprana por hipertensión, diabetes y cáncer, implementados</t>
  </si>
  <si>
    <t>V1 = Entidades del Entorno educativo con practicas de vida saludable que prevengan la mortalidad temprana por hipertensión, diabetes y cáncer</t>
  </si>
  <si>
    <t xml:space="preserve"> V2 = Entidades del Entorno comunitario con practicas de vida saludable que prevengan la mortalidad temprana por hipertensión, diabetes y cáncer</t>
  </si>
  <si>
    <t xml:space="preserve"> V3 = Entidades del Entorno institucional con practicas de vida saludable que prevengan la mortalidad temprana por hipertensión, diabetes y cáncer</t>
  </si>
  <si>
    <t xml:space="preserve"> V4 = Entidades del Entorno laboral con practicas de vida saludable que prevengan la mortalidad temprana por hipertensión, diabetes y cáncer</t>
  </si>
  <si>
    <t>A diciembre de 2023  se aumenta a 5.200 personas diagnosticadas con Tuberculosis antes de 30 días a partir de la consulta</t>
  </si>
  <si>
    <t>Personas con Tuberculosis diagnosticadas antes de 30 días a partir de la consulta</t>
  </si>
  <si>
    <t>V1 = Personas con Tuberculosis diagnosticadas antes de 30 días a partir de la consulta</t>
  </si>
  <si>
    <t>En el periodo 2020 - 2023, se aplican 114.421 unidades biológicas (Neumococo 23, Meningococo, DPT acelular, Hepatitis A y B) no incluidas en el esquema nacional gratuito de vacunación a población priorizada por factores de riesgo</t>
  </si>
  <si>
    <t>Unidades biológicas (Neumococo 23, Meningococo, DPT acelular, Hepatitis A y B) no incluidas en el esquema nacional gratuito de vacunación a población priorizada por factores de riesgo aplicadas</t>
  </si>
  <si>
    <t>V1: total unidades biológicas no incluidas en el esquema nacional gratuito de vacunación aplicadas</t>
  </si>
  <si>
    <t>A diciembre de 2023, se aumenta a 170  las Unidades Primarias Generadoras de Datos -UPGD- funcionando en el Sistema de Vigilancia Epidemiológica</t>
  </si>
  <si>
    <t>Unidades Primarias Generadoras de Datos UPGD funcionando en el sistema de vigilancia epidemiológica</t>
  </si>
  <si>
    <t>V1 = UPGD funcionando en el Sistema de Vigilancia Epidemiológica</t>
  </si>
  <si>
    <t>A diciembre de 2023, se implementan 4 Rutas Integrales de Atención para poblaciones en riesgo en el marco del Modelo de Acción Integral Territorial -MAITE-</t>
  </si>
  <si>
    <t>Rutas Integrales de Atención para poblaciones en riesgo en el marco del MAITE implementadas</t>
  </si>
  <si>
    <t>V1 = Rutas Integrales de Atención con lineamientos del Ministerio implementadas</t>
  </si>
  <si>
    <t>A diciembre de 2023, se certifican  2.400 lideres comunitarios  con capacidades para la exigibilidad del derecho a la salud</t>
  </si>
  <si>
    <t>Líderes comunitarios con capacidades para la exigibilidad del derecho a la salud certificados</t>
  </si>
  <si>
    <t>V1 = Líderes comunitarios con capacidades para la exigibilidad del derecho a la salud certificados</t>
  </si>
  <si>
    <t>En el período 2021-2023, se realiza 1 investigación aplicada a la reducción de la incidencia de las arbovirosis y del vector transmisor</t>
  </si>
  <si>
    <t>Investigación aplicada a la reducción de la incidencia de las arbovirosis y del vector transmisor realizada</t>
  </si>
  <si>
    <t>V1 + V2 + V3</t>
  </si>
  <si>
    <t>V1 = Fase 1: Preliminar</t>
  </si>
  <si>
    <t>V2 = Fase 2: Desarrollo</t>
  </si>
  <si>
    <t>V3 = Fase 3: Evaluación</t>
  </si>
  <si>
    <t>En el período 2021-2023 se implementa al 100% el Laboratorio de Vigilancia Epidemiológica, Investigación y Autoridad Sanitaria</t>
  </si>
  <si>
    <t>Laboratorio de Vigilancia Epidemiológica, Investigación y Autoridad Sanitaria implementado</t>
  </si>
  <si>
    <t>V1 *15+ 
V2 *30+ 
V3*55</t>
  </si>
  <si>
    <t>V1 = fase de diseño del laboratorio</t>
  </si>
  <si>
    <t xml:space="preserve">V2 = fase de planificación y adecuación tecnoligica </t>
  </si>
  <si>
    <t xml:space="preserve">V3 = fase de implementación </t>
  </si>
  <si>
    <t>En el período 2020-2023, se intervienen a 8.000 personas en situación y en riesgo de consumo de sustancias psicoactivas</t>
  </si>
  <si>
    <t>Personas en situación y en riesgo de consumo de sustancias psicoactivas, intervenidas</t>
  </si>
  <si>
    <t>V1 = Personas en situación y en riesgo de consumo de sustancias psicoactivas intervenidas.</t>
  </si>
  <si>
    <t>En el período 2021-2023, se diseña y construye el Centro de Prevención y Atención del Consumo de Sustancias Psicoactivas -SPA-</t>
  </si>
  <si>
    <t>Centro de Prevención y Atención del Consumo de Sustancias Psicoactivas -SPA- diseñado y construido</t>
  </si>
  <si>
    <t>V1 x 2 + V2 x 7 + V3 x 36 + V4 x 55</t>
  </si>
  <si>
    <t xml:space="preserve">V1 = Estudio de prefactibilidad y asignación de predio 
</t>
  </si>
  <si>
    <t xml:space="preserve"> V2= Diseños, permisos, licencias.
</t>
  </si>
  <si>
    <t xml:space="preserve"> V3= Construccion de fase de cimentacion, estructura, mamposteria y cubierta. 
</t>
  </si>
  <si>
    <t xml:space="preserve"> V4= Construccion de fase de acabados, estucos, pinturas, pisos, cielo, carpinteria y equipos electromecanicos especiales y dotación del centro de prevención y Atención del Consumo de Sustancias Psicoactivas -SPA-</t>
  </si>
  <si>
    <t xml:space="preserve"> 
A diciembre de  2023, se implementa en 17 entidades de salud la atención integral de VIH/SIDA/Hepatitis B y C, y el enfoque diferencial y de género en la prestación de servicios de salud.</t>
  </si>
  <si>
    <t>Entidades de salud con atención integral de VIH-SIDA-Hepatitis B y C y enfoque diferencial y de género, en la prestación de servicios de salud implementada</t>
  </si>
  <si>
    <t xml:space="preserve"> V1 = Entidades de salud con atención integral de VIH/SIDA/Hepatitis B y C, y el enfoque diferencial y de género en la prestación de servicios de salud </t>
  </si>
  <si>
    <t>En 2021, se adopta la politica pública de salud mental.</t>
  </si>
  <si>
    <t>Política pública de salud mental adoptada</t>
  </si>
  <si>
    <t>V1: Politica de Salud Mental adoptada</t>
  </si>
  <si>
    <t xml:space="preserve"> En el periodo 2021 - 2023, se implementa  la ruta de promoción y mantenimiento de la salud en el entorno educativo </t>
  </si>
  <si>
    <t>Ruta de promoción y mantenimiento de la salud en el entorno educativo implementado</t>
  </si>
  <si>
    <t>(V1 / V2) x 100</t>
  </si>
  <si>
    <t>V1 = Instituciones del entorno educativo con ruta de promoción implementada</t>
  </si>
  <si>
    <t>V2 = Total de Instituciones del entorno educativo.</t>
  </si>
  <si>
    <t>5203002 Servicios de Salud de Calidad en Redes Integrales, Un Desafío para Todos</t>
  </si>
  <si>
    <t>A diciembre de 2023, se logra la afiliación en salud del 80% de las personas identificadas sin seguridad social</t>
  </si>
  <si>
    <t>Personas identificadas sin seguridad social, afiliadas en salud</t>
  </si>
  <si>
    <t>V1 = Número de personas afiliadas al SGSSS en el período</t>
  </si>
  <si>
    <t xml:space="preserve"> V2 = Número total de personas identificadas sin afiliación al SGSSS en el período</t>
  </si>
  <si>
    <t xml:space="preserve">A diciembre de 2023, se aumenta la atención en salud al 75% de la población  sin aseguramiento  en las Empresas Sociales del Estado </t>
  </si>
  <si>
    <t>Población sin aseguramiento atendida en las Empresas Sociales del Estado</t>
  </si>
  <si>
    <t>V1 = Número de población sin aseguramiento atendida en las Empresas Sociales del Estado</t>
  </si>
  <si>
    <t xml:space="preserve"> V2 = Total de población sin aseguramiento</t>
  </si>
  <si>
    <t>En el período 2021-2023, se atiende  en salud al 70% de la población migrante</t>
  </si>
  <si>
    <t>Población migrante atendida</t>
  </si>
  <si>
    <t>V1 = Población migrante atendida</t>
  </si>
  <si>
    <t xml:space="preserve"> V2 = Total población migrante</t>
  </si>
  <si>
    <t>A diciembre de 2023, se aumenta al 90% el cumplimiento del Sistema  de Garantia de la Calidad en Salud en las IPS de la Red de prestadores de las EPS</t>
  </si>
  <si>
    <t>Sistema de Garantía de la Calidad en Salud en las IPS con cumplimiento</t>
  </si>
  <si>
    <t>V1 = Número de IPS con cumplimiento del sistema de garantia de calidad en salud</t>
  </si>
  <si>
    <t xml:space="preserve"> V2 = Número total de IPS de la Red de prestadores de las EPS</t>
  </si>
  <si>
    <t>En el período 2020-2023, se aumenta al 60% los usuarios con restitución de derechos en salud por la Autoridad Sanitaria</t>
  </si>
  <si>
    <t>Usuarios con restitución de derechos en salud por la Autoridad Sanitaria</t>
  </si>
  <si>
    <t xml:space="preserve">V1 = Usuarios con restitución de derechos en salud por la Autoridad Sanitaria. 
</t>
  </si>
  <si>
    <t xml:space="preserve"> V2 = Usuarios atendidos por la Autoridad Sanitaria</t>
  </si>
  <si>
    <t>A diciembre de 2023, se interviene el 80% de riesgos en salud identificados en los territorios priorizados a través de la implementación de la Estrategia Atención Primaria en Salud -APS-</t>
  </si>
  <si>
    <t>Riesgos en salud intervenidos</t>
  </si>
  <si>
    <t>V1 = Número de riesgos en salud intervenidos</t>
  </si>
  <si>
    <t xml:space="preserve"> V2 = Número total de riesgos en salud identificados</t>
  </si>
  <si>
    <t>5203003 Salud Ambiental Territorial</t>
  </si>
  <si>
    <t>En el período 2020-2023, se interviene integralmente los entornos de vida cotidiana en los 40 territorios que concentran el mayor riesgo epidemiológico, sanitario, social y ambiental</t>
  </si>
  <si>
    <t>Territorios que concentran el mayor riesgo epidemiológico, sanitario, social y ambiental intervenidos integralmente</t>
  </si>
  <si>
    <t>V1 = Territorios que concentran el mayor riesgo epidemiológico, sanitario, social y ambiental</t>
  </si>
  <si>
    <t xml:space="preserve"> 
A diciembre de 2023, se implementa el 90% de la Estrategia de Gestión Integral - EGI de ETV</t>
  </si>
  <si>
    <t>Estrategia de Gestión Integral - EGI de ETV implementada</t>
  </si>
  <si>
    <t xml:space="preserve">(V1x15) + (V2x20) + (V3x15) + (V4x15) + (V5x20) + (V6x15)  </t>
  </si>
  <si>
    <t xml:space="preserve">V1:implementación y/o seguimiento de una estrategia de comunicación y movilización comunitaria en territorios priorizados
</t>
  </si>
  <si>
    <t xml:space="preserve">V2:Intervenir los criaderos permanentes de Aedes aegypti en la vía pública (sumideros)
</t>
  </si>
  <si>
    <t>V3:Intervenir los criaderos intra-peridomiciliarios y del entorno para evitar la proliferación de vectores</t>
  </si>
  <si>
    <t>V4: Espacios Intrainstitucionales e Intersectoriales para el fomento de las acciones para la prevención y vigilancia de las ETV (grupo funcional de la EGI - ETV, Mesa Técnica de ETV del Consejo Territorial de Salud Ambiental - COTSA, entre otros).</t>
  </si>
  <si>
    <t>V5:Avance de la implementación del sistema de información para la vigilancia y control de vectores</t>
  </si>
  <si>
    <t>V6:Análisis integrado de las intervenciones operativas para el control de vectores</t>
  </si>
  <si>
    <t>A diciembre de 2023, se implementa al 88%  la Estrategia de Gestión Integrada - EGI de Zoonosis</t>
  </si>
  <si>
    <t>Estrategia de Gestión Integrada - EGI de Zoonosis implementada</t>
  </si>
  <si>
    <t>(V1 x 10) + (V2x10) + (V3x10) + (V4x10) + (V5x10) + (V6x10) + (V7x10) + (V8x10) + (V9x10) + (V10x10)</t>
  </si>
  <si>
    <t>V1 = Implementar un (1) sistema de información de las zoonosis de notificación obligatoria en las Unidades Primarias Generadoras de Datos – UPGD Veterinarias y UPGD de Salud humana,</t>
  </si>
  <si>
    <t>36,7</t>
  </si>
  <si>
    <t xml:space="preserve"> V2 = Vacunar contra la rabia el 80% de caninos y felinos correspondiente al sector oficial</t>
  </si>
  <si>
    <t>V3 = Intervenir integralmente el 100% de los entornos a riesgo, para la prevención de Encefalitis Equina Venezolana - EEV</t>
  </si>
  <si>
    <t>V4 = Intervenir integralmente el 100% de los territorios priorizados asociados a Tenencia Inadecuada de Animales domésticos</t>
  </si>
  <si>
    <t xml:space="preserve">V5 = Esterilizar quirúrgicamente el 50% de hembras caninas y felinas en territorios priorizados </t>
  </si>
  <si>
    <t>V6 = Realizar control humanitario de caninos y felinos con confinamiento parcial o en condición de calle, en el 100% de los casos notificados</t>
  </si>
  <si>
    <t xml:space="preserve"> V7 = Realizar control de roedores y otras especies sinantrópicas, en el 100% de territorios priorizados y los casos notificados</t>
  </si>
  <si>
    <t xml:space="preserve"> V8 = Vigilar el 100% de los casos observables de agresiones por animales potencialmente transmisores de la rabia y por sospecha de leptospirosis notificados </t>
  </si>
  <si>
    <t xml:space="preserve">V9 = Vigilar el 100% de los casos notificados de zoonosis de alta morbilidad asociada a la tenencia inadecuada de animales </t>
  </si>
  <si>
    <t>V10 = Levantar línea de base y realizar Inspección, Vigilancia y Control sanitario al 50% de los establecimientos prestadores de servicios de sanidad animal y actividades conexas.</t>
  </si>
  <si>
    <t xml:space="preserve">En 2012- 2022, se adecua el Centro de Prevención de Zoonosis </t>
  </si>
  <si>
    <t>Centro de Prevención de Zoonosis adecuado</t>
  </si>
  <si>
    <t>V1 x 10 + V2 x 80 + V3 x 10</t>
  </si>
  <si>
    <t>V1: Diseños (diseños arquitectónicos, estructurales, técnicos y diseños para redes sanitarias, hidráulicas y eléctricas)</t>
  </si>
  <si>
    <t xml:space="preserve">V2: Ampliación y remodelación  de infraestructura 
</t>
  </si>
  <si>
    <t>V3: dotación de equipos para el desarrollo de las actividades medico veterinarias, diagnostico de zoonosis y de control.</t>
  </si>
  <si>
    <t>En el período 2020-2023, se aumenta a 36.000 las edificaciones e instalaciones con condiciones seguras para la salud humana</t>
  </si>
  <si>
    <t>Edificaciones e instalaciones con condiciones seguras para la salud humana aumentadas</t>
  </si>
  <si>
    <t xml:space="preserve">V1 = Edificaciones e instalaciones asociadas al factor de riesgo físico que cumplen condiciones sanitarias seguras
</t>
  </si>
  <si>
    <t xml:space="preserve"> V2 = Edificaciones e instalaciones asociadas al factor de riesgo químico que cumplen condiciones sanitarias seguras
</t>
  </si>
  <si>
    <t xml:space="preserve"> V3 = Edificaciones e instalaciones asociadas al factor de riesgo de consumo que cumplen condiciones sanitarias seguras</t>
  </si>
  <si>
    <t>5203008 Equipamientos para el Desarrollo y el Bienestar</t>
  </si>
  <si>
    <t>En el período 2020-2023, se aumenta a 74% el índice de capacidad de operación de las Empresas sociales del Estado</t>
  </si>
  <si>
    <t>Índice de capacidad de operación de las Empresas Sociales del Estado aumentado</t>
  </si>
  <si>
    <t>(V1 x 30) + (V2 x 25) + (V3 x 20) + (V4 x 5) + (V5 x 20)</t>
  </si>
  <si>
    <t>V1 = Componente de mobiliario clínico</t>
  </si>
  <si>
    <t>V2 = Componente de equipo biomédico</t>
  </si>
  <si>
    <t>V3 = Componente de infraestructura</t>
  </si>
  <si>
    <t>V4 = Componente de transporte especial de pacientes y atención extramural</t>
  </si>
  <si>
    <t>V5 = Componente camas hospitalarias</t>
  </si>
  <si>
    <t>53 Cali, Nuestra Casa Común</t>
  </si>
  <si>
    <t>5305 Gestión del Riesgo</t>
  </si>
  <si>
    <t>5305002 Reducción del Riesgo</t>
  </si>
  <si>
    <t>A diciembre de 2023, se aumenta al 90% los servicios de urgencias y ambulancias seguros en la respuesta a urgencias, emergencias y desastres</t>
  </si>
  <si>
    <t>Servicios de urgencias y ambulancias seguros en la respuesta a urgencias emergencias y desastres</t>
  </si>
  <si>
    <t>(V1+V2)/(V3+V4) x 100</t>
  </si>
  <si>
    <t>V1 = Servicios de urgencias  que cumplen con requisitos de seguridad  en la respuesta a urgencias, emergencias y desastres</t>
  </si>
  <si>
    <t>V2= Ambulancias que cumplen con requisitos de seguridad  en la respuesta a urgencias, emergencias y desastres</t>
  </si>
  <si>
    <t>V3 = Servicios de urgencias habilitados</t>
  </si>
  <si>
    <t>V4= Ambulancias habilitadas</t>
  </si>
  <si>
    <t>54 Cali, Gobierno Incluyente</t>
  </si>
  <si>
    <t>5401 Transición hacia Distrito Especial</t>
  </si>
  <si>
    <t>5401001 Implementación de Cali Distrito</t>
  </si>
  <si>
    <t xml:space="preserve">A diciembre 2023, se certifica el 100% de las competencias distritales en salud </t>
  </si>
  <si>
    <t>Competencias Distritales en salud certificadas</t>
  </si>
  <si>
    <t xml:space="preserve">(V1 x 40) + (V2 x 40) + (V3 x 20) </t>
  </si>
  <si>
    <t xml:space="preserve">V1 = Fase de elaboración del plan financiero territorial en salud 
</t>
  </si>
  <si>
    <t xml:space="preserve">V2 = Programa de reorganización de la red servicios de las ESE. 
</t>
  </si>
  <si>
    <t xml:space="preserve">V3 =  Fase de certificación de competencias en salud como distrito ante Minsalud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</si>
</sst>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_-* #,##0.00\ _€_-;\-* #,##0.00\ _€_-;_-* &quot;-&quot;??\ _€_-;_-@_-"/>
    <numFmt numFmtId="166" formatCode="#,##0.0"/>
    <numFmt numFmtId="167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rgb="FF314C59"/>
      <name val="Arial Narrow"/>
      <family val="2"/>
    </font>
    <font>
      <sz val="9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rgb="FF999999"/>
      </left>
      <right style="dotted">
        <color rgb="FF999999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rgb="FF999999"/>
      </left>
      <right style="dotted">
        <color rgb="FF999999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rgb="FF999999"/>
      </left>
      <right style="dotted">
        <color rgb="FF999999"/>
      </right>
      <top/>
      <bottom style="dotted">
        <color rgb="FF999999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60">
    <xf numFmtId="0" fontId="0" fillId="0" borderId="0" xfId="0"/>
    <xf numFmtId="0" fontId="3" fillId="0" borderId="1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 applyProtection="1">
      <alignment horizontal="center" vertical="center" wrapText="1"/>
    </xf>
    <xf numFmtId="164" fontId="5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vertical="center" wrapText="1"/>
    </xf>
    <xf numFmtId="0" fontId="5" fillId="3" borderId="2" xfId="3" applyFont="1" applyFill="1" applyBorder="1" applyAlignment="1" applyProtection="1">
      <alignment horizontal="center" vertical="center" wrapText="1"/>
    </xf>
    <xf numFmtId="0" fontId="3" fillId="0" borderId="0" xfId="3" applyFont="1" applyFill="1" applyAlignment="1">
      <alignment vertical="center" wrapText="1"/>
    </xf>
    <xf numFmtId="0" fontId="6" fillId="2" borderId="2" xfId="3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5" fillId="2" borderId="3" xfId="3" applyFont="1" applyFill="1" applyBorder="1" applyAlignment="1" applyProtection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3" fontId="3" fillId="0" borderId="4" xfId="4" applyNumberFormat="1" applyFont="1" applyFill="1" applyBorder="1" applyAlignment="1">
      <alignment vertical="center"/>
    </xf>
    <xf numFmtId="3" fontId="3" fillId="0" borderId="4" xfId="4" applyNumberFormat="1" applyFont="1" applyFill="1" applyBorder="1" applyAlignment="1">
      <alignment vertical="center" wrapText="1"/>
    </xf>
    <xf numFmtId="3" fontId="3" fillId="3" borderId="4" xfId="4" applyNumberFormat="1" applyFont="1" applyFill="1" applyBorder="1" applyAlignment="1">
      <alignment vertical="center" wrapText="1"/>
    </xf>
    <xf numFmtId="3" fontId="3" fillId="2" borderId="4" xfId="4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3" fillId="0" borderId="6" xfId="4" applyNumberFormat="1" applyFont="1" applyFill="1" applyBorder="1" applyAlignment="1">
      <alignment vertical="center" wrapText="1"/>
    </xf>
    <xf numFmtId="3" fontId="3" fillId="5" borderId="6" xfId="4" applyNumberFormat="1" applyFont="1" applyFill="1" applyBorder="1" applyAlignment="1">
      <alignment vertical="center" wrapText="1"/>
    </xf>
    <xf numFmtId="3" fontId="6" fillId="2" borderId="4" xfId="4" applyNumberFormat="1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left" vertical="center" wrapText="1"/>
    </xf>
    <xf numFmtId="3" fontId="3" fillId="0" borderId="4" xfId="4" applyNumberFormat="1" applyFont="1" applyFill="1" applyBorder="1" applyAlignment="1">
      <alignment horizontal="center" vertical="center" wrapText="1"/>
    </xf>
    <xf numFmtId="3" fontId="3" fillId="2" borderId="4" xfId="4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vertical="center" wrapText="1"/>
    </xf>
    <xf numFmtId="0" fontId="6" fillId="0" borderId="4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3" fontId="3" fillId="0" borderId="8" xfId="4" applyNumberFormat="1" applyFont="1" applyFill="1" applyBorder="1" applyAlignment="1">
      <alignment vertical="center"/>
    </xf>
    <xf numFmtId="3" fontId="3" fillId="0" borderId="10" xfId="4" applyNumberFormat="1" applyFont="1" applyFill="1" applyBorder="1" applyAlignment="1">
      <alignment vertical="center" wrapText="1"/>
    </xf>
    <xf numFmtId="3" fontId="3" fillId="3" borderId="10" xfId="4" applyNumberFormat="1" applyFont="1" applyFill="1" applyBorder="1" applyAlignment="1">
      <alignment vertical="center" wrapText="1"/>
    </xf>
    <xf numFmtId="3" fontId="3" fillId="2" borderId="11" xfId="4" applyNumberFormat="1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3" fontId="3" fillId="0" borderId="12" xfId="4" applyNumberFormat="1" applyFont="1" applyFill="1" applyBorder="1" applyAlignment="1">
      <alignment vertical="center" wrapText="1"/>
    </xf>
    <xf numFmtId="3" fontId="3" fillId="5" borderId="12" xfId="4" applyNumberFormat="1" applyFont="1" applyFill="1" applyBorder="1" applyAlignment="1">
      <alignment vertical="center" wrapText="1"/>
    </xf>
    <xf numFmtId="3" fontId="6" fillId="2" borderId="8" xfId="4" applyNumberFormat="1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left" vertical="center" wrapText="1"/>
    </xf>
    <xf numFmtId="3" fontId="3" fillId="0" borderId="8" xfId="4" applyNumberFormat="1" applyFont="1" applyFill="1" applyBorder="1" applyAlignment="1">
      <alignment horizontal="center" vertical="center" wrapText="1"/>
    </xf>
    <xf numFmtId="3" fontId="3" fillId="2" borderId="8" xfId="4" applyNumberFormat="1" applyFont="1" applyFill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vertical="center" wrapText="1"/>
    </xf>
    <xf numFmtId="0" fontId="6" fillId="0" borderId="8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3" fillId="0" borderId="15" xfId="4" applyNumberFormat="1" applyFont="1" applyFill="1" applyBorder="1" applyAlignment="1">
      <alignment vertical="center" wrapText="1"/>
    </xf>
    <xf numFmtId="3" fontId="3" fillId="5" borderId="15" xfId="4" applyNumberFormat="1" applyFont="1" applyFill="1" applyBorder="1" applyAlignment="1">
      <alignment vertical="center" wrapText="1"/>
    </xf>
    <xf numFmtId="3" fontId="3" fillId="0" borderId="10" xfId="1" applyNumberFormat="1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3" fillId="0" borderId="8" xfId="4" applyNumberFormat="1" applyFont="1" applyFill="1" applyBorder="1" applyAlignment="1">
      <alignment vertical="center" wrapText="1"/>
    </xf>
    <xf numFmtId="3" fontId="3" fillId="3" borderId="8" xfId="4" applyNumberFormat="1" applyFont="1" applyFill="1" applyBorder="1" applyAlignment="1">
      <alignment vertical="center" wrapText="1"/>
    </xf>
    <xf numFmtId="3" fontId="3" fillId="2" borderId="17" xfId="4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3" fillId="0" borderId="15" xfId="4" applyNumberFormat="1" applyFont="1" applyFill="1" applyBorder="1" applyAlignment="1">
      <alignment vertical="center" wrapText="1"/>
    </xf>
    <xf numFmtId="3" fontId="3" fillId="5" borderId="15" xfId="4" applyNumberFormat="1" applyFont="1" applyFill="1" applyBorder="1" applyAlignment="1">
      <alignment vertical="center" wrapText="1"/>
    </xf>
    <xf numFmtId="3" fontId="6" fillId="2" borderId="8" xfId="4" applyNumberFormat="1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left" vertical="center" wrapText="1"/>
    </xf>
    <xf numFmtId="3" fontId="3" fillId="0" borderId="8" xfId="4" applyNumberFormat="1" applyFont="1" applyFill="1" applyBorder="1" applyAlignment="1">
      <alignment horizontal="center" vertical="center" wrapText="1"/>
    </xf>
    <xf numFmtId="3" fontId="3" fillId="2" borderId="8" xfId="4" applyNumberFormat="1" applyFont="1" applyFill="1" applyBorder="1" applyAlignment="1">
      <alignment horizontal="center" vertical="center" wrapText="1"/>
    </xf>
    <xf numFmtId="3" fontId="9" fillId="0" borderId="8" xfId="1" applyNumberFormat="1" applyFont="1" applyFill="1" applyBorder="1" applyAlignment="1">
      <alignment vertical="center"/>
    </xf>
    <xf numFmtId="0" fontId="6" fillId="0" borderId="8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3" fillId="0" borderId="19" xfId="4" applyNumberFormat="1" applyFont="1" applyFill="1" applyBorder="1" applyAlignment="1">
      <alignment vertical="center" wrapText="1"/>
    </xf>
    <xf numFmtId="3" fontId="3" fillId="5" borderId="19" xfId="4" applyNumberFormat="1" applyFont="1" applyFill="1" applyBorder="1" applyAlignment="1">
      <alignment vertical="center" wrapText="1"/>
    </xf>
    <xf numFmtId="3" fontId="3" fillId="0" borderId="20" xfId="1" applyNumberFormat="1" applyFont="1" applyFill="1" applyBorder="1" applyAlignment="1">
      <alignment vertical="center" wrapText="1"/>
    </xf>
    <xf numFmtId="3" fontId="3" fillId="0" borderId="8" xfId="1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vertical="center" wrapText="1"/>
    </xf>
    <xf numFmtId="166" fontId="3" fillId="5" borderId="19" xfId="4" applyNumberFormat="1" applyFont="1" applyFill="1" applyBorder="1" applyAlignment="1">
      <alignment vertical="center" wrapText="1"/>
    </xf>
    <xf numFmtId="166" fontId="3" fillId="5" borderId="12" xfId="4" applyNumberFormat="1" applyFont="1" applyFill="1" applyBorder="1" applyAlignment="1">
      <alignment vertical="center" wrapText="1"/>
    </xf>
    <xf numFmtId="166" fontId="3" fillId="5" borderId="15" xfId="4" applyNumberFormat="1" applyFont="1" applyFill="1" applyBorder="1" applyAlignment="1">
      <alignment vertical="center" wrapText="1"/>
    </xf>
    <xf numFmtId="166" fontId="3" fillId="0" borderId="19" xfId="4" applyNumberFormat="1" applyFont="1" applyFill="1" applyBorder="1" applyAlignment="1">
      <alignment vertical="center" wrapText="1"/>
    </xf>
    <xf numFmtId="166" fontId="3" fillId="0" borderId="12" xfId="4" applyNumberFormat="1" applyFont="1" applyFill="1" applyBorder="1" applyAlignment="1">
      <alignment vertical="center" wrapText="1"/>
    </xf>
    <xf numFmtId="166" fontId="3" fillId="0" borderId="15" xfId="4" applyNumberFormat="1" applyFont="1" applyFill="1" applyBorder="1" applyAlignment="1">
      <alignment vertical="center" wrapText="1"/>
    </xf>
    <xf numFmtId="3" fontId="3" fillId="0" borderId="20" xfId="4" applyNumberFormat="1" applyFont="1" applyFill="1" applyBorder="1" applyAlignment="1">
      <alignment vertical="center"/>
    </xf>
    <xf numFmtId="166" fontId="3" fillId="0" borderId="10" xfId="4" applyNumberFormat="1" applyFont="1" applyFill="1" applyBorder="1" applyAlignment="1">
      <alignment vertical="center"/>
    </xf>
    <xf numFmtId="4" fontId="3" fillId="0" borderId="8" xfId="4" applyNumberFormat="1" applyFont="1" applyFill="1" applyBorder="1" applyAlignment="1">
      <alignment vertical="center" wrapText="1"/>
    </xf>
    <xf numFmtId="4" fontId="3" fillId="3" borderId="8" xfId="4" applyNumberFormat="1" applyFont="1" applyFill="1" applyBorder="1" applyAlignment="1">
      <alignment vertical="center" wrapText="1"/>
    </xf>
    <xf numFmtId="166" fontId="3" fillId="0" borderId="8" xfId="4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0" borderId="21" xfId="4" applyNumberFormat="1" applyFont="1" applyFill="1" applyBorder="1" applyAlignment="1">
      <alignment vertical="center" wrapText="1"/>
    </xf>
    <xf numFmtId="3" fontId="3" fillId="5" borderId="21" xfId="4" applyNumberFormat="1" applyFont="1" applyFill="1" applyBorder="1" applyAlignment="1">
      <alignment vertical="center" wrapText="1"/>
    </xf>
    <xf numFmtId="3" fontId="7" fillId="0" borderId="8" xfId="1" applyNumberFormat="1" applyFont="1" applyFill="1" applyBorder="1" applyAlignment="1">
      <alignment vertical="center"/>
    </xf>
    <xf numFmtId="3" fontId="3" fillId="6" borderId="8" xfId="4" applyNumberFormat="1" applyFont="1" applyFill="1" applyBorder="1" applyAlignment="1">
      <alignment vertical="center" wrapText="1"/>
    </xf>
    <xf numFmtId="167" fontId="2" fillId="0" borderId="8" xfId="1" applyNumberFormat="1" applyFont="1" applyFill="1" applyBorder="1" applyAlignment="1">
      <alignment horizontal="center" vertical="center" wrapText="1"/>
    </xf>
    <xf numFmtId="3" fontId="7" fillId="0" borderId="20" xfId="1" applyNumberFormat="1" applyFont="1" applyFill="1" applyBorder="1" applyAlignment="1">
      <alignment vertical="center" wrapText="1"/>
    </xf>
    <xf numFmtId="3" fontId="7" fillId="0" borderId="10" xfId="1" applyNumberFormat="1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center" vertical="center" wrapText="1"/>
    </xf>
    <xf numFmtId="166" fontId="3" fillId="0" borderId="8" xfId="4" applyNumberFormat="1" applyFont="1" applyFill="1" applyBorder="1" applyAlignment="1">
      <alignment vertical="center" wrapText="1"/>
    </xf>
    <xf numFmtId="166" fontId="3" fillId="3" borderId="8" xfId="4" applyNumberFormat="1" applyFont="1" applyFill="1" applyBorder="1" applyAlignment="1">
      <alignment vertical="center" wrapText="1"/>
    </xf>
    <xf numFmtId="4" fontId="3" fillId="0" borderId="8" xfId="4" applyNumberFormat="1" applyFont="1" applyFill="1" applyBorder="1" applyAlignment="1">
      <alignment vertical="center"/>
    </xf>
    <xf numFmtId="3" fontId="7" fillId="0" borderId="8" xfId="4" applyNumberFormat="1" applyFont="1" applyFill="1" applyBorder="1" applyAlignment="1">
      <alignment horizontal="center" vertical="center" wrapText="1"/>
    </xf>
    <xf numFmtId="4" fontId="3" fillId="6" borderId="8" xfId="4" applyNumberFormat="1" applyFont="1" applyFill="1" applyBorder="1" applyAlignment="1">
      <alignment vertical="center" wrapText="1"/>
    </xf>
    <xf numFmtId="166" fontId="3" fillId="0" borderId="19" xfId="2" applyNumberFormat="1" applyFont="1" applyFill="1" applyBorder="1" applyAlignment="1">
      <alignment vertical="center" wrapText="1"/>
    </xf>
    <xf numFmtId="166" fontId="3" fillId="5" borderId="19" xfId="2" applyNumberFormat="1" applyFont="1" applyFill="1" applyBorder="1" applyAlignment="1">
      <alignment vertical="center" wrapText="1"/>
    </xf>
    <xf numFmtId="4" fontId="3" fillId="0" borderId="20" xfId="4" applyNumberFormat="1" applyFont="1" applyFill="1" applyBorder="1" applyAlignment="1">
      <alignment vertical="center"/>
    </xf>
    <xf numFmtId="3" fontId="3" fillId="2" borderId="22" xfId="4" applyNumberFormat="1" applyFont="1" applyFill="1" applyBorder="1" applyAlignment="1">
      <alignment horizontal="center" vertical="center" wrapText="1"/>
    </xf>
    <xf numFmtId="166" fontId="3" fillId="0" borderId="12" xfId="2" applyNumberFormat="1" applyFont="1" applyFill="1" applyBorder="1" applyAlignment="1">
      <alignment vertical="center" wrapText="1"/>
    </xf>
    <xf numFmtId="166" fontId="3" fillId="5" borderId="12" xfId="2" applyNumberFormat="1" applyFont="1" applyFill="1" applyBorder="1" applyAlignment="1">
      <alignment vertical="center" wrapText="1"/>
    </xf>
    <xf numFmtId="166" fontId="3" fillId="0" borderId="15" xfId="2" applyNumberFormat="1" applyFont="1" applyFill="1" applyBorder="1" applyAlignment="1">
      <alignment vertical="center" wrapText="1"/>
    </xf>
    <xf numFmtId="166" fontId="3" fillId="5" borderId="15" xfId="2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vertical="center" wrapText="1"/>
    </xf>
    <xf numFmtId="3" fontId="3" fillId="5" borderId="8" xfId="2" applyNumberFormat="1" applyFont="1" applyFill="1" applyBorder="1" applyAlignment="1">
      <alignment vertical="center" wrapText="1"/>
    </xf>
    <xf numFmtId="3" fontId="3" fillId="0" borderId="8" xfId="1" applyNumberFormat="1" applyFont="1" applyFill="1" applyBorder="1" applyAlignment="1">
      <alignment vertical="center" wrapText="1"/>
    </xf>
    <xf numFmtId="0" fontId="7" fillId="4" borderId="23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left" vertical="center" wrapText="1"/>
    </xf>
    <xf numFmtId="3" fontId="3" fillId="0" borderId="23" xfId="4" applyNumberFormat="1" applyFont="1" applyFill="1" applyBorder="1" applyAlignment="1">
      <alignment vertical="center"/>
    </xf>
    <xf numFmtId="166" fontId="3" fillId="0" borderId="23" xfId="4" applyNumberFormat="1" applyFont="1" applyFill="1" applyBorder="1" applyAlignment="1">
      <alignment vertical="center" wrapText="1"/>
    </xf>
    <xf numFmtId="3" fontId="3" fillId="6" borderId="23" xfId="4" applyNumberFormat="1" applyFont="1" applyFill="1" applyBorder="1" applyAlignment="1">
      <alignment vertical="center" wrapText="1"/>
    </xf>
    <xf numFmtId="3" fontId="3" fillId="2" borderId="24" xfId="4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3" fontId="3" fillId="0" borderId="23" xfId="2" applyNumberFormat="1" applyFont="1" applyFill="1" applyBorder="1" applyAlignment="1">
      <alignment vertical="center" wrapText="1"/>
    </xf>
    <xf numFmtId="3" fontId="3" fillId="5" borderId="23" xfId="2" applyNumberFormat="1" applyFont="1" applyFill="1" applyBorder="1" applyAlignment="1">
      <alignment vertical="center" wrapText="1"/>
    </xf>
    <xf numFmtId="3" fontId="6" fillId="2" borderId="23" xfId="4" applyNumberFormat="1" applyFont="1" applyFill="1" applyBorder="1" applyAlignment="1">
      <alignment horizontal="center" vertical="center" wrapText="1"/>
    </xf>
    <xf numFmtId="0" fontId="3" fillId="2" borderId="23" xfId="4" applyFont="1" applyFill="1" applyBorder="1" applyAlignment="1">
      <alignment horizontal="left" vertical="center" wrapText="1"/>
    </xf>
    <xf numFmtId="3" fontId="3" fillId="0" borderId="23" xfId="4" applyNumberFormat="1" applyFont="1" applyFill="1" applyBorder="1" applyAlignment="1">
      <alignment horizontal="center" vertical="center" wrapText="1"/>
    </xf>
    <xf numFmtId="3" fontId="3" fillId="2" borderId="23" xfId="4" applyNumberFormat="1" applyFont="1" applyFill="1" applyBorder="1" applyAlignment="1">
      <alignment horizontal="center" vertical="center" wrapText="1"/>
    </xf>
    <xf numFmtId="3" fontId="3" fillId="0" borderId="23" xfId="1" applyNumberFormat="1" applyFont="1" applyFill="1" applyBorder="1" applyAlignment="1">
      <alignment vertical="center" wrapText="1"/>
    </xf>
    <xf numFmtId="0" fontId="5" fillId="0" borderId="23" xfId="4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2" borderId="0" xfId="3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vertical="center" wrapText="1"/>
    </xf>
    <xf numFmtId="3" fontId="3" fillId="2" borderId="0" xfId="4" applyNumberFormat="1" applyFont="1" applyFill="1" applyBorder="1" applyAlignment="1">
      <alignment vertical="center" wrapText="1"/>
    </xf>
    <xf numFmtId="3" fontId="3" fillId="0" borderId="0" xfId="4" applyNumberFormat="1" applyFont="1" applyFill="1" applyBorder="1" applyAlignment="1" applyProtection="1">
      <alignment vertical="center" wrapText="1"/>
      <protection locked="0"/>
    </xf>
    <xf numFmtId="3" fontId="7" fillId="2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3" applyFont="1" applyFill="1" applyAlignment="1" applyProtection="1">
      <alignment horizontal="left" vertical="center"/>
    </xf>
    <xf numFmtId="0" fontId="3" fillId="0" borderId="0" xfId="3" applyFont="1" applyFill="1" applyAlignment="1" applyProtection="1">
      <alignment horizontal="left" vertical="center" wrapText="1"/>
    </xf>
    <xf numFmtId="0" fontId="3" fillId="0" borderId="0" xfId="3" applyFont="1" applyFill="1" applyAlignment="1">
      <alignment horizontal="center" vertical="center"/>
    </xf>
  </cellXfs>
  <cellStyles count="5">
    <cellStyle name="Millares" xfId="1" builtinId="3"/>
    <cellStyle name="Normal" xfId="0" builtinId="0"/>
    <cellStyle name="Normal 2 2" xfId="3"/>
    <cellStyle name="Normal 2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704850</xdr:colOff>
      <xdr:row>1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20297775" cy="1266825"/>
          <a:chOff x="0" y="0"/>
          <a:chExt cx="14423" cy="177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11005" y="0"/>
            <a:ext cx="3418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/>
                <a:cs typeface="Arial"/>
              </a:rPr>
              <a:t>MEDE01.03.03.18.P01.F07</a:t>
            </a:r>
          </a:p>
        </xdr:txBody>
      </xdr:sp>
      <xdr:sp macro="" textlink="" fLocksText="0">
        <xdr:nvSpPr>
          <xdr:cNvPr id="5" name="Rectangle 4"/>
          <xdr:cNvSpPr>
            <a:spLocks noChangeArrowheads="1"/>
          </xdr:cNvSpPr>
        </xdr:nvSpPr>
        <xdr:spPr bwMode="auto">
          <a:xfrm>
            <a:off x="12731" y="588"/>
            <a:ext cx="1692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 fLocksText="0">
        <xdr:nvSpPr>
          <xdr:cNvPr id="6" name="Rectangle 5"/>
          <xdr:cNvSpPr>
            <a:spLocks noChangeArrowheads="1"/>
          </xdr:cNvSpPr>
        </xdr:nvSpPr>
        <xdr:spPr bwMode="auto">
          <a:xfrm>
            <a:off x="11005" y="588"/>
            <a:ext cx="1746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7" name="Text Box 6"/>
          <xdr:cNvSpPr txBox="1">
            <a:spLocks noChangeArrowheads="1"/>
          </xdr:cNvSpPr>
        </xdr:nvSpPr>
        <xdr:spPr bwMode="auto">
          <a:xfrm>
            <a:off x="12744" y="895"/>
            <a:ext cx="1679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16/sep/2020</a:t>
            </a:r>
            <a:endParaRPr lang="es-CO" sz="8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8" name="Text Box 7"/>
          <xdr:cNvSpPr txBox="1">
            <a:spLocks noChangeArrowheads="1"/>
          </xdr:cNvSpPr>
        </xdr:nvSpPr>
        <xdr:spPr bwMode="auto">
          <a:xfrm>
            <a:off x="11005" y="895"/>
            <a:ext cx="1746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s-MX" sz="800"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0"/>
            <a:r>
              <a:rPr lang="es-CO" sz="800" b="0" i="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                             </a:t>
            </a:r>
            <a:endParaRPr lang="es-MX" sz="800"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9" name="Text Box 8"/>
          <xdr:cNvSpPr txBox="1">
            <a:spLocks noChangeArrowheads="1"/>
          </xdr:cNvSpPr>
        </xdr:nvSpPr>
        <xdr:spPr bwMode="auto">
          <a:xfrm>
            <a:off x="1611" y="0"/>
            <a:ext cx="9394" cy="1776"/>
          </a:xfrm>
          <a:prstGeom prst="rect">
            <a:avLst/>
          </a:prstGeom>
          <a:solidFill>
            <a:sysClr val="window" lastClr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pPr algn="ctr"/>
            <a:endParaRPr lang="es-CO" sz="1000">
              <a:solidFill>
                <a:sysClr val="windowText" lastClr="000000"/>
              </a:solidFill>
              <a:effectLst/>
            </a:endParaRPr>
          </a:p>
          <a:p>
            <a:pPr algn="ctr" rtl="1"/>
            <a:r>
              <a:rPr lang="es-CO" sz="1000" b="0" i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rPr>
              <a:t>SISTEMAS DE GESTIÓN Y CONTROL</a:t>
            </a:r>
            <a:r>
              <a:rPr lang="es-CO" sz="1000" b="0" i="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rPr>
              <a:t> INTEGRADOS</a:t>
            </a:r>
            <a:endParaRPr lang="es-CO" sz="10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 rtl="1"/>
            <a:r>
              <a:rPr lang="es-CO" sz="1000" b="0" i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rPr>
              <a:t>(SISTEDA, SGC y MECI)</a:t>
            </a:r>
            <a:endPara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00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es-CO" sz="10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endParaRPr>
          </a:p>
          <a:p>
            <a:pPr algn="ctr" rtl="0" eaLnBrk="1" fontAlgn="auto" latinLnBrk="0" hangingPunct="1"/>
            <a:r>
              <a:rPr lang="es-ES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1200" b="1" i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SEGUIMIENTO</a:t>
            </a:r>
            <a:r>
              <a:rPr lang="es-ES" sz="1200" b="1" i="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1200" b="1" i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PLAN INDICATIVO</a:t>
            </a:r>
            <a:endParaRPr lang="es-CO" sz="12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endParaRPr>
          </a:p>
          <a:p>
            <a:pPr algn="ctr" rtl="0" eaLnBrk="1" fontAlgn="auto" latinLnBrk="0" hangingPunct="1"/>
            <a:r>
              <a:rPr lang="es-ES" sz="1200" b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METAS DE PRODUCTO Y</a:t>
            </a:r>
            <a:r>
              <a:rPr lang="es-ES" sz="1200" b="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RECURSOS DEL PLAN DE DESARROLLO</a:t>
            </a:r>
            <a:endParaRPr lang="es-ES" sz="1200" b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 rtl="0" eaLnBrk="1" fontAlgn="auto" latinLnBrk="0" hangingPunct="1"/>
            <a:r>
              <a:rPr lang="es-ES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CUADRO</a:t>
            </a:r>
            <a:r>
              <a:rPr lang="es-ES" sz="1200" b="1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 3S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428625</xdr:colOff>
      <xdr:row>0</xdr:row>
      <xdr:rowOff>85725</xdr:rowOff>
    </xdr:from>
    <xdr:to>
      <xdr:col>1</xdr:col>
      <xdr:colOff>561975</xdr:colOff>
      <xdr:row>0</xdr:row>
      <xdr:rowOff>923925</xdr:rowOff>
    </xdr:to>
    <xdr:pic>
      <xdr:nvPicPr>
        <xdr:cNvPr id="10" name="Picture 250" descr="escud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10763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104777</xdr:colOff>
      <xdr:row>0</xdr:row>
      <xdr:rowOff>1009649</xdr:rowOff>
    </xdr:from>
    <xdr:to>
      <xdr:col>1</xdr:col>
      <xdr:colOff>952265</xdr:colOff>
      <xdr:row>0</xdr:row>
      <xdr:rowOff>1247774</xdr:rowOff>
    </xdr:to>
    <xdr:sp macro="" textlink="">
      <xdr:nvSpPr>
        <xdr:cNvPr id="11" name="Text Box 49"/>
        <xdr:cNvSpPr txBox="1">
          <a:spLocks noChangeArrowheads="1"/>
        </xdr:cNvSpPr>
      </xdr:nvSpPr>
      <xdr:spPr bwMode="auto">
        <a:xfrm>
          <a:off x="104777" y="1009649"/>
          <a:ext cx="1790463" cy="238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 ESTRATEGICO</a:t>
          </a:r>
        </a:p>
        <a:p>
          <a:pPr algn="ctr" rtl="0">
            <a:lnSpc>
              <a:spcPts val="7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Z115"/>
  <sheetViews>
    <sheetView tabSelected="1" zoomScaleNormal="100" workbookViewId="0">
      <selection activeCell="O12" sqref="O12:Q12"/>
    </sheetView>
  </sheetViews>
  <sheetFormatPr baseColWidth="10" defaultRowHeight="12.75" x14ac:dyDescent="0.25"/>
  <cols>
    <col min="1" max="1" width="14.140625" style="2" customWidth="1"/>
    <col min="2" max="2" width="16.28515625" style="157" customWidth="1"/>
    <col min="3" max="3" width="14.7109375" style="157" customWidth="1"/>
    <col min="4" max="4" width="10.5703125" style="157" customWidth="1"/>
    <col min="5" max="5" width="25.7109375" style="158" customWidth="1"/>
    <col min="6" max="6" width="23.5703125" style="9" customWidth="1"/>
    <col min="7" max="7" width="8.42578125" style="9" customWidth="1"/>
    <col min="8" max="8" width="9.7109375" style="9" customWidth="1"/>
    <col min="9" max="9" width="21.42578125" style="9" customWidth="1"/>
    <col min="10" max="13" width="8.5703125" style="9" customWidth="1"/>
    <col min="14" max="14" width="7.7109375" style="159" customWidth="1"/>
    <col min="15" max="18" width="8.42578125" style="2" customWidth="1"/>
    <col min="19" max="19" width="13.42578125" style="2" customWidth="1"/>
    <col min="20" max="20" width="8.5703125" style="2" customWidth="1"/>
    <col min="21" max="21" width="7.7109375" style="2" customWidth="1"/>
    <col min="22" max="22" width="9.5703125" style="2" customWidth="1"/>
    <col min="23" max="23" width="9.42578125" style="2" customWidth="1"/>
    <col min="24" max="24" width="12.7109375" style="2" customWidth="1"/>
    <col min="25" max="25" width="12.140625" style="2" customWidth="1"/>
    <col min="26" max="26" width="10.85546875" style="2" customWidth="1"/>
    <col min="27" max="16384" width="11.42578125" style="2"/>
  </cols>
  <sheetData>
    <row r="1" spans="1:26" ht="99.9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9" customFormat="1" ht="27" customHeight="1" x14ac:dyDescent="0.25">
      <c r="A3" s="3" t="s">
        <v>0</v>
      </c>
      <c r="B3" s="3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2</v>
      </c>
      <c r="S3" s="5"/>
      <c r="T3" s="6">
        <v>44834</v>
      </c>
      <c r="U3" s="6"/>
      <c r="V3" s="7"/>
      <c r="W3" s="5" t="s">
        <v>3</v>
      </c>
      <c r="X3" s="5"/>
      <c r="Y3" s="8">
        <v>2022</v>
      </c>
      <c r="Z3" s="8"/>
    </row>
    <row r="4" spans="1:26" s="11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11" customFormat="1" ht="38.25" customHeight="1" x14ac:dyDescent="0.25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  <c r="K5" s="14"/>
      <c r="L5" s="14"/>
      <c r="M5" s="14"/>
      <c r="N5" s="13" t="s">
        <v>14</v>
      </c>
      <c r="O5" s="14" t="s">
        <v>15</v>
      </c>
      <c r="P5" s="14"/>
      <c r="Q5" s="14"/>
      <c r="R5" s="14"/>
      <c r="S5" s="14" t="s">
        <v>16</v>
      </c>
      <c r="T5" s="14" t="s">
        <v>17</v>
      </c>
      <c r="U5" s="14"/>
      <c r="V5" s="14"/>
      <c r="W5" s="14"/>
      <c r="X5" s="13" t="s">
        <v>18</v>
      </c>
      <c r="Y5" s="14" t="s">
        <v>19</v>
      </c>
      <c r="Z5" s="14"/>
    </row>
    <row r="6" spans="1:26" s="11" customFormat="1" ht="25.5" customHeight="1" x14ac:dyDescent="0.25">
      <c r="A6" s="15"/>
      <c r="B6" s="15"/>
      <c r="C6" s="15"/>
      <c r="D6" s="15"/>
      <c r="E6" s="15"/>
      <c r="F6" s="16"/>
      <c r="G6" s="16"/>
      <c r="H6" s="16"/>
      <c r="I6" s="16"/>
      <c r="J6" s="17">
        <v>2020</v>
      </c>
      <c r="K6" s="18">
        <v>2021</v>
      </c>
      <c r="L6" s="17">
        <v>2022</v>
      </c>
      <c r="M6" s="17">
        <v>2023</v>
      </c>
      <c r="N6" s="16"/>
      <c r="O6" s="17">
        <v>2020</v>
      </c>
      <c r="P6" s="18">
        <v>2021</v>
      </c>
      <c r="Q6" s="17">
        <v>2022</v>
      </c>
      <c r="R6" s="17">
        <v>2023</v>
      </c>
      <c r="S6" s="13"/>
      <c r="T6" s="17">
        <v>2020</v>
      </c>
      <c r="U6" s="17">
        <v>2021</v>
      </c>
      <c r="V6" s="17">
        <v>2022</v>
      </c>
      <c r="W6" s="17">
        <v>2023</v>
      </c>
      <c r="X6" s="16"/>
      <c r="Y6" s="17" t="s">
        <v>20</v>
      </c>
      <c r="Z6" s="17" t="s">
        <v>21</v>
      </c>
    </row>
    <row r="7" spans="1:26" ht="66" customHeight="1" x14ac:dyDescent="0.25">
      <c r="A7" s="19" t="s">
        <v>22</v>
      </c>
      <c r="B7" s="19" t="s">
        <v>23</v>
      </c>
      <c r="C7" s="19" t="s">
        <v>24</v>
      </c>
      <c r="D7" s="20">
        <v>51010010005</v>
      </c>
      <c r="E7" s="19" t="s">
        <v>25</v>
      </c>
      <c r="F7" s="19" t="s">
        <v>26</v>
      </c>
      <c r="G7" s="21" t="s">
        <v>27</v>
      </c>
      <c r="H7" s="22" t="s">
        <v>28</v>
      </c>
      <c r="I7" s="23" t="s">
        <v>29</v>
      </c>
      <c r="J7" s="24">
        <v>0</v>
      </c>
      <c r="K7" s="25">
        <v>0</v>
      </c>
      <c r="L7" s="26">
        <v>0</v>
      </c>
      <c r="M7" s="27"/>
      <c r="N7" s="28">
        <v>0</v>
      </c>
      <c r="O7" s="29">
        <f>IF(T7="np",0,J7*10+J8*10+J9*10+J10*10+J11*60+N7)</f>
        <v>0</v>
      </c>
      <c r="P7" s="29">
        <f>IF(U7="np",0,K7*10+K8*10+K9*10+K10*10+K11*60+O7)</f>
        <v>0</v>
      </c>
      <c r="Q7" s="30">
        <f>IF(V7="np",0,L7*10+L8*10+L9*10+L10*10+L11*60+P7)</f>
        <v>0</v>
      </c>
      <c r="R7" s="31"/>
      <c r="S7" s="32" t="s">
        <v>30</v>
      </c>
      <c r="T7" s="33" t="s">
        <v>31</v>
      </c>
      <c r="U7" s="34">
        <v>20</v>
      </c>
      <c r="V7" s="33">
        <v>40</v>
      </c>
      <c r="W7" s="33">
        <v>100</v>
      </c>
      <c r="X7" s="35">
        <v>141440000</v>
      </c>
      <c r="Y7" s="36"/>
      <c r="Z7" s="37"/>
    </row>
    <row r="8" spans="1:26" ht="38.25" x14ac:dyDescent="0.25">
      <c r="A8" s="38"/>
      <c r="B8" s="38"/>
      <c r="C8" s="38"/>
      <c r="D8" s="39"/>
      <c r="E8" s="38"/>
      <c r="F8" s="38"/>
      <c r="G8" s="40"/>
      <c r="H8" s="41"/>
      <c r="I8" s="42" t="s">
        <v>32</v>
      </c>
      <c r="J8" s="43">
        <v>0</v>
      </c>
      <c r="K8" s="44">
        <v>0</v>
      </c>
      <c r="L8" s="45">
        <v>0</v>
      </c>
      <c r="M8" s="46"/>
      <c r="N8" s="47"/>
      <c r="O8" s="48"/>
      <c r="P8" s="48"/>
      <c r="Q8" s="49"/>
      <c r="R8" s="50"/>
      <c r="S8" s="51"/>
      <c r="T8" s="52"/>
      <c r="U8" s="53"/>
      <c r="V8" s="52"/>
      <c r="W8" s="52"/>
      <c r="X8" s="54"/>
      <c r="Y8" s="55"/>
      <c r="Z8" s="56"/>
    </row>
    <row r="9" spans="1:26" ht="33" customHeight="1" x14ac:dyDescent="0.25">
      <c r="A9" s="38"/>
      <c r="B9" s="38"/>
      <c r="C9" s="38"/>
      <c r="D9" s="39"/>
      <c r="E9" s="38"/>
      <c r="F9" s="38"/>
      <c r="G9" s="40"/>
      <c r="H9" s="41"/>
      <c r="I9" s="42" t="s">
        <v>33</v>
      </c>
      <c r="J9" s="43">
        <v>0</v>
      </c>
      <c r="K9" s="44">
        <v>0</v>
      </c>
      <c r="L9" s="45">
        <v>0</v>
      </c>
      <c r="M9" s="46"/>
      <c r="N9" s="47"/>
      <c r="O9" s="48"/>
      <c r="P9" s="48"/>
      <c r="Q9" s="49"/>
      <c r="R9" s="50"/>
      <c r="S9" s="51"/>
      <c r="T9" s="52"/>
      <c r="U9" s="53"/>
      <c r="V9" s="52"/>
      <c r="W9" s="52"/>
      <c r="X9" s="54"/>
      <c r="Y9" s="55"/>
      <c r="Z9" s="56"/>
    </row>
    <row r="10" spans="1:26" ht="89.25" x14ac:dyDescent="0.25">
      <c r="A10" s="38"/>
      <c r="B10" s="38"/>
      <c r="C10" s="38"/>
      <c r="D10" s="39"/>
      <c r="E10" s="38"/>
      <c r="F10" s="38"/>
      <c r="G10" s="40"/>
      <c r="H10" s="41"/>
      <c r="I10" s="42" t="s">
        <v>34</v>
      </c>
      <c r="J10" s="43">
        <v>0</v>
      </c>
      <c r="K10" s="44">
        <v>0</v>
      </c>
      <c r="L10" s="45">
        <v>0</v>
      </c>
      <c r="M10" s="46"/>
      <c r="N10" s="47"/>
      <c r="O10" s="48"/>
      <c r="P10" s="48"/>
      <c r="Q10" s="49"/>
      <c r="R10" s="50"/>
      <c r="S10" s="51"/>
      <c r="T10" s="52"/>
      <c r="U10" s="53"/>
      <c r="V10" s="52"/>
      <c r="W10" s="52"/>
      <c r="X10" s="54"/>
      <c r="Y10" s="55"/>
      <c r="Z10" s="56"/>
    </row>
    <row r="11" spans="1:26" ht="25.5" x14ac:dyDescent="0.25">
      <c r="A11" s="38"/>
      <c r="B11" s="38"/>
      <c r="C11" s="38"/>
      <c r="D11" s="39"/>
      <c r="E11" s="38"/>
      <c r="F11" s="38"/>
      <c r="G11" s="40"/>
      <c r="H11" s="57"/>
      <c r="I11" s="42" t="s">
        <v>35</v>
      </c>
      <c r="J11" s="43">
        <v>0</v>
      </c>
      <c r="K11" s="44">
        <v>0</v>
      </c>
      <c r="L11" s="45">
        <v>0</v>
      </c>
      <c r="M11" s="46"/>
      <c r="N11" s="47"/>
      <c r="O11" s="58"/>
      <c r="P11" s="58"/>
      <c r="Q11" s="59"/>
      <c r="R11" s="50"/>
      <c r="S11" s="51"/>
      <c r="T11" s="52"/>
      <c r="U11" s="53"/>
      <c r="V11" s="52"/>
      <c r="W11" s="52"/>
      <c r="X11" s="60"/>
      <c r="Y11" s="55"/>
      <c r="Z11" s="56"/>
    </row>
    <row r="12" spans="1:26" ht="102" x14ac:dyDescent="0.25">
      <c r="A12" s="42" t="s">
        <v>36</v>
      </c>
      <c r="B12" s="42" t="s">
        <v>37</v>
      </c>
      <c r="C12" s="42" t="s">
        <v>38</v>
      </c>
      <c r="D12" s="61">
        <v>52010020009</v>
      </c>
      <c r="E12" s="42" t="s">
        <v>39</v>
      </c>
      <c r="F12" s="42" t="s">
        <v>40</v>
      </c>
      <c r="G12" s="62" t="s">
        <v>41</v>
      </c>
      <c r="H12" s="63" t="s">
        <v>42</v>
      </c>
      <c r="I12" s="42" t="s">
        <v>43</v>
      </c>
      <c r="J12" s="43">
        <v>600</v>
      </c>
      <c r="K12" s="64">
        <v>1666</v>
      </c>
      <c r="L12" s="65">
        <v>457</v>
      </c>
      <c r="M12" s="66"/>
      <c r="N12" s="67">
        <v>1300</v>
      </c>
      <c r="O12" s="68">
        <f>IF(T12="np",0,J12+N12)</f>
        <v>1900</v>
      </c>
      <c r="P12" s="68">
        <f>IF(U12="np",0,IF(K12=0,0,K12+O12))</f>
        <v>3566</v>
      </c>
      <c r="Q12" s="69">
        <f>IF(V12="np",0,IF(L12=0,0,L12+P12))</f>
        <v>4023</v>
      </c>
      <c r="R12" s="70"/>
      <c r="S12" s="71" t="s">
        <v>30</v>
      </c>
      <c r="T12" s="72">
        <v>2200</v>
      </c>
      <c r="U12" s="73">
        <v>3500</v>
      </c>
      <c r="V12" s="72">
        <v>5250</v>
      </c>
      <c r="W12" s="72">
        <v>6900</v>
      </c>
      <c r="X12" s="74">
        <v>1326536824</v>
      </c>
      <c r="Y12" s="75"/>
      <c r="Z12" s="76"/>
    </row>
    <row r="13" spans="1:26" ht="63.75" x14ac:dyDescent="0.25">
      <c r="A13" s="42" t="s">
        <v>36</v>
      </c>
      <c r="B13" s="42" t="s">
        <v>37</v>
      </c>
      <c r="C13" s="42" t="s">
        <v>44</v>
      </c>
      <c r="D13" s="61">
        <v>52010050008</v>
      </c>
      <c r="E13" s="42" t="s">
        <v>45</v>
      </c>
      <c r="F13" s="42" t="s">
        <v>46</v>
      </c>
      <c r="G13" s="62" t="s">
        <v>41</v>
      </c>
      <c r="H13" s="63" t="s">
        <v>42</v>
      </c>
      <c r="I13" s="42" t="s">
        <v>47</v>
      </c>
      <c r="J13" s="43">
        <v>4000</v>
      </c>
      <c r="K13" s="64">
        <v>2900</v>
      </c>
      <c r="L13" s="65">
        <v>1829</v>
      </c>
      <c r="M13" s="66"/>
      <c r="N13" s="67">
        <v>44750</v>
      </c>
      <c r="O13" s="68">
        <f>IF(T13="np",0,J13+N13)</f>
        <v>48750</v>
      </c>
      <c r="P13" s="68">
        <f>IF(U13="np",0,K13+O13)</f>
        <v>51650</v>
      </c>
      <c r="Q13" s="69">
        <f>IF(V13="np",0,L13+P13)</f>
        <v>53479</v>
      </c>
      <c r="R13" s="70"/>
      <c r="S13" s="71" t="s">
        <v>30</v>
      </c>
      <c r="T13" s="72">
        <v>48750</v>
      </c>
      <c r="U13" s="73">
        <v>51750</v>
      </c>
      <c r="V13" s="72">
        <v>54750</v>
      </c>
      <c r="W13" s="72">
        <v>57750</v>
      </c>
      <c r="X13" s="77">
        <v>2222416800</v>
      </c>
      <c r="Y13" s="75"/>
      <c r="Z13" s="76"/>
    </row>
    <row r="14" spans="1:26" ht="63.75" customHeight="1" x14ac:dyDescent="0.25">
      <c r="A14" s="38" t="s">
        <v>36</v>
      </c>
      <c r="B14" s="38" t="s">
        <v>48</v>
      </c>
      <c r="C14" s="38" t="s">
        <v>49</v>
      </c>
      <c r="D14" s="39">
        <v>52020010006</v>
      </c>
      <c r="E14" s="38" t="s">
        <v>50</v>
      </c>
      <c r="F14" s="38" t="s">
        <v>51</v>
      </c>
      <c r="G14" s="40" t="s">
        <v>41</v>
      </c>
      <c r="H14" s="78" t="s">
        <v>52</v>
      </c>
      <c r="I14" s="42" t="s">
        <v>53</v>
      </c>
      <c r="J14" s="43">
        <v>16</v>
      </c>
      <c r="K14" s="64">
        <v>16</v>
      </c>
      <c r="L14" s="65">
        <v>16</v>
      </c>
      <c r="M14" s="66"/>
      <c r="N14" s="47">
        <v>20</v>
      </c>
      <c r="O14" s="79">
        <f>IF(T14="np",0,J14+J15+J16+J17+J18)</f>
        <v>20</v>
      </c>
      <c r="P14" s="79">
        <f>IF(U14="np",0,K14+K15+K16+K17+K18)</f>
        <v>33</v>
      </c>
      <c r="Q14" s="80">
        <f>IF(V14="np",0,L14+L15+L16+L17+L18)</f>
        <v>42</v>
      </c>
      <c r="R14" s="50"/>
      <c r="S14" s="51" t="s">
        <v>30</v>
      </c>
      <c r="T14" s="52">
        <v>20</v>
      </c>
      <c r="U14" s="53">
        <v>33</v>
      </c>
      <c r="V14" s="52">
        <v>45</v>
      </c>
      <c r="W14" s="52">
        <v>56</v>
      </c>
      <c r="X14" s="81">
        <v>722679500</v>
      </c>
      <c r="Y14" s="55"/>
      <c r="Z14" s="56"/>
    </row>
    <row r="15" spans="1:26" ht="55.5" customHeight="1" x14ac:dyDescent="0.25">
      <c r="A15" s="38"/>
      <c r="B15" s="38"/>
      <c r="C15" s="38"/>
      <c r="D15" s="39"/>
      <c r="E15" s="38"/>
      <c r="F15" s="38"/>
      <c r="G15" s="40"/>
      <c r="H15" s="41"/>
      <c r="I15" s="42" t="s">
        <v>54</v>
      </c>
      <c r="J15" s="43">
        <v>0</v>
      </c>
      <c r="K15" s="64">
        <v>2</v>
      </c>
      <c r="L15" s="65">
        <v>4</v>
      </c>
      <c r="M15" s="66"/>
      <c r="N15" s="47"/>
      <c r="O15" s="48"/>
      <c r="P15" s="48"/>
      <c r="Q15" s="49"/>
      <c r="R15" s="50"/>
      <c r="S15" s="51"/>
      <c r="T15" s="52"/>
      <c r="U15" s="53"/>
      <c r="V15" s="52"/>
      <c r="W15" s="52"/>
      <c r="X15" s="54"/>
      <c r="Y15" s="55"/>
      <c r="Z15" s="56"/>
    </row>
    <row r="16" spans="1:26" ht="63" customHeight="1" x14ac:dyDescent="0.25">
      <c r="A16" s="38"/>
      <c r="B16" s="38"/>
      <c r="C16" s="38"/>
      <c r="D16" s="39"/>
      <c r="E16" s="38"/>
      <c r="F16" s="38"/>
      <c r="G16" s="40"/>
      <c r="H16" s="41"/>
      <c r="I16" s="42" t="s">
        <v>55</v>
      </c>
      <c r="J16" s="43">
        <v>4</v>
      </c>
      <c r="K16" s="64">
        <v>5</v>
      </c>
      <c r="L16" s="65">
        <v>5</v>
      </c>
      <c r="M16" s="66"/>
      <c r="N16" s="47"/>
      <c r="O16" s="48"/>
      <c r="P16" s="48"/>
      <c r="Q16" s="49"/>
      <c r="R16" s="50"/>
      <c r="S16" s="51"/>
      <c r="T16" s="52"/>
      <c r="U16" s="53"/>
      <c r="V16" s="52"/>
      <c r="W16" s="52"/>
      <c r="X16" s="54"/>
      <c r="Y16" s="55"/>
      <c r="Z16" s="56"/>
    </row>
    <row r="17" spans="1:26" ht="72.75" customHeight="1" x14ac:dyDescent="0.25">
      <c r="A17" s="38"/>
      <c r="B17" s="38"/>
      <c r="C17" s="38"/>
      <c r="D17" s="39"/>
      <c r="E17" s="38"/>
      <c r="F17" s="38"/>
      <c r="G17" s="40"/>
      <c r="H17" s="41"/>
      <c r="I17" s="42" t="s">
        <v>56</v>
      </c>
      <c r="J17" s="43">
        <v>0</v>
      </c>
      <c r="K17" s="64">
        <v>7</v>
      </c>
      <c r="L17" s="65">
        <v>13</v>
      </c>
      <c r="M17" s="66"/>
      <c r="N17" s="47"/>
      <c r="O17" s="48"/>
      <c r="P17" s="48"/>
      <c r="Q17" s="49"/>
      <c r="R17" s="50"/>
      <c r="S17" s="51"/>
      <c r="T17" s="52"/>
      <c r="U17" s="53"/>
      <c r="V17" s="52"/>
      <c r="W17" s="52"/>
      <c r="X17" s="54"/>
      <c r="Y17" s="55"/>
      <c r="Z17" s="56"/>
    </row>
    <row r="18" spans="1:26" ht="72.75" customHeight="1" x14ac:dyDescent="0.25">
      <c r="A18" s="38"/>
      <c r="B18" s="38"/>
      <c r="C18" s="38"/>
      <c r="D18" s="39"/>
      <c r="E18" s="38"/>
      <c r="F18" s="38"/>
      <c r="G18" s="40"/>
      <c r="H18" s="57"/>
      <c r="I18" s="42" t="s">
        <v>57</v>
      </c>
      <c r="J18" s="43">
        <v>0</v>
      </c>
      <c r="K18" s="64">
        <v>3</v>
      </c>
      <c r="L18" s="65">
        <v>4</v>
      </c>
      <c r="M18" s="66"/>
      <c r="N18" s="47"/>
      <c r="O18" s="58"/>
      <c r="P18" s="58"/>
      <c r="Q18" s="59"/>
      <c r="R18" s="50"/>
      <c r="S18" s="51"/>
      <c r="T18" s="52"/>
      <c r="U18" s="53"/>
      <c r="V18" s="52"/>
      <c r="W18" s="52"/>
      <c r="X18" s="60"/>
      <c r="Y18" s="55"/>
      <c r="Z18" s="56"/>
    </row>
    <row r="19" spans="1:26" ht="102" x14ac:dyDescent="0.25">
      <c r="A19" s="42" t="s">
        <v>36</v>
      </c>
      <c r="B19" s="42" t="s">
        <v>48</v>
      </c>
      <c r="C19" s="42" t="s">
        <v>58</v>
      </c>
      <c r="D19" s="61">
        <v>52020020007</v>
      </c>
      <c r="E19" s="42" t="s">
        <v>59</v>
      </c>
      <c r="F19" s="42" t="s">
        <v>60</v>
      </c>
      <c r="G19" s="62" t="s">
        <v>41</v>
      </c>
      <c r="H19" s="63" t="s">
        <v>42</v>
      </c>
      <c r="I19" s="42" t="s">
        <v>61</v>
      </c>
      <c r="J19" s="82">
        <v>814487</v>
      </c>
      <c r="K19" s="64">
        <v>820487</v>
      </c>
      <c r="L19" s="65">
        <v>684525</v>
      </c>
      <c r="M19" s="66"/>
      <c r="N19" s="67">
        <v>809487</v>
      </c>
      <c r="O19" s="68">
        <f>IF(T19="np",0,J19)</f>
        <v>814487</v>
      </c>
      <c r="P19" s="68">
        <f>IF(U19="np",0,K19+O19)</f>
        <v>1634974</v>
      </c>
      <c r="Q19" s="69">
        <f>IF(V19="np",0,L19+P19)</f>
        <v>2319499</v>
      </c>
      <c r="R19" s="70"/>
      <c r="S19" s="71" t="s">
        <v>30</v>
      </c>
      <c r="T19" s="72">
        <v>814487</v>
      </c>
      <c r="U19" s="73">
        <v>1634974</v>
      </c>
      <c r="V19" s="72">
        <v>2462461</v>
      </c>
      <c r="W19" s="72">
        <v>3297948</v>
      </c>
      <c r="X19" s="77">
        <v>6992608631</v>
      </c>
      <c r="Y19" s="75"/>
      <c r="Z19" s="76"/>
    </row>
    <row r="20" spans="1:26" ht="51" x14ac:dyDescent="0.25">
      <c r="A20" s="42" t="s">
        <v>36</v>
      </c>
      <c r="B20" s="42" t="s">
        <v>48</v>
      </c>
      <c r="C20" s="42" t="s">
        <v>62</v>
      </c>
      <c r="D20" s="61">
        <v>52020030006</v>
      </c>
      <c r="E20" s="42" t="s">
        <v>63</v>
      </c>
      <c r="F20" s="42" t="s">
        <v>64</v>
      </c>
      <c r="G20" s="62" t="s">
        <v>41</v>
      </c>
      <c r="H20" s="63" t="s">
        <v>42</v>
      </c>
      <c r="I20" s="42" t="s">
        <v>65</v>
      </c>
      <c r="J20" s="43">
        <v>400</v>
      </c>
      <c r="K20" s="64">
        <v>600</v>
      </c>
      <c r="L20" s="65">
        <v>488</v>
      </c>
      <c r="M20" s="66"/>
      <c r="N20" s="83">
        <v>400</v>
      </c>
      <c r="O20" s="68">
        <f t="shared" ref="O20:Q22" si="0">IF(T20="np",0,J20+N20)</f>
        <v>800</v>
      </c>
      <c r="P20" s="68">
        <f t="shared" si="0"/>
        <v>1400</v>
      </c>
      <c r="Q20" s="69">
        <f>IF(V20="np",0,IF(L20=0,0,L20+P20))</f>
        <v>1888</v>
      </c>
      <c r="R20" s="70"/>
      <c r="S20" s="71" t="s">
        <v>30</v>
      </c>
      <c r="T20" s="72">
        <v>800</v>
      </c>
      <c r="U20" s="73">
        <v>1400</v>
      </c>
      <c r="V20" s="72">
        <v>2100</v>
      </c>
      <c r="W20" s="72">
        <v>2900</v>
      </c>
      <c r="X20" s="77">
        <v>1382696434</v>
      </c>
      <c r="Y20" s="75"/>
      <c r="Z20" s="76"/>
    </row>
    <row r="21" spans="1:26" ht="63.75" x14ac:dyDescent="0.25">
      <c r="A21" s="42" t="s">
        <v>36</v>
      </c>
      <c r="B21" s="42" t="s">
        <v>48</v>
      </c>
      <c r="C21" s="42" t="s">
        <v>66</v>
      </c>
      <c r="D21" s="61">
        <v>52020040008</v>
      </c>
      <c r="E21" s="42" t="s">
        <v>67</v>
      </c>
      <c r="F21" s="42" t="s">
        <v>68</v>
      </c>
      <c r="G21" s="62" t="s">
        <v>41</v>
      </c>
      <c r="H21" s="63" t="s">
        <v>42</v>
      </c>
      <c r="I21" s="42" t="s">
        <v>69</v>
      </c>
      <c r="J21" s="43">
        <v>0</v>
      </c>
      <c r="K21" s="64">
        <v>1000</v>
      </c>
      <c r="L21" s="65">
        <v>337</v>
      </c>
      <c r="M21" s="66"/>
      <c r="N21" s="67">
        <v>1492</v>
      </c>
      <c r="O21" s="68">
        <f t="shared" si="0"/>
        <v>0</v>
      </c>
      <c r="P21" s="68">
        <f>IF(U21="np",0,K21+N21)</f>
        <v>2492</v>
      </c>
      <c r="Q21" s="69">
        <f>IF(V21="np",0,IF(L21=0,0,L21+P21))</f>
        <v>2829</v>
      </c>
      <c r="R21" s="70"/>
      <c r="S21" s="71" t="s">
        <v>30</v>
      </c>
      <c r="T21" s="72" t="s">
        <v>31</v>
      </c>
      <c r="U21" s="73">
        <v>2492</v>
      </c>
      <c r="V21" s="72">
        <v>3692</v>
      </c>
      <c r="W21" s="72">
        <v>4692</v>
      </c>
      <c r="X21" s="84">
        <v>460821220</v>
      </c>
      <c r="Y21" s="75"/>
      <c r="Z21" s="76"/>
    </row>
    <row r="22" spans="1:26" ht="102" x14ac:dyDescent="0.25">
      <c r="A22" s="42" t="s">
        <v>36</v>
      </c>
      <c r="B22" s="42" t="s">
        <v>48</v>
      </c>
      <c r="C22" s="42" t="s">
        <v>70</v>
      </c>
      <c r="D22" s="61">
        <v>52020050003</v>
      </c>
      <c r="E22" s="42" t="s">
        <v>71</v>
      </c>
      <c r="F22" s="42" t="s">
        <v>72</v>
      </c>
      <c r="G22" s="62" t="s">
        <v>41</v>
      </c>
      <c r="H22" s="63" t="s">
        <v>42</v>
      </c>
      <c r="I22" s="42" t="s">
        <v>73</v>
      </c>
      <c r="J22" s="43">
        <v>2000</v>
      </c>
      <c r="K22" s="64">
        <v>2300</v>
      </c>
      <c r="L22" s="65">
        <v>273</v>
      </c>
      <c r="M22" s="66"/>
      <c r="N22" s="67">
        <v>12391</v>
      </c>
      <c r="O22" s="68">
        <f t="shared" si="0"/>
        <v>14391</v>
      </c>
      <c r="P22" s="68">
        <f t="shared" si="0"/>
        <v>16691</v>
      </c>
      <c r="Q22" s="69">
        <f t="shared" si="0"/>
        <v>16964</v>
      </c>
      <c r="R22" s="70"/>
      <c r="S22" s="71" t="s">
        <v>30</v>
      </c>
      <c r="T22" s="72">
        <v>12791</v>
      </c>
      <c r="U22" s="73">
        <v>16691</v>
      </c>
      <c r="V22" s="72">
        <v>18691</v>
      </c>
      <c r="W22" s="72">
        <v>19741</v>
      </c>
      <c r="X22" s="77">
        <v>1110030872</v>
      </c>
      <c r="Y22" s="75"/>
      <c r="Z22" s="76"/>
    </row>
    <row r="23" spans="1:26" ht="51" x14ac:dyDescent="0.25">
      <c r="A23" s="38" t="s">
        <v>36</v>
      </c>
      <c r="B23" s="38" t="s">
        <v>48</v>
      </c>
      <c r="C23" s="38" t="s">
        <v>74</v>
      </c>
      <c r="D23" s="39">
        <v>52020060006</v>
      </c>
      <c r="E23" s="38" t="s">
        <v>75</v>
      </c>
      <c r="F23" s="38" t="s">
        <v>76</v>
      </c>
      <c r="G23" s="40" t="s">
        <v>27</v>
      </c>
      <c r="H23" s="78" t="s">
        <v>77</v>
      </c>
      <c r="I23" s="42" t="s">
        <v>78</v>
      </c>
      <c r="J23" s="43">
        <v>0</v>
      </c>
      <c r="K23" s="64">
        <v>0</v>
      </c>
      <c r="L23" s="65">
        <v>1</v>
      </c>
      <c r="M23" s="66"/>
      <c r="N23" s="47">
        <v>0</v>
      </c>
      <c r="O23" s="79">
        <f>IF(T23="np",0,J23*25+J24*25+J25*25+J26*25+N23)</f>
        <v>0</v>
      </c>
      <c r="P23" s="79">
        <f>IF(U23="np",0,K23*25+K24*25+K25*25+K26*25+O23)</f>
        <v>0</v>
      </c>
      <c r="Q23" s="85">
        <f>IF(V23="np",0,L23*25+L24*25+L25*25+L26*25+P23)</f>
        <v>25</v>
      </c>
      <c r="R23" s="50"/>
      <c r="S23" s="51" t="s">
        <v>30</v>
      </c>
      <c r="T23" s="52" t="s">
        <v>31</v>
      </c>
      <c r="U23" s="53">
        <v>50</v>
      </c>
      <c r="V23" s="52">
        <v>75</v>
      </c>
      <c r="W23" s="52">
        <v>100</v>
      </c>
      <c r="X23" s="81">
        <v>222430100</v>
      </c>
      <c r="Y23" s="55"/>
      <c r="Z23" s="56"/>
    </row>
    <row r="24" spans="1:26" ht="38.25" x14ac:dyDescent="0.25">
      <c r="A24" s="38"/>
      <c r="B24" s="38"/>
      <c r="C24" s="38"/>
      <c r="D24" s="39"/>
      <c r="E24" s="38"/>
      <c r="F24" s="38"/>
      <c r="G24" s="40"/>
      <c r="H24" s="41"/>
      <c r="I24" s="42" t="s">
        <v>79</v>
      </c>
      <c r="J24" s="43">
        <v>0</v>
      </c>
      <c r="K24" s="64">
        <v>0</v>
      </c>
      <c r="L24" s="65">
        <v>0</v>
      </c>
      <c r="M24" s="66"/>
      <c r="N24" s="47"/>
      <c r="O24" s="48"/>
      <c r="P24" s="48"/>
      <c r="Q24" s="86"/>
      <c r="R24" s="50"/>
      <c r="S24" s="51"/>
      <c r="T24" s="52"/>
      <c r="U24" s="53"/>
      <c r="V24" s="52"/>
      <c r="W24" s="52"/>
      <c r="X24" s="54"/>
      <c r="Y24" s="55"/>
      <c r="Z24" s="56"/>
    </row>
    <row r="25" spans="1:26" ht="38.25" x14ac:dyDescent="0.25">
      <c r="A25" s="38"/>
      <c r="B25" s="38"/>
      <c r="C25" s="38"/>
      <c r="D25" s="39"/>
      <c r="E25" s="38"/>
      <c r="F25" s="38"/>
      <c r="G25" s="40"/>
      <c r="H25" s="41"/>
      <c r="I25" s="42" t="s">
        <v>80</v>
      </c>
      <c r="J25" s="43">
        <v>0</v>
      </c>
      <c r="K25" s="64">
        <v>0</v>
      </c>
      <c r="L25" s="65">
        <v>0</v>
      </c>
      <c r="M25" s="66"/>
      <c r="N25" s="47"/>
      <c r="O25" s="48"/>
      <c r="P25" s="48"/>
      <c r="Q25" s="86"/>
      <c r="R25" s="50"/>
      <c r="S25" s="51"/>
      <c r="T25" s="52"/>
      <c r="U25" s="53"/>
      <c r="V25" s="52"/>
      <c r="W25" s="52"/>
      <c r="X25" s="54"/>
      <c r="Y25" s="55"/>
      <c r="Z25" s="56"/>
    </row>
    <row r="26" spans="1:26" ht="38.25" x14ac:dyDescent="0.25">
      <c r="A26" s="38"/>
      <c r="B26" s="38"/>
      <c r="C26" s="38"/>
      <c r="D26" s="39"/>
      <c r="E26" s="38"/>
      <c r="F26" s="38"/>
      <c r="G26" s="40"/>
      <c r="H26" s="57"/>
      <c r="I26" s="42" t="s">
        <v>81</v>
      </c>
      <c r="J26" s="43">
        <v>0</v>
      </c>
      <c r="K26" s="64">
        <v>0</v>
      </c>
      <c r="L26" s="65">
        <v>0</v>
      </c>
      <c r="M26" s="66"/>
      <c r="N26" s="47"/>
      <c r="O26" s="58"/>
      <c r="P26" s="58"/>
      <c r="Q26" s="87"/>
      <c r="R26" s="50"/>
      <c r="S26" s="51"/>
      <c r="T26" s="52"/>
      <c r="U26" s="53"/>
      <c r="V26" s="52"/>
      <c r="W26" s="52"/>
      <c r="X26" s="60"/>
      <c r="Y26" s="55"/>
      <c r="Z26" s="56"/>
    </row>
    <row r="27" spans="1:26" ht="51" x14ac:dyDescent="0.25">
      <c r="A27" s="38" t="s">
        <v>36</v>
      </c>
      <c r="B27" s="38" t="s">
        <v>48</v>
      </c>
      <c r="C27" s="38" t="s">
        <v>82</v>
      </c>
      <c r="D27" s="39">
        <v>52020070005</v>
      </c>
      <c r="E27" s="38" t="s">
        <v>83</v>
      </c>
      <c r="F27" s="38" t="s">
        <v>84</v>
      </c>
      <c r="G27" s="40" t="s">
        <v>27</v>
      </c>
      <c r="H27" s="78" t="s">
        <v>77</v>
      </c>
      <c r="I27" s="42" t="s">
        <v>85</v>
      </c>
      <c r="J27" s="43">
        <v>1</v>
      </c>
      <c r="K27" s="64">
        <v>0</v>
      </c>
      <c r="L27" s="65">
        <v>0</v>
      </c>
      <c r="M27" s="66"/>
      <c r="N27" s="47">
        <v>0</v>
      </c>
      <c r="O27" s="88">
        <f>IF(T27="np",0,J27*25+J28*25+J29*25+J30*25+N27)</f>
        <v>25</v>
      </c>
      <c r="P27" s="79">
        <f>IF(U27="np",0,IF(K27*25+K28*25+K29*25+K30*25=0,0,K27*25+K28*25+K29*25+K30*25+O27))</f>
        <v>50</v>
      </c>
      <c r="Q27" s="85">
        <f>IF(V27="np",0,IF(L27*25+L28*25+L29*25+L30*25=0,0,L27*25+L28*25+L29*25+L30*25+P27))</f>
        <v>75</v>
      </c>
      <c r="R27" s="50"/>
      <c r="S27" s="51" t="s">
        <v>30</v>
      </c>
      <c r="T27" s="52">
        <v>25</v>
      </c>
      <c r="U27" s="53">
        <v>50</v>
      </c>
      <c r="V27" s="52">
        <v>75</v>
      </c>
      <c r="W27" s="52">
        <v>100</v>
      </c>
      <c r="X27" s="81">
        <v>283637364</v>
      </c>
      <c r="Y27" s="55"/>
      <c r="Z27" s="56"/>
    </row>
    <row r="28" spans="1:26" ht="38.25" x14ac:dyDescent="0.25">
      <c r="A28" s="38"/>
      <c r="B28" s="38"/>
      <c r="C28" s="38"/>
      <c r="D28" s="39"/>
      <c r="E28" s="38"/>
      <c r="F28" s="38"/>
      <c r="G28" s="40"/>
      <c r="H28" s="41"/>
      <c r="I28" s="42" t="s">
        <v>86</v>
      </c>
      <c r="J28" s="43">
        <v>0</v>
      </c>
      <c r="K28" s="64">
        <v>1</v>
      </c>
      <c r="L28" s="65">
        <v>0</v>
      </c>
      <c r="M28" s="66"/>
      <c r="N28" s="47"/>
      <c r="O28" s="89"/>
      <c r="P28" s="48"/>
      <c r="Q28" s="86"/>
      <c r="R28" s="50"/>
      <c r="S28" s="51"/>
      <c r="T28" s="52"/>
      <c r="U28" s="53"/>
      <c r="V28" s="52"/>
      <c r="W28" s="52"/>
      <c r="X28" s="54"/>
      <c r="Y28" s="55"/>
      <c r="Z28" s="56"/>
    </row>
    <row r="29" spans="1:26" ht="38.25" x14ac:dyDescent="0.25">
      <c r="A29" s="38"/>
      <c r="B29" s="38"/>
      <c r="C29" s="38"/>
      <c r="D29" s="39"/>
      <c r="E29" s="38"/>
      <c r="F29" s="38"/>
      <c r="G29" s="40"/>
      <c r="H29" s="41"/>
      <c r="I29" s="42" t="s">
        <v>80</v>
      </c>
      <c r="J29" s="43">
        <v>0</v>
      </c>
      <c r="K29" s="64">
        <v>0</v>
      </c>
      <c r="L29" s="65">
        <v>1</v>
      </c>
      <c r="M29" s="66"/>
      <c r="N29" s="47"/>
      <c r="O29" s="89"/>
      <c r="P29" s="48"/>
      <c r="Q29" s="86"/>
      <c r="R29" s="50"/>
      <c r="S29" s="51"/>
      <c r="T29" s="52"/>
      <c r="U29" s="53"/>
      <c r="V29" s="52"/>
      <c r="W29" s="52"/>
      <c r="X29" s="54"/>
      <c r="Y29" s="55"/>
      <c r="Z29" s="56"/>
    </row>
    <row r="30" spans="1:26" ht="38.25" x14ac:dyDescent="0.25">
      <c r="A30" s="38"/>
      <c r="B30" s="38"/>
      <c r="C30" s="38"/>
      <c r="D30" s="39"/>
      <c r="E30" s="38"/>
      <c r="F30" s="38"/>
      <c r="G30" s="40"/>
      <c r="H30" s="57"/>
      <c r="I30" s="42" t="s">
        <v>81</v>
      </c>
      <c r="J30" s="43">
        <v>0</v>
      </c>
      <c r="K30" s="64">
        <v>0</v>
      </c>
      <c r="L30" s="65">
        <v>0</v>
      </c>
      <c r="M30" s="66"/>
      <c r="N30" s="47"/>
      <c r="O30" s="90"/>
      <c r="P30" s="58"/>
      <c r="Q30" s="87"/>
      <c r="R30" s="50"/>
      <c r="S30" s="51"/>
      <c r="T30" s="52"/>
      <c r="U30" s="53"/>
      <c r="V30" s="52"/>
      <c r="W30" s="52"/>
      <c r="X30" s="60"/>
      <c r="Y30" s="55"/>
      <c r="Z30" s="56"/>
    </row>
    <row r="31" spans="1:26" ht="63.75" x14ac:dyDescent="0.25">
      <c r="A31" s="42" t="s">
        <v>36</v>
      </c>
      <c r="B31" s="42" t="s">
        <v>87</v>
      </c>
      <c r="C31" s="42" t="s">
        <v>88</v>
      </c>
      <c r="D31" s="61">
        <v>52030010001</v>
      </c>
      <c r="E31" s="42" t="s">
        <v>89</v>
      </c>
      <c r="F31" s="42" t="s">
        <v>90</v>
      </c>
      <c r="G31" s="62" t="s">
        <v>41</v>
      </c>
      <c r="H31" s="63" t="s">
        <v>42</v>
      </c>
      <c r="I31" s="42" t="s">
        <v>91</v>
      </c>
      <c r="J31" s="43">
        <v>1000</v>
      </c>
      <c r="K31" s="64">
        <v>1016</v>
      </c>
      <c r="L31" s="65">
        <v>250</v>
      </c>
      <c r="M31" s="66"/>
      <c r="N31" s="83">
        <v>330</v>
      </c>
      <c r="O31" s="68">
        <f>IF(T31="np",0,J31+N31)</f>
        <v>1330</v>
      </c>
      <c r="P31" s="68">
        <f>IF(U31="np",0,K31+O31)</f>
        <v>2346</v>
      </c>
      <c r="Q31" s="69">
        <f>IF(V31="np",0,IF(L31=0,0,L31+P31))</f>
        <v>2596</v>
      </c>
      <c r="R31" s="70"/>
      <c r="S31" s="71" t="s">
        <v>30</v>
      </c>
      <c r="T31" s="72">
        <v>1330</v>
      </c>
      <c r="U31" s="73">
        <v>2330</v>
      </c>
      <c r="V31" s="72">
        <v>3330</v>
      </c>
      <c r="W31" s="72">
        <v>4330</v>
      </c>
      <c r="X31" s="77">
        <v>1993454500</v>
      </c>
      <c r="Y31" s="75"/>
      <c r="Z31" s="76"/>
    </row>
    <row r="32" spans="1:26" ht="114.75" x14ac:dyDescent="0.25">
      <c r="A32" s="42" t="s">
        <v>36</v>
      </c>
      <c r="B32" s="42" t="s">
        <v>87</v>
      </c>
      <c r="C32" s="42" t="s">
        <v>88</v>
      </c>
      <c r="D32" s="61">
        <v>52030010002</v>
      </c>
      <c r="E32" s="42" t="s">
        <v>92</v>
      </c>
      <c r="F32" s="42" t="s">
        <v>93</v>
      </c>
      <c r="G32" s="62" t="s">
        <v>41</v>
      </c>
      <c r="H32" s="63" t="s">
        <v>42</v>
      </c>
      <c r="I32" s="42" t="s">
        <v>94</v>
      </c>
      <c r="J32" s="91">
        <v>13000</v>
      </c>
      <c r="K32" s="64">
        <v>13082</v>
      </c>
      <c r="L32" s="65">
        <v>2927</v>
      </c>
      <c r="M32" s="66"/>
      <c r="N32" s="83">
        <v>0</v>
      </c>
      <c r="O32" s="68">
        <f>IF(T32="np",0,J32)</f>
        <v>13000</v>
      </c>
      <c r="P32" s="68">
        <f>IF(U32="np",0,K32)</f>
        <v>13082</v>
      </c>
      <c r="Q32" s="69">
        <f>IF(V32="np",0,L32)</f>
        <v>2927</v>
      </c>
      <c r="R32" s="70"/>
      <c r="S32" s="71" t="s">
        <v>30</v>
      </c>
      <c r="T32" s="72">
        <v>13000</v>
      </c>
      <c r="U32" s="73">
        <v>13000</v>
      </c>
      <c r="V32" s="72">
        <v>13000</v>
      </c>
      <c r="W32" s="72">
        <v>13000</v>
      </c>
      <c r="X32" s="77">
        <v>284373000</v>
      </c>
      <c r="Y32" s="75"/>
      <c r="Z32" s="76"/>
    </row>
    <row r="33" spans="1:26" ht="76.5" x14ac:dyDescent="0.25">
      <c r="A33" s="38" t="s">
        <v>36</v>
      </c>
      <c r="B33" s="38" t="s">
        <v>87</v>
      </c>
      <c r="C33" s="38" t="s">
        <v>88</v>
      </c>
      <c r="D33" s="39">
        <v>52030010003</v>
      </c>
      <c r="E33" s="38" t="s">
        <v>95</v>
      </c>
      <c r="F33" s="38" t="s">
        <v>96</v>
      </c>
      <c r="G33" s="40" t="s">
        <v>41</v>
      </c>
      <c r="H33" s="78" t="s">
        <v>97</v>
      </c>
      <c r="I33" s="42" t="s">
        <v>98</v>
      </c>
      <c r="J33" s="64">
        <v>87</v>
      </c>
      <c r="K33" s="64">
        <v>155</v>
      </c>
      <c r="L33" s="65">
        <v>82</v>
      </c>
      <c r="M33" s="73"/>
      <c r="N33" s="47">
        <v>316</v>
      </c>
      <c r="O33" s="79">
        <f>IF(T33="np",0,J33+J34+J35+J36+N33)</f>
        <v>486</v>
      </c>
      <c r="P33" s="79">
        <f>IF(U33="np",0,K33+K34+K35+K36+O33)</f>
        <v>736</v>
      </c>
      <c r="Q33" s="80">
        <f>IF(V33="np",0,L33+L34+L35+L36+P33)</f>
        <v>889</v>
      </c>
      <c r="R33" s="50"/>
      <c r="S33" s="51" t="s">
        <v>30</v>
      </c>
      <c r="T33" s="52">
        <v>486</v>
      </c>
      <c r="U33" s="53">
        <v>736</v>
      </c>
      <c r="V33" s="52">
        <v>987</v>
      </c>
      <c r="W33" s="52">
        <v>1238</v>
      </c>
      <c r="X33" s="81">
        <v>692970395</v>
      </c>
      <c r="Y33" s="55"/>
      <c r="Z33" s="56"/>
    </row>
    <row r="34" spans="1:26" ht="76.5" x14ac:dyDescent="0.25">
      <c r="A34" s="38"/>
      <c r="B34" s="38"/>
      <c r="C34" s="38"/>
      <c r="D34" s="39"/>
      <c r="E34" s="38"/>
      <c r="F34" s="38"/>
      <c r="G34" s="40"/>
      <c r="H34" s="41"/>
      <c r="I34" s="42" t="s">
        <v>99</v>
      </c>
      <c r="J34" s="64">
        <v>27</v>
      </c>
      <c r="K34" s="64">
        <v>24</v>
      </c>
      <c r="L34" s="65">
        <v>24</v>
      </c>
      <c r="M34" s="73"/>
      <c r="N34" s="47"/>
      <c r="O34" s="48"/>
      <c r="P34" s="48"/>
      <c r="Q34" s="49"/>
      <c r="R34" s="50"/>
      <c r="S34" s="51"/>
      <c r="T34" s="52"/>
      <c r="U34" s="53"/>
      <c r="V34" s="52"/>
      <c r="W34" s="52"/>
      <c r="X34" s="54"/>
      <c r="Y34" s="55"/>
      <c r="Z34" s="56"/>
    </row>
    <row r="35" spans="1:26" ht="76.5" x14ac:dyDescent="0.25">
      <c r="A35" s="38"/>
      <c r="B35" s="38"/>
      <c r="C35" s="38"/>
      <c r="D35" s="39"/>
      <c r="E35" s="38"/>
      <c r="F35" s="38"/>
      <c r="G35" s="40"/>
      <c r="H35" s="41"/>
      <c r="I35" s="42" t="s">
        <v>100</v>
      </c>
      <c r="J35" s="64">
        <v>27</v>
      </c>
      <c r="K35" s="64">
        <v>40</v>
      </c>
      <c r="L35" s="65">
        <v>26</v>
      </c>
      <c r="M35" s="73"/>
      <c r="N35" s="47"/>
      <c r="O35" s="48"/>
      <c r="P35" s="48"/>
      <c r="Q35" s="49"/>
      <c r="R35" s="50"/>
      <c r="S35" s="51"/>
      <c r="T35" s="52"/>
      <c r="U35" s="53"/>
      <c r="V35" s="52"/>
      <c r="W35" s="52"/>
      <c r="X35" s="54"/>
      <c r="Y35" s="55"/>
      <c r="Z35" s="56"/>
    </row>
    <row r="36" spans="1:26" ht="63.75" x14ac:dyDescent="0.25">
      <c r="A36" s="38"/>
      <c r="B36" s="38"/>
      <c r="C36" s="38"/>
      <c r="D36" s="39"/>
      <c r="E36" s="38"/>
      <c r="F36" s="38"/>
      <c r="G36" s="40"/>
      <c r="H36" s="57"/>
      <c r="I36" s="42" t="s">
        <v>101</v>
      </c>
      <c r="J36" s="64">
        <v>29</v>
      </c>
      <c r="K36" s="64">
        <v>31</v>
      </c>
      <c r="L36" s="65">
        <v>21</v>
      </c>
      <c r="M36" s="73"/>
      <c r="N36" s="47"/>
      <c r="O36" s="58"/>
      <c r="P36" s="58"/>
      <c r="Q36" s="59"/>
      <c r="R36" s="50"/>
      <c r="S36" s="51"/>
      <c r="T36" s="52"/>
      <c r="U36" s="53"/>
      <c r="V36" s="52"/>
      <c r="W36" s="52"/>
      <c r="X36" s="60"/>
      <c r="Y36" s="55"/>
      <c r="Z36" s="56"/>
    </row>
    <row r="37" spans="1:26" ht="63.75" customHeight="1" x14ac:dyDescent="0.25">
      <c r="A37" s="38" t="s">
        <v>36</v>
      </c>
      <c r="B37" s="38" t="s">
        <v>87</v>
      </c>
      <c r="C37" s="38" t="s">
        <v>88</v>
      </c>
      <c r="D37" s="39">
        <v>52030010004</v>
      </c>
      <c r="E37" s="38" t="s">
        <v>102</v>
      </c>
      <c r="F37" s="38" t="s">
        <v>103</v>
      </c>
      <c r="G37" s="40" t="s">
        <v>27</v>
      </c>
      <c r="H37" s="78" t="s">
        <v>104</v>
      </c>
      <c r="I37" s="42" t="s">
        <v>105</v>
      </c>
      <c r="J37" s="92">
        <v>0.5</v>
      </c>
      <c r="K37" s="93">
        <v>0.6</v>
      </c>
      <c r="L37" s="94">
        <v>0.7</v>
      </c>
      <c r="M37" s="66"/>
      <c r="N37" s="47">
        <v>30</v>
      </c>
      <c r="O37" s="88">
        <f>IF(T37="np",0,J37*15+J38*15+J39*25+J40*15+J41*15+J42*15)</f>
        <v>38.700000000000003</v>
      </c>
      <c r="P37" s="88">
        <f>IF(U37="np",0,K37*15+K38*15+K39*25+K40*15+K41*15+K42*15)</f>
        <v>49.5</v>
      </c>
      <c r="Q37" s="85">
        <f>IF(V37="np",0,L37*15+L38*15+L39*25+L40*15+L41*15+L42*15)</f>
        <v>65.05</v>
      </c>
      <c r="R37" s="50"/>
      <c r="S37" s="51" t="s">
        <v>30</v>
      </c>
      <c r="T37" s="52">
        <v>30</v>
      </c>
      <c r="U37" s="53">
        <v>50</v>
      </c>
      <c r="V37" s="52">
        <v>75</v>
      </c>
      <c r="W37" s="52">
        <v>100</v>
      </c>
      <c r="X37" s="81">
        <v>546341400</v>
      </c>
      <c r="Y37" s="55"/>
      <c r="Z37" s="56"/>
    </row>
    <row r="38" spans="1:26" ht="38.25" x14ac:dyDescent="0.25">
      <c r="A38" s="38"/>
      <c r="B38" s="38"/>
      <c r="C38" s="38"/>
      <c r="D38" s="39"/>
      <c r="E38" s="38"/>
      <c r="F38" s="38"/>
      <c r="G38" s="40"/>
      <c r="H38" s="41"/>
      <c r="I38" s="42" t="s">
        <v>106</v>
      </c>
      <c r="J38" s="95">
        <v>0.27</v>
      </c>
      <c r="K38" s="93">
        <v>0.2</v>
      </c>
      <c r="L38" s="94">
        <v>0.55000000000000004</v>
      </c>
      <c r="M38" s="66"/>
      <c r="N38" s="47"/>
      <c r="O38" s="89"/>
      <c r="P38" s="89"/>
      <c r="Q38" s="86"/>
      <c r="R38" s="50"/>
      <c r="S38" s="51"/>
      <c r="T38" s="52"/>
      <c r="U38" s="53"/>
      <c r="V38" s="52"/>
      <c r="W38" s="52"/>
      <c r="X38" s="54"/>
      <c r="Y38" s="55"/>
      <c r="Z38" s="56"/>
    </row>
    <row r="39" spans="1:26" ht="76.5" x14ac:dyDescent="0.25">
      <c r="A39" s="38"/>
      <c r="B39" s="38"/>
      <c r="C39" s="38"/>
      <c r="D39" s="39"/>
      <c r="E39" s="38"/>
      <c r="F39" s="38"/>
      <c r="G39" s="40"/>
      <c r="H39" s="41"/>
      <c r="I39" s="42" t="s">
        <v>107</v>
      </c>
      <c r="J39" s="95">
        <v>0.6</v>
      </c>
      <c r="K39" s="93">
        <v>0.51</v>
      </c>
      <c r="L39" s="94">
        <v>0.61</v>
      </c>
      <c r="M39" s="66"/>
      <c r="N39" s="47"/>
      <c r="O39" s="89"/>
      <c r="P39" s="89"/>
      <c r="Q39" s="86"/>
      <c r="R39" s="50"/>
      <c r="S39" s="51"/>
      <c r="T39" s="52"/>
      <c r="U39" s="53"/>
      <c r="V39" s="52"/>
      <c r="W39" s="52"/>
      <c r="X39" s="54"/>
      <c r="Y39" s="55"/>
      <c r="Z39" s="56"/>
    </row>
    <row r="40" spans="1:26" ht="51" x14ac:dyDescent="0.25">
      <c r="A40" s="38"/>
      <c r="B40" s="38"/>
      <c r="C40" s="38"/>
      <c r="D40" s="39"/>
      <c r="E40" s="38"/>
      <c r="F40" s="38"/>
      <c r="G40" s="40"/>
      <c r="H40" s="41"/>
      <c r="I40" s="42" t="s">
        <v>108</v>
      </c>
      <c r="J40" s="95">
        <v>0.34</v>
      </c>
      <c r="K40" s="93">
        <v>0.6</v>
      </c>
      <c r="L40" s="94">
        <v>0.66</v>
      </c>
      <c r="M40" s="66"/>
      <c r="N40" s="47"/>
      <c r="O40" s="89"/>
      <c r="P40" s="89"/>
      <c r="Q40" s="86"/>
      <c r="R40" s="50"/>
      <c r="S40" s="51"/>
      <c r="T40" s="52"/>
      <c r="U40" s="53"/>
      <c r="V40" s="52"/>
      <c r="W40" s="52"/>
      <c r="X40" s="54"/>
      <c r="Y40" s="55"/>
      <c r="Z40" s="56"/>
    </row>
    <row r="41" spans="1:26" ht="51" x14ac:dyDescent="0.25">
      <c r="A41" s="38"/>
      <c r="B41" s="38"/>
      <c r="C41" s="38"/>
      <c r="D41" s="39"/>
      <c r="E41" s="38"/>
      <c r="F41" s="38"/>
      <c r="G41" s="40"/>
      <c r="H41" s="41"/>
      <c r="I41" s="42" t="s">
        <v>109</v>
      </c>
      <c r="J41" s="95">
        <v>0.41</v>
      </c>
      <c r="K41" s="93">
        <v>0.5</v>
      </c>
      <c r="L41" s="94">
        <v>0.7</v>
      </c>
      <c r="M41" s="66"/>
      <c r="N41" s="47"/>
      <c r="O41" s="89"/>
      <c r="P41" s="89"/>
      <c r="Q41" s="86"/>
      <c r="R41" s="50"/>
      <c r="S41" s="51"/>
      <c r="T41" s="52"/>
      <c r="U41" s="53"/>
      <c r="V41" s="52"/>
      <c r="W41" s="52"/>
      <c r="X41" s="54"/>
      <c r="Y41" s="55"/>
      <c r="Z41" s="56"/>
    </row>
    <row r="42" spans="1:26" ht="51" x14ac:dyDescent="0.25">
      <c r="A42" s="38"/>
      <c r="B42" s="38"/>
      <c r="C42" s="38"/>
      <c r="D42" s="39"/>
      <c r="E42" s="38"/>
      <c r="F42" s="38"/>
      <c r="G42" s="40"/>
      <c r="H42" s="57"/>
      <c r="I42" s="42" t="s">
        <v>110</v>
      </c>
      <c r="J42" s="95">
        <v>0.06</v>
      </c>
      <c r="K42" s="93">
        <v>0.55000000000000004</v>
      </c>
      <c r="L42" s="94">
        <v>0.71</v>
      </c>
      <c r="M42" s="66"/>
      <c r="N42" s="47"/>
      <c r="O42" s="90"/>
      <c r="P42" s="90"/>
      <c r="Q42" s="87"/>
      <c r="R42" s="50"/>
      <c r="S42" s="51"/>
      <c r="T42" s="52"/>
      <c r="U42" s="53"/>
      <c r="V42" s="52"/>
      <c r="W42" s="52"/>
      <c r="X42" s="60"/>
      <c r="Y42" s="55"/>
      <c r="Z42" s="56"/>
    </row>
    <row r="43" spans="1:26" ht="82.5" customHeight="1" x14ac:dyDescent="0.25">
      <c r="A43" s="38" t="s">
        <v>36</v>
      </c>
      <c r="B43" s="38" t="s">
        <v>87</v>
      </c>
      <c r="C43" s="38" t="s">
        <v>88</v>
      </c>
      <c r="D43" s="39">
        <v>52030010005</v>
      </c>
      <c r="E43" s="38" t="s">
        <v>111</v>
      </c>
      <c r="F43" s="38" t="s">
        <v>112</v>
      </c>
      <c r="G43" s="40" t="s">
        <v>41</v>
      </c>
      <c r="H43" s="78" t="s">
        <v>97</v>
      </c>
      <c r="I43" s="42" t="s">
        <v>113</v>
      </c>
      <c r="J43" s="43">
        <v>503</v>
      </c>
      <c r="K43" s="64">
        <v>523</v>
      </c>
      <c r="L43" s="65">
        <v>394</v>
      </c>
      <c r="M43" s="66"/>
      <c r="N43" s="47">
        <v>632</v>
      </c>
      <c r="O43" s="79">
        <f>IF(T43="np",0,J43+J44+J45+J46)</f>
        <v>662</v>
      </c>
      <c r="P43" s="79">
        <f>IF(U43="np",0,K43+K44+K45+K46)</f>
        <v>760</v>
      </c>
      <c r="Q43" s="80">
        <f>IF(V43="np",0,L43+L44+L45+L46)</f>
        <v>601</v>
      </c>
      <c r="R43" s="50"/>
      <c r="S43" s="51" t="s">
        <v>30</v>
      </c>
      <c r="T43" s="52">
        <v>662</v>
      </c>
      <c r="U43" s="53">
        <v>760</v>
      </c>
      <c r="V43" s="52">
        <v>903</v>
      </c>
      <c r="W43" s="52">
        <v>1072</v>
      </c>
      <c r="X43" s="81">
        <v>1280284860</v>
      </c>
      <c r="Y43" s="55"/>
      <c r="Z43" s="56"/>
    </row>
    <row r="44" spans="1:26" ht="82.5" customHeight="1" x14ac:dyDescent="0.25">
      <c r="A44" s="38"/>
      <c r="B44" s="38"/>
      <c r="C44" s="38"/>
      <c r="D44" s="39"/>
      <c r="E44" s="38"/>
      <c r="F44" s="38"/>
      <c r="G44" s="40"/>
      <c r="H44" s="41"/>
      <c r="I44" s="42" t="s">
        <v>114</v>
      </c>
      <c r="J44" s="43">
        <v>34</v>
      </c>
      <c r="K44" s="64">
        <v>49</v>
      </c>
      <c r="L44" s="65">
        <v>62</v>
      </c>
      <c r="M44" s="66"/>
      <c r="N44" s="47"/>
      <c r="O44" s="48"/>
      <c r="P44" s="48"/>
      <c r="Q44" s="49"/>
      <c r="R44" s="50"/>
      <c r="S44" s="51"/>
      <c r="T44" s="52"/>
      <c r="U44" s="53"/>
      <c r="V44" s="52"/>
      <c r="W44" s="52"/>
      <c r="X44" s="54"/>
      <c r="Y44" s="55"/>
      <c r="Z44" s="56"/>
    </row>
    <row r="45" spans="1:26" ht="82.5" customHeight="1" x14ac:dyDescent="0.25">
      <c r="A45" s="38"/>
      <c r="B45" s="38"/>
      <c r="C45" s="38"/>
      <c r="D45" s="39"/>
      <c r="E45" s="38"/>
      <c r="F45" s="38"/>
      <c r="G45" s="40"/>
      <c r="H45" s="41"/>
      <c r="I45" s="42" t="s">
        <v>115</v>
      </c>
      <c r="J45" s="43">
        <v>90</v>
      </c>
      <c r="K45" s="64">
        <v>103</v>
      </c>
      <c r="L45" s="65">
        <v>81</v>
      </c>
      <c r="M45" s="66"/>
      <c r="N45" s="47"/>
      <c r="O45" s="48"/>
      <c r="P45" s="48"/>
      <c r="Q45" s="49"/>
      <c r="R45" s="50"/>
      <c r="S45" s="51"/>
      <c r="T45" s="52"/>
      <c r="U45" s="53"/>
      <c r="V45" s="52"/>
      <c r="W45" s="52"/>
      <c r="X45" s="54"/>
      <c r="Y45" s="55"/>
      <c r="Z45" s="56"/>
    </row>
    <row r="46" spans="1:26" ht="82.5" customHeight="1" x14ac:dyDescent="0.25">
      <c r="A46" s="38"/>
      <c r="B46" s="38"/>
      <c r="C46" s="38"/>
      <c r="D46" s="39"/>
      <c r="E46" s="38"/>
      <c r="F46" s="38"/>
      <c r="G46" s="40"/>
      <c r="H46" s="57"/>
      <c r="I46" s="42" t="s">
        <v>116</v>
      </c>
      <c r="J46" s="43">
        <v>35</v>
      </c>
      <c r="K46" s="64">
        <v>85</v>
      </c>
      <c r="L46" s="65">
        <v>64</v>
      </c>
      <c r="M46" s="66"/>
      <c r="N46" s="47"/>
      <c r="O46" s="58"/>
      <c r="P46" s="58"/>
      <c r="Q46" s="59"/>
      <c r="R46" s="50"/>
      <c r="S46" s="51"/>
      <c r="T46" s="52"/>
      <c r="U46" s="53"/>
      <c r="V46" s="52"/>
      <c r="W46" s="52"/>
      <c r="X46" s="60"/>
      <c r="Y46" s="55"/>
      <c r="Z46" s="56"/>
    </row>
    <row r="47" spans="1:26" ht="63.75" x14ac:dyDescent="0.25">
      <c r="A47" s="42" t="s">
        <v>36</v>
      </c>
      <c r="B47" s="42" t="s">
        <v>87</v>
      </c>
      <c r="C47" s="42" t="s">
        <v>88</v>
      </c>
      <c r="D47" s="61">
        <v>52030010006</v>
      </c>
      <c r="E47" s="42" t="s">
        <v>117</v>
      </c>
      <c r="F47" s="42" t="s">
        <v>118</v>
      </c>
      <c r="G47" s="62" t="s">
        <v>41</v>
      </c>
      <c r="H47" s="63" t="s">
        <v>42</v>
      </c>
      <c r="I47" s="42" t="s">
        <v>119</v>
      </c>
      <c r="J47" s="43">
        <v>925</v>
      </c>
      <c r="K47" s="64">
        <v>1000</v>
      </c>
      <c r="L47" s="65">
        <v>1015</v>
      </c>
      <c r="M47" s="66"/>
      <c r="N47" s="96">
        <v>1200</v>
      </c>
      <c r="O47" s="97">
        <f>IF(T47="np",0,J47+N47)</f>
        <v>2125</v>
      </c>
      <c r="P47" s="97">
        <f>IF(U47="np",0,K47+O47)</f>
        <v>3125</v>
      </c>
      <c r="Q47" s="98">
        <f>IF(V47="np",0,L47+P47)</f>
        <v>4140</v>
      </c>
      <c r="R47" s="70"/>
      <c r="S47" s="71" t="s">
        <v>30</v>
      </c>
      <c r="T47" s="72">
        <v>2200</v>
      </c>
      <c r="U47" s="73">
        <v>3125</v>
      </c>
      <c r="V47" s="72">
        <v>4200</v>
      </c>
      <c r="W47" s="72">
        <v>5200</v>
      </c>
      <c r="X47" s="99">
        <v>654705000</v>
      </c>
      <c r="Y47" s="75"/>
      <c r="Z47" s="76"/>
    </row>
    <row r="48" spans="1:26" ht="102" x14ac:dyDescent="0.25">
      <c r="A48" s="42" t="s">
        <v>36</v>
      </c>
      <c r="B48" s="42" t="s">
        <v>87</v>
      </c>
      <c r="C48" s="42" t="s">
        <v>88</v>
      </c>
      <c r="D48" s="61">
        <v>52030010007</v>
      </c>
      <c r="E48" s="42" t="s">
        <v>120</v>
      </c>
      <c r="F48" s="42" t="s">
        <v>121</v>
      </c>
      <c r="G48" s="62" t="s">
        <v>41</v>
      </c>
      <c r="H48" s="63" t="s">
        <v>42</v>
      </c>
      <c r="I48" s="42" t="s">
        <v>122</v>
      </c>
      <c r="J48" s="43">
        <v>29087</v>
      </c>
      <c r="K48" s="64">
        <v>28508</v>
      </c>
      <c r="L48" s="65">
        <v>0</v>
      </c>
      <c r="M48" s="66"/>
      <c r="N48" s="67">
        <v>24421</v>
      </c>
      <c r="O48" s="97">
        <f>IF(T48="np",0,J48)</f>
        <v>29087</v>
      </c>
      <c r="P48" s="97">
        <f>IF(U48="np",0,IF(K48=0,0,K48+O48))</f>
        <v>57595</v>
      </c>
      <c r="Q48" s="98">
        <f>IF(V48="np",0,IF(L48=0,0,L48+P48))</f>
        <v>0</v>
      </c>
      <c r="R48" s="70"/>
      <c r="S48" s="71" t="s">
        <v>30</v>
      </c>
      <c r="T48" s="72">
        <v>24421</v>
      </c>
      <c r="U48" s="73">
        <v>54421</v>
      </c>
      <c r="V48" s="72">
        <v>84421</v>
      </c>
      <c r="W48" s="72">
        <v>114421</v>
      </c>
      <c r="X48" s="77">
        <v>300936434</v>
      </c>
      <c r="Y48" s="75"/>
      <c r="Z48" s="76"/>
    </row>
    <row r="49" spans="1:26" ht="63.75" x14ac:dyDescent="0.25">
      <c r="A49" s="42" t="s">
        <v>36</v>
      </c>
      <c r="B49" s="42" t="s">
        <v>87</v>
      </c>
      <c r="C49" s="42" t="s">
        <v>88</v>
      </c>
      <c r="D49" s="61">
        <v>52030010008</v>
      </c>
      <c r="E49" s="42" t="s">
        <v>123</v>
      </c>
      <c r="F49" s="42" t="s">
        <v>124</v>
      </c>
      <c r="G49" s="62" t="s">
        <v>41</v>
      </c>
      <c r="H49" s="63" t="s">
        <v>42</v>
      </c>
      <c r="I49" s="42" t="s">
        <v>125</v>
      </c>
      <c r="J49" s="43">
        <v>155</v>
      </c>
      <c r="K49" s="64">
        <v>160</v>
      </c>
      <c r="L49" s="65">
        <v>122</v>
      </c>
      <c r="M49" s="66"/>
      <c r="N49" s="83">
        <v>150</v>
      </c>
      <c r="O49" s="97">
        <f>IF(T49="np",0,J49)</f>
        <v>155</v>
      </c>
      <c r="P49" s="97">
        <f>IF(U49="np",0,K49)</f>
        <v>160</v>
      </c>
      <c r="Q49" s="98">
        <f>IF(V49="np",0,L49)</f>
        <v>122</v>
      </c>
      <c r="R49" s="70"/>
      <c r="S49" s="71" t="s">
        <v>30</v>
      </c>
      <c r="T49" s="72">
        <v>155</v>
      </c>
      <c r="U49" s="73">
        <v>160</v>
      </c>
      <c r="V49" s="72">
        <v>165</v>
      </c>
      <c r="W49" s="72">
        <v>170</v>
      </c>
      <c r="X49" s="77">
        <v>6790032268</v>
      </c>
      <c r="Y49" s="75"/>
      <c r="Z49" s="76"/>
    </row>
    <row r="50" spans="1:26" ht="63.75" x14ac:dyDescent="0.25">
      <c r="A50" s="42" t="s">
        <v>36</v>
      </c>
      <c r="B50" s="42" t="s">
        <v>87</v>
      </c>
      <c r="C50" s="42" t="s">
        <v>88</v>
      </c>
      <c r="D50" s="61">
        <v>52030010009</v>
      </c>
      <c r="E50" s="42" t="s">
        <v>126</v>
      </c>
      <c r="F50" s="42" t="s">
        <v>127</v>
      </c>
      <c r="G50" s="62" t="s">
        <v>41</v>
      </c>
      <c r="H50" s="63" t="s">
        <v>42</v>
      </c>
      <c r="I50" s="42" t="s">
        <v>128</v>
      </c>
      <c r="J50" s="43">
        <v>1</v>
      </c>
      <c r="K50" s="64">
        <v>1</v>
      </c>
      <c r="L50" s="65">
        <v>0</v>
      </c>
      <c r="M50" s="66"/>
      <c r="N50" s="83">
        <v>0</v>
      </c>
      <c r="O50" s="97">
        <f>IF(T50="np",0,J50+N50)</f>
        <v>1</v>
      </c>
      <c r="P50" s="97">
        <f>IF(U50="np",0,K50+O50)</f>
        <v>2</v>
      </c>
      <c r="Q50" s="98">
        <f>IF(V50="np",0,IF(L50=0,0,L50+P50))</f>
        <v>0</v>
      </c>
      <c r="R50" s="70"/>
      <c r="S50" s="71" t="s">
        <v>30</v>
      </c>
      <c r="T50" s="72">
        <v>1</v>
      </c>
      <c r="U50" s="73">
        <v>2</v>
      </c>
      <c r="V50" s="72">
        <v>3</v>
      </c>
      <c r="W50" s="72">
        <v>4</v>
      </c>
      <c r="X50" s="77">
        <v>401885000</v>
      </c>
      <c r="Y50" s="75"/>
      <c r="Z50" s="76"/>
    </row>
    <row r="51" spans="1:26" ht="63.75" x14ac:dyDescent="0.25">
      <c r="A51" s="42" t="s">
        <v>36</v>
      </c>
      <c r="B51" s="42" t="s">
        <v>87</v>
      </c>
      <c r="C51" s="42" t="s">
        <v>88</v>
      </c>
      <c r="D51" s="61">
        <v>52030010010</v>
      </c>
      <c r="E51" s="42" t="s">
        <v>129</v>
      </c>
      <c r="F51" s="42" t="s">
        <v>130</v>
      </c>
      <c r="G51" s="62" t="s">
        <v>41</v>
      </c>
      <c r="H51" s="63" t="s">
        <v>42</v>
      </c>
      <c r="I51" s="42" t="s">
        <v>131</v>
      </c>
      <c r="J51" s="43">
        <v>300</v>
      </c>
      <c r="K51" s="64">
        <v>700</v>
      </c>
      <c r="L51" s="65">
        <v>490</v>
      </c>
      <c r="M51" s="66"/>
      <c r="N51" s="83">
        <v>0</v>
      </c>
      <c r="O51" s="97">
        <f>IF(T51="np",0,J51+N51)</f>
        <v>300</v>
      </c>
      <c r="P51" s="97">
        <f>IF(U51="np",0,IF(K51=0,0,K51+O51))</f>
        <v>1000</v>
      </c>
      <c r="Q51" s="98">
        <f>IF(V51="np",0,IF(L51=0,0,L51+P51))</f>
        <v>1490</v>
      </c>
      <c r="R51" s="70"/>
      <c r="S51" s="71" t="s">
        <v>30</v>
      </c>
      <c r="T51" s="72">
        <v>300</v>
      </c>
      <c r="U51" s="73">
        <v>1000</v>
      </c>
      <c r="V51" s="72">
        <v>1700</v>
      </c>
      <c r="W51" s="72">
        <v>2400</v>
      </c>
      <c r="X51" s="77">
        <v>494413000</v>
      </c>
      <c r="Y51" s="75"/>
      <c r="Z51" s="76"/>
    </row>
    <row r="52" spans="1:26" ht="23.25" customHeight="1" x14ac:dyDescent="0.25">
      <c r="A52" s="38" t="s">
        <v>36</v>
      </c>
      <c r="B52" s="38" t="s">
        <v>87</v>
      </c>
      <c r="C52" s="38" t="s">
        <v>88</v>
      </c>
      <c r="D52" s="39">
        <v>52030010011</v>
      </c>
      <c r="E52" s="38" t="s">
        <v>132</v>
      </c>
      <c r="F52" s="38" t="s">
        <v>133</v>
      </c>
      <c r="G52" s="40" t="s">
        <v>27</v>
      </c>
      <c r="H52" s="78" t="s">
        <v>134</v>
      </c>
      <c r="I52" s="42" t="s">
        <v>135</v>
      </c>
      <c r="J52" s="43">
        <v>0</v>
      </c>
      <c r="K52" s="64">
        <v>30</v>
      </c>
      <c r="L52" s="65">
        <v>0</v>
      </c>
      <c r="M52" s="66"/>
      <c r="N52" s="47">
        <v>0</v>
      </c>
      <c r="O52" s="79">
        <f>IF(T52="np",0,J52+J53+J54+N52)</f>
        <v>0</v>
      </c>
      <c r="P52" s="79">
        <f>IF(U52="np",0,K52+K53+K54+O52)</f>
        <v>100</v>
      </c>
      <c r="Q52" s="80">
        <f>IF(V52="np",0,IF(SUM(L52:L54)=0,0,L52+L53+L54+P52))</f>
        <v>0</v>
      </c>
      <c r="R52" s="50"/>
      <c r="S52" s="51" t="s">
        <v>30</v>
      </c>
      <c r="T52" s="52" t="s">
        <v>31</v>
      </c>
      <c r="U52" s="53">
        <v>30</v>
      </c>
      <c r="V52" s="52">
        <v>70</v>
      </c>
      <c r="W52" s="52">
        <v>100</v>
      </c>
      <c r="X52" s="81">
        <v>0</v>
      </c>
      <c r="Y52" s="55"/>
      <c r="Z52" s="56"/>
    </row>
    <row r="53" spans="1:26" ht="23.25" customHeight="1" x14ac:dyDescent="0.25">
      <c r="A53" s="38"/>
      <c r="B53" s="38"/>
      <c r="C53" s="38"/>
      <c r="D53" s="39"/>
      <c r="E53" s="38"/>
      <c r="F53" s="38"/>
      <c r="G53" s="40"/>
      <c r="H53" s="41"/>
      <c r="I53" s="42" t="s">
        <v>136</v>
      </c>
      <c r="J53" s="43">
        <v>0</v>
      </c>
      <c r="K53" s="64">
        <v>40</v>
      </c>
      <c r="L53" s="65">
        <v>0</v>
      </c>
      <c r="M53" s="66"/>
      <c r="N53" s="47"/>
      <c r="O53" s="48"/>
      <c r="P53" s="48"/>
      <c r="Q53" s="49"/>
      <c r="R53" s="50"/>
      <c r="S53" s="51"/>
      <c r="T53" s="52"/>
      <c r="U53" s="53"/>
      <c r="V53" s="52"/>
      <c r="W53" s="52"/>
      <c r="X53" s="54"/>
      <c r="Y53" s="55"/>
      <c r="Z53" s="56"/>
    </row>
    <row r="54" spans="1:26" ht="23.25" customHeight="1" x14ac:dyDescent="0.25">
      <c r="A54" s="38"/>
      <c r="B54" s="38"/>
      <c r="C54" s="38"/>
      <c r="D54" s="39"/>
      <c r="E54" s="38"/>
      <c r="F54" s="38"/>
      <c r="G54" s="40"/>
      <c r="H54" s="57"/>
      <c r="I54" s="42" t="s">
        <v>137</v>
      </c>
      <c r="J54" s="43">
        <v>0</v>
      </c>
      <c r="K54" s="64">
        <v>30</v>
      </c>
      <c r="L54" s="65">
        <v>0</v>
      </c>
      <c r="M54" s="66"/>
      <c r="N54" s="47"/>
      <c r="O54" s="58"/>
      <c r="P54" s="58"/>
      <c r="Q54" s="59"/>
      <c r="R54" s="50"/>
      <c r="S54" s="51"/>
      <c r="T54" s="52"/>
      <c r="U54" s="53"/>
      <c r="V54" s="52"/>
      <c r="W54" s="52"/>
      <c r="X54" s="60"/>
      <c r="Y54" s="55"/>
      <c r="Z54" s="56"/>
    </row>
    <row r="55" spans="1:26" ht="25.5" customHeight="1" x14ac:dyDescent="0.25">
      <c r="A55" s="38" t="s">
        <v>36</v>
      </c>
      <c r="B55" s="38" t="s">
        <v>87</v>
      </c>
      <c r="C55" s="38" t="s">
        <v>88</v>
      </c>
      <c r="D55" s="39">
        <v>52030010012</v>
      </c>
      <c r="E55" s="38" t="s">
        <v>138</v>
      </c>
      <c r="F55" s="38" t="s">
        <v>139</v>
      </c>
      <c r="G55" s="40" t="s">
        <v>27</v>
      </c>
      <c r="H55" s="78" t="s">
        <v>140</v>
      </c>
      <c r="I55" s="42" t="s">
        <v>141</v>
      </c>
      <c r="J55" s="43">
        <v>0</v>
      </c>
      <c r="K55" s="64">
        <v>0</v>
      </c>
      <c r="L55" s="65">
        <v>0</v>
      </c>
      <c r="M55" s="66"/>
      <c r="N55" s="47">
        <v>0</v>
      </c>
      <c r="O55" s="79">
        <f>IF(T55="np",0,J55*15+J56*30+J57*55+N55)</f>
        <v>0</v>
      </c>
      <c r="P55" s="79">
        <f>IF(U55="np",0,K55*15+K56*30+K57*55+O55)</f>
        <v>0</v>
      </c>
      <c r="Q55" s="80">
        <f>IF(V55="np",0,L55*15+L56*30+L57*55+P55)</f>
        <v>0</v>
      </c>
      <c r="R55" s="50"/>
      <c r="S55" s="51" t="s">
        <v>30</v>
      </c>
      <c r="T55" s="52" t="s">
        <v>31</v>
      </c>
      <c r="U55" s="52" t="s">
        <v>31</v>
      </c>
      <c r="V55" s="52">
        <v>85</v>
      </c>
      <c r="W55" s="52">
        <v>100</v>
      </c>
      <c r="X55" s="81">
        <v>0</v>
      </c>
      <c r="Y55" s="55"/>
      <c r="Z55" s="56"/>
    </row>
    <row r="56" spans="1:26" ht="25.5" x14ac:dyDescent="0.25">
      <c r="A56" s="38"/>
      <c r="B56" s="38"/>
      <c r="C56" s="38"/>
      <c r="D56" s="39"/>
      <c r="E56" s="38"/>
      <c r="F56" s="38"/>
      <c r="G56" s="40"/>
      <c r="H56" s="41"/>
      <c r="I56" s="42" t="s">
        <v>142</v>
      </c>
      <c r="J56" s="43">
        <v>0</v>
      </c>
      <c r="K56" s="64">
        <v>0</v>
      </c>
      <c r="L56" s="65">
        <v>0</v>
      </c>
      <c r="M56" s="66"/>
      <c r="N56" s="47"/>
      <c r="O56" s="48"/>
      <c r="P56" s="48"/>
      <c r="Q56" s="49"/>
      <c r="R56" s="50"/>
      <c r="S56" s="51"/>
      <c r="T56" s="52"/>
      <c r="U56" s="52"/>
      <c r="V56" s="52"/>
      <c r="W56" s="52"/>
      <c r="X56" s="54"/>
      <c r="Y56" s="55"/>
      <c r="Z56" s="56"/>
    </row>
    <row r="57" spans="1:26" ht="23.25" customHeight="1" x14ac:dyDescent="0.25">
      <c r="A57" s="38"/>
      <c r="B57" s="38"/>
      <c r="C57" s="38"/>
      <c r="D57" s="39"/>
      <c r="E57" s="38"/>
      <c r="F57" s="38"/>
      <c r="G57" s="40"/>
      <c r="H57" s="57"/>
      <c r="I57" s="42" t="s">
        <v>143</v>
      </c>
      <c r="J57" s="43">
        <v>0</v>
      </c>
      <c r="K57" s="64">
        <v>0</v>
      </c>
      <c r="L57" s="65">
        <v>0</v>
      </c>
      <c r="M57" s="66"/>
      <c r="N57" s="47"/>
      <c r="O57" s="58"/>
      <c r="P57" s="58"/>
      <c r="Q57" s="59"/>
      <c r="R57" s="50"/>
      <c r="S57" s="51"/>
      <c r="T57" s="52"/>
      <c r="U57" s="52"/>
      <c r="V57" s="52"/>
      <c r="W57" s="52"/>
      <c r="X57" s="60"/>
      <c r="Y57" s="55"/>
      <c r="Z57" s="56"/>
    </row>
    <row r="58" spans="1:26" ht="63.75" x14ac:dyDescent="0.25">
      <c r="A58" s="42" t="s">
        <v>36</v>
      </c>
      <c r="B58" s="42" t="s">
        <v>87</v>
      </c>
      <c r="C58" s="42" t="s">
        <v>88</v>
      </c>
      <c r="D58" s="61">
        <v>52030010013</v>
      </c>
      <c r="E58" s="42" t="s">
        <v>144</v>
      </c>
      <c r="F58" s="42" t="s">
        <v>145</v>
      </c>
      <c r="G58" s="62" t="s">
        <v>41</v>
      </c>
      <c r="H58" s="63" t="s">
        <v>42</v>
      </c>
      <c r="I58" s="42" t="s">
        <v>146</v>
      </c>
      <c r="J58" s="43">
        <v>2000</v>
      </c>
      <c r="K58" s="64">
        <v>3000</v>
      </c>
      <c r="L58" s="100">
        <v>350</v>
      </c>
      <c r="M58" s="66"/>
      <c r="N58" s="67">
        <v>6700</v>
      </c>
      <c r="O58" s="97">
        <f>IF(T58="np",0,J58+N58)</f>
        <v>8700</v>
      </c>
      <c r="P58" s="97">
        <f>IF(U58="np",0,IF(K58=0,0,K58+O58))</f>
        <v>11700</v>
      </c>
      <c r="Q58" s="98">
        <f>IF(V58="np",0,IF(L58=0,0,L58+P58))</f>
        <v>12050</v>
      </c>
      <c r="R58" s="70"/>
      <c r="S58" s="71" t="s">
        <v>30</v>
      </c>
      <c r="T58" s="72">
        <v>8700</v>
      </c>
      <c r="U58" s="73">
        <v>10700</v>
      </c>
      <c r="V58" s="72">
        <v>12700</v>
      </c>
      <c r="W58" s="72">
        <v>14700</v>
      </c>
      <c r="X58" s="77">
        <v>5474583938</v>
      </c>
      <c r="Y58" s="75"/>
      <c r="Z58" s="76"/>
    </row>
    <row r="59" spans="1:26" ht="38.25" customHeight="1" x14ac:dyDescent="0.25">
      <c r="A59" s="38" t="s">
        <v>36</v>
      </c>
      <c r="B59" s="38" t="s">
        <v>87</v>
      </c>
      <c r="C59" s="38" t="s">
        <v>88</v>
      </c>
      <c r="D59" s="39">
        <v>52030010014</v>
      </c>
      <c r="E59" s="38" t="s">
        <v>147</v>
      </c>
      <c r="F59" s="38" t="s">
        <v>148</v>
      </c>
      <c r="G59" s="40" t="s">
        <v>27</v>
      </c>
      <c r="H59" s="78" t="s">
        <v>149</v>
      </c>
      <c r="I59" s="42" t="s">
        <v>150</v>
      </c>
      <c r="J59" s="43">
        <v>0</v>
      </c>
      <c r="K59" s="64">
        <v>1</v>
      </c>
      <c r="L59" s="65">
        <v>0</v>
      </c>
      <c r="M59" s="66"/>
      <c r="N59" s="47">
        <v>0</v>
      </c>
      <c r="O59" s="79">
        <f>IF(T59="np",0,J59*2+J60*7+J61*36+J62*55+N59)</f>
        <v>0</v>
      </c>
      <c r="P59" s="79">
        <f>IF(U59="np",0,K59*2+K60*7+K61*36+K62*55+O59)</f>
        <v>9</v>
      </c>
      <c r="Q59" s="80">
        <f>IF(V59="np",0,IF(L59*2+L60*7+L61*36+L62*55=0,0,L59*2+L60*7+L61*36+L62*55+P59))</f>
        <v>0</v>
      </c>
      <c r="R59" s="50"/>
      <c r="S59" s="51" t="s">
        <v>30</v>
      </c>
      <c r="T59" s="52" t="s">
        <v>31</v>
      </c>
      <c r="U59" s="53">
        <v>9</v>
      </c>
      <c r="V59" s="52">
        <v>24</v>
      </c>
      <c r="W59" s="52">
        <v>100</v>
      </c>
      <c r="X59" s="81">
        <v>0</v>
      </c>
      <c r="Y59" s="101"/>
      <c r="Z59" s="56"/>
    </row>
    <row r="60" spans="1:26" ht="38.25" x14ac:dyDescent="0.25">
      <c r="A60" s="38"/>
      <c r="B60" s="38"/>
      <c r="C60" s="38"/>
      <c r="D60" s="39"/>
      <c r="E60" s="38"/>
      <c r="F60" s="38"/>
      <c r="G60" s="40"/>
      <c r="H60" s="41"/>
      <c r="I60" s="42" t="s">
        <v>151</v>
      </c>
      <c r="J60" s="43">
        <v>0</v>
      </c>
      <c r="K60" s="64">
        <v>1</v>
      </c>
      <c r="L60" s="65">
        <v>0</v>
      </c>
      <c r="M60" s="66"/>
      <c r="N60" s="47"/>
      <c r="O60" s="48"/>
      <c r="P60" s="48"/>
      <c r="Q60" s="49"/>
      <c r="R60" s="50"/>
      <c r="S60" s="51"/>
      <c r="T60" s="52"/>
      <c r="U60" s="53"/>
      <c r="V60" s="52"/>
      <c r="W60" s="52"/>
      <c r="X60" s="54"/>
      <c r="Y60" s="101"/>
      <c r="Z60" s="56"/>
    </row>
    <row r="61" spans="1:26" ht="38.25" x14ac:dyDescent="0.25">
      <c r="A61" s="38"/>
      <c r="B61" s="38"/>
      <c r="C61" s="38"/>
      <c r="D61" s="39"/>
      <c r="E61" s="38"/>
      <c r="F61" s="38"/>
      <c r="G61" s="40"/>
      <c r="H61" s="41"/>
      <c r="I61" s="42" t="s">
        <v>152</v>
      </c>
      <c r="J61" s="43">
        <v>0</v>
      </c>
      <c r="K61" s="64">
        <v>0</v>
      </c>
      <c r="L61" s="65">
        <v>0</v>
      </c>
      <c r="M61" s="66"/>
      <c r="N61" s="47"/>
      <c r="O61" s="48"/>
      <c r="P61" s="48"/>
      <c r="Q61" s="49"/>
      <c r="R61" s="50"/>
      <c r="S61" s="51"/>
      <c r="T61" s="52"/>
      <c r="U61" s="53"/>
      <c r="V61" s="52"/>
      <c r="W61" s="52"/>
      <c r="X61" s="54"/>
      <c r="Y61" s="101"/>
      <c r="Z61" s="56"/>
    </row>
    <row r="62" spans="1:26" ht="114.75" x14ac:dyDescent="0.25">
      <c r="A62" s="38"/>
      <c r="B62" s="38"/>
      <c r="C62" s="38"/>
      <c r="D62" s="39"/>
      <c r="E62" s="38"/>
      <c r="F62" s="38"/>
      <c r="G62" s="40"/>
      <c r="H62" s="57"/>
      <c r="I62" s="42" t="s">
        <v>153</v>
      </c>
      <c r="J62" s="43">
        <v>0</v>
      </c>
      <c r="K62" s="64">
        <v>0</v>
      </c>
      <c r="L62" s="65">
        <v>0</v>
      </c>
      <c r="M62" s="66"/>
      <c r="N62" s="47"/>
      <c r="O62" s="58"/>
      <c r="P62" s="58"/>
      <c r="Q62" s="59"/>
      <c r="R62" s="50"/>
      <c r="S62" s="51"/>
      <c r="T62" s="52"/>
      <c r="U62" s="53"/>
      <c r="V62" s="52"/>
      <c r="W62" s="52"/>
      <c r="X62" s="60"/>
      <c r="Y62" s="101"/>
      <c r="Z62" s="56"/>
    </row>
    <row r="63" spans="1:26" ht="89.25" x14ac:dyDescent="0.25">
      <c r="A63" s="42" t="s">
        <v>36</v>
      </c>
      <c r="B63" s="42" t="s">
        <v>87</v>
      </c>
      <c r="C63" s="42" t="s">
        <v>88</v>
      </c>
      <c r="D63" s="61">
        <v>52030010015</v>
      </c>
      <c r="E63" s="42" t="s">
        <v>154</v>
      </c>
      <c r="F63" s="42" t="s">
        <v>155</v>
      </c>
      <c r="G63" s="62" t="s">
        <v>41</v>
      </c>
      <c r="H63" s="63" t="s">
        <v>42</v>
      </c>
      <c r="I63" s="42" t="s">
        <v>156</v>
      </c>
      <c r="J63" s="43">
        <v>1</v>
      </c>
      <c r="K63" s="64">
        <v>3</v>
      </c>
      <c r="L63" s="65">
        <v>3</v>
      </c>
      <c r="M63" s="66"/>
      <c r="N63" s="83">
        <v>1</v>
      </c>
      <c r="O63" s="97">
        <f>IF(T63="np",0,J63)</f>
        <v>1</v>
      </c>
      <c r="P63" s="97">
        <f>IF(U63="np",0,K63+O63)</f>
        <v>4</v>
      </c>
      <c r="Q63" s="98">
        <f>IF(V63="np",0,IF(L63=0,0,L63+P63))</f>
        <v>7</v>
      </c>
      <c r="R63" s="70"/>
      <c r="S63" s="71" t="s">
        <v>30</v>
      </c>
      <c r="T63" s="72">
        <v>1</v>
      </c>
      <c r="U63" s="73">
        <v>6</v>
      </c>
      <c r="V63" s="72">
        <v>12</v>
      </c>
      <c r="W63" s="72">
        <v>17</v>
      </c>
      <c r="X63" s="77">
        <v>453676300</v>
      </c>
      <c r="Y63" s="76"/>
      <c r="Z63" s="76"/>
    </row>
    <row r="64" spans="1:26" ht="63.75" x14ac:dyDescent="0.25">
      <c r="A64" s="42" t="s">
        <v>36</v>
      </c>
      <c r="B64" s="42" t="s">
        <v>87</v>
      </c>
      <c r="C64" s="42" t="s">
        <v>88</v>
      </c>
      <c r="D64" s="61">
        <v>52030010016</v>
      </c>
      <c r="E64" s="42" t="s">
        <v>157</v>
      </c>
      <c r="F64" s="42" t="s">
        <v>158</v>
      </c>
      <c r="G64" s="62" t="s">
        <v>41</v>
      </c>
      <c r="H64" s="63" t="s">
        <v>42</v>
      </c>
      <c r="I64" s="42" t="s">
        <v>159</v>
      </c>
      <c r="J64" s="43">
        <v>0</v>
      </c>
      <c r="K64" s="64">
        <v>1</v>
      </c>
      <c r="L64" s="65">
        <v>0</v>
      </c>
      <c r="M64" s="66"/>
      <c r="N64" s="83">
        <v>0</v>
      </c>
      <c r="O64" s="97">
        <f>IF(T64="np",0,J64)</f>
        <v>0</v>
      </c>
      <c r="P64" s="97">
        <f>IF(U64="np",0,K64)</f>
        <v>1</v>
      </c>
      <c r="Q64" s="98">
        <f>IF(V64="np",0,L64)</f>
        <v>0</v>
      </c>
      <c r="R64" s="70"/>
      <c r="S64" s="71" t="s">
        <v>30</v>
      </c>
      <c r="T64" s="72" t="s">
        <v>31</v>
      </c>
      <c r="U64" s="73">
        <v>1</v>
      </c>
      <c r="V64" s="72">
        <v>0</v>
      </c>
      <c r="W64" s="72">
        <v>0</v>
      </c>
      <c r="X64" s="84">
        <v>0</v>
      </c>
      <c r="Y64" s="76"/>
      <c r="Z64" s="76"/>
    </row>
    <row r="65" spans="1:26" ht="45.75" customHeight="1" x14ac:dyDescent="0.25">
      <c r="A65" s="38" t="s">
        <v>36</v>
      </c>
      <c r="B65" s="38" t="s">
        <v>87</v>
      </c>
      <c r="C65" s="38" t="s">
        <v>88</v>
      </c>
      <c r="D65" s="39">
        <v>52030010017</v>
      </c>
      <c r="E65" s="38" t="s">
        <v>160</v>
      </c>
      <c r="F65" s="38" t="s">
        <v>161</v>
      </c>
      <c r="G65" s="40" t="s">
        <v>27</v>
      </c>
      <c r="H65" s="78" t="s">
        <v>162</v>
      </c>
      <c r="I65" s="42" t="s">
        <v>163</v>
      </c>
      <c r="J65" s="43">
        <v>0</v>
      </c>
      <c r="K65" s="64">
        <v>75</v>
      </c>
      <c r="L65" s="65">
        <v>230</v>
      </c>
      <c r="M65" s="66"/>
      <c r="N65" s="47">
        <v>0</v>
      </c>
      <c r="O65" s="79">
        <f>IF(T65="np",0,IF(J66=0,0,(J65/J66*100)))</f>
        <v>0</v>
      </c>
      <c r="P65" s="79">
        <f>IF(U65="np",0,IF(K66=0,0,(K65/K66*100)))</f>
        <v>49.668874172185426</v>
      </c>
      <c r="Q65" s="85">
        <f>IF(V65="np",0,IF(L66=0,0,(L65/L66*100)))</f>
        <v>46.653144016227181</v>
      </c>
      <c r="R65" s="50"/>
      <c r="S65" s="51" t="s">
        <v>30</v>
      </c>
      <c r="T65" s="52" t="s">
        <v>31</v>
      </c>
      <c r="U65" s="53">
        <v>50</v>
      </c>
      <c r="V65" s="52">
        <v>75</v>
      </c>
      <c r="W65" s="52">
        <v>100</v>
      </c>
      <c r="X65" s="81">
        <v>793448000</v>
      </c>
      <c r="Y65" s="56"/>
      <c r="Z65" s="56"/>
    </row>
    <row r="66" spans="1:26" ht="27.75" customHeight="1" x14ac:dyDescent="0.25">
      <c r="A66" s="38"/>
      <c r="B66" s="38"/>
      <c r="C66" s="38"/>
      <c r="D66" s="39"/>
      <c r="E66" s="38"/>
      <c r="F66" s="38"/>
      <c r="G66" s="40"/>
      <c r="H66" s="57"/>
      <c r="I66" s="42" t="s">
        <v>164</v>
      </c>
      <c r="J66" s="43">
        <v>0</v>
      </c>
      <c r="K66" s="64">
        <v>151</v>
      </c>
      <c r="L66" s="65">
        <v>493</v>
      </c>
      <c r="M66" s="66"/>
      <c r="N66" s="47"/>
      <c r="O66" s="58"/>
      <c r="P66" s="58"/>
      <c r="Q66" s="87"/>
      <c r="R66" s="50"/>
      <c r="S66" s="51"/>
      <c r="T66" s="52"/>
      <c r="U66" s="53"/>
      <c r="V66" s="52"/>
      <c r="W66" s="52"/>
      <c r="X66" s="60"/>
      <c r="Y66" s="56"/>
      <c r="Z66" s="56"/>
    </row>
    <row r="67" spans="1:26" ht="38.25" x14ac:dyDescent="0.25">
      <c r="A67" s="38" t="s">
        <v>36</v>
      </c>
      <c r="B67" s="38" t="s">
        <v>87</v>
      </c>
      <c r="C67" s="38" t="s">
        <v>165</v>
      </c>
      <c r="D67" s="39">
        <v>52030020001</v>
      </c>
      <c r="E67" s="38" t="s">
        <v>166</v>
      </c>
      <c r="F67" s="38" t="s">
        <v>167</v>
      </c>
      <c r="G67" s="40" t="s">
        <v>27</v>
      </c>
      <c r="H67" s="78" t="s">
        <v>162</v>
      </c>
      <c r="I67" s="42" t="s">
        <v>168</v>
      </c>
      <c r="J67" s="43">
        <v>5425</v>
      </c>
      <c r="K67" s="64">
        <v>5787</v>
      </c>
      <c r="L67" s="65">
        <v>6107</v>
      </c>
      <c r="M67" s="66"/>
      <c r="N67" s="47">
        <v>64</v>
      </c>
      <c r="O67" s="88">
        <f>IF(T67="np",0,IF(J68=0,0,(J67/J68*100)))</f>
        <v>65.622353937341245</v>
      </c>
      <c r="P67" s="88">
        <f>IF(U67="np",0,IF(K68=0,0,(K67/K68*100)))</f>
        <v>70.001209628644006</v>
      </c>
      <c r="Q67" s="85">
        <f>IF(V67="np",0,IF(L68=0,0,(L67/L68*100)))</f>
        <v>73.872021289464129</v>
      </c>
      <c r="R67" s="50"/>
      <c r="S67" s="51" t="s">
        <v>30</v>
      </c>
      <c r="T67" s="52">
        <v>65</v>
      </c>
      <c r="U67" s="53">
        <v>70</v>
      </c>
      <c r="V67" s="52">
        <v>75</v>
      </c>
      <c r="W67" s="52">
        <v>80</v>
      </c>
      <c r="X67" s="81">
        <v>771440750707</v>
      </c>
      <c r="Y67" s="81"/>
      <c r="Z67" s="81"/>
    </row>
    <row r="68" spans="1:26" ht="51" x14ac:dyDescent="0.25">
      <c r="A68" s="38"/>
      <c r="B68" s="38"/>
      <c r="C68" s="38"/>
      <c r="D68" s="39"/>
      <c r="E68" s="38"/>
      <c r="F68" s="38"/>
      <c r="G68" s="40"/>
      <c r="H68" s="57"/>
      <c r="I68" s="42" t="s">
        <v>169</v>
      </c>
      <c r="J68" s="43">
        <v>8267</v>
      </c>
      <c r="K68" s="64">
        <v>8267</v>
      </c>
      <c r="L68" s="65">
        <v>8267</v>
      </c>
      <c r="M68" s="66"/>
      <c r="N68" s="47"/>
      <c r="O68" s="90"/>
      <c r="P68" s="90"/>
      <c r="Q68" s="87"/>
      <c r="R68" s="50"/>
      <c r="S68" s="51"/>
      <c r="T68" s="52"/>
      <c r="U68" s="53"/>
      <c r="V68" s="52"/>
      <c r="W68" s="52"/>
      <c r="X68" s="60"/>
      <c r="Y68" s="60"/>
      <c r="Z68" s="60"/>
    </row>
    <row r="69" spans="1:26" ht="51" x14ac:dyDescent="0.25">
      <c r="A69" s="38" t="s">
        <v>36</v>
      </c>
      <c r="B69" s="39" t="s">
        <v>87</v>
      </c>
      <c r="C69" s="38" t="s">
        <v>165</v>
      </c>
      <c r="D69" s="39">
        <v>52030020002</v>
      </c>
      <c r="E69" s="38" t="s">
        <v>170</v>
      </c>
      <c r="F69" s="38" t="s">
        <v>171</v>
      </c>
      <c r="G69" s="40" t="s">
        <v>27</v>
      </c>
      <c r="H69" s="78" t="s">
        <v>162</v>
      </c>
      <c r="I69" s="42" t="s">
        <v>172</v>
      </c>
      <c r="J69" s="43">
        <v>60053</v>
      </c>
      <c r="K69" s="64">
        <v>11174</v>
      </c>
      <c r="L69" s="65">
        <v>9217</v>
      </c>
      <c r="M69" s="66"/>
      <c r="N69" s="47">
        <v>70</v>
      </c>
      <c r="O69" s="88">
        <f>IF(T69="np",0,IF(J70=0,0,(J69/J70*100)))</f>
        <v>46.1722396069597</v>
      </c>
      <c r="P69" s="88">
        <f>IF(U69="np",0,IF(K70=0,0,(K69/K70*100)))</f>
        <v>78.513209668353014</v>
      </c>
      <c r="Q69" s="85">
        <f>IF(V69="np",0,IF(L70=0,0,(L69/L70*100)))</f>
        <v>55.076187630714067</v>
      </c>
      <c r="R69" s="53"/>
      <c r="S69" s="51" t="s">
        <v>30</v>
      </c>
      <c r="T69" s="52">
        <v>75</v>
      </c>
      <c r="U69" s="53">
        <v>75</v>
      </c>
      <c r="V69" s="52">
        <v>75</v>
      </c>
      <c r="W69" s="52">
        <v>75</v>
      </c>
      <c r="X69" s="81">
        <v>191411991</v>
      </c>
      <c r="Y69" s="56"/>
      <c r="Z69" s="56"/>
    </row>
    <row r="70" spans="1:26" ht="25.5" x14ac:dyDescent="0.25">
      <c r="A70" s="38"/>
      <c r="B70" s="39"/>
      <c r="C70" s="38"/>
      <c r="D70" s="39"/>
      <c r="E70" s="38"/>
      <c r="F70" s="38"/>
      <c r="G70" s="40"/>
      <c r="H70" s="57"/>
      <c r="I70" s="42" t="s">
        <v>173</v>
      </c>
      <c r="J70" s="43">
        <v>130063</v>
      </c>
      <c r="K70" s="64">
        <v>14232</v>
      </c>
      <c r="L70" s="65">
        <v>16735</v>
      </c>
      <c r="M70" s="66"/>
      <c r="N70" s="47"/>
      <c r="O70" s="90"/>
      <c r="P70" s="90"/>
      <c r="Q70" s="87"/>
      <c r="R70" s="53"/>
      <c r="S70" s="51"/>
      <c r="T70" s="52"/>
      <c r="U70" s="53"/>
      <c r="V70" s="52"/>
      <c r="W70" s="52"/>
      <c r="X70" s="60"/>
      <c r="Y70" s="56"/>
      <c r="Z70" s="56"/>
    </row>
    <row r="71" spans="1:26" ht="25.5" x14ac:dyDescent="0.25">
      <c r="A71" s="38" t="s">
        <v>36</v>
      </c>
      <c r="B71" s="38" t="s">
        <v>87</v>
      </c>
      <c r="C71" s="38" t="s">
        <v>165</v>
      </c>
      <c r="D71" s="39">
        <v>52030020003</v>
      </c>
      <c r="E71" s="38" t="s">
        <v>174</v>
      </c>
      <c r="F71" s="38" t="s">
        <v>175</v>
      </c>
      <c r="G71" s="40" t="s">
        <v>27</v>
      </c>
      <c r="H71" s="78" t="s">
        <v>162</v>
      </c>
      <c r="I71" s="42" t="s">
        <v>176</v>
      </c>
      <c r="J71" s="43">
        <v>0</v>
      </c>
      <c r="K71" s="64">
        <v>7066</v>
      </c>
      <c r="L71" s="65">
        <v>4748</v>
      </c>
      <c r="M71" s="66"/>
      <c r="N71" s="47">
        <v>69</v>
      </c>
      <c r="O71" s="79">
        <f>IF(T71="np",0,IF(J72=0,0,(J71/J72*100)))</f>
        <v>0</v>
      </c>
      <c r="P71" s="88">
        <f>IF(U71="np",0,IF(K72=0,0,(K71/K72*100)))</f>
        <v>81.01352900710846</v>
      </c>
      <c r="Q71" s="85">
        <f>IF(V71="np",0,IF(L72=0,0,(L71/L72*100)))</f>
        <v>51.207937877480589</v>
      </c>
      <c r="R71" s="50"/>
      <c r="S71" s="51" t="s">
        <v>30</v>
      </c>
      <c r="T71" s="52" t="s">
        <v>31</v>
      </c>
      <c r="U71" s="53">
        <v>70</v>
      </c>
      <c r="V71" s="52">
        <v>70</v>
      </c>
      <c r="W71" s="52">
        <v>70</v>
      </c>
      <c r="X71" s="102">
        <v>1209118050</v>
      </c>
      <c r="Y71" s="56"/>
      <c r="Z71" s="56"/>
    </row>
    <row r="72" spans="1:26" ht="25.5" x14ac:dyDescent="0.25">
      <c r="A72" s="38"/>
      <c r="B72" s="38"/>
      <c r="C72" s="38"/>
      <c r="D72" s="39"/>
      <c r="E72" s="38"/>
      <c r="F72" s="38"/>
      <c r="G72" s="40"/>
      <c r="H72" s="57"/>
      <c r="I72" s="42" t="s">
        <v>177</v>
      </c>
      <c r="J72" s="43">
        <v>0</v>
      </c>
      <c r="K72" s="64">
        <v>8722</v>
      </c>
      <c r="L72" s="65">
        <v>9272</v>
      </c>
      <c r="M72" s="66"/>
      <c r="N72" s="47"/>
      <c r="O72" s="58"/>
      <c r="P72" s="90"/>
      <c r="Q72" s="87"/>
      <c r="R72" s="50"/>
      <c r="S72" s="51"/>
      <c r="T72" s="52"/>
      <c r="U72" s="53"/>
      <c r="V72" s="52"/>
      <c r="W72" s="52"/>
      <c r="X72" s="103"/>
      <c r="Y72" s="56"/>
      <c r="Z72" s="56"/>
    </row>
    <row r="73" spans="1:26" ht="49.5" customHeight="1" x14ac:dyDescent="0.25">
      <c r="A73" s="38" t="s">
        <v>36</v>
      </c>
      <c r="B73" s="38" t="s">
        <v>87</v>
      </c>
      <c r="C73" s="38" t="s">
        <v>165</v>
      </c>
      <c r="D73" s="39">
        <v>52030020004</v>
      </c>
      <c r="E73" s="38" t="s">
        <v>178</v>
      </c>
      <c r="F73" s="38" t="s">
        <v>179</v>
      </c>
      <c r="G73" s="40" t="s">
        <v>27</v>
      </c>
      <c r="H73" s="78" t="s">
        <v>162</v>
      </c>
      <c r="I73" s="42" t="s">
        <v>180</v>
      </c>
      <c r="J73" s="43">
        <v>38</v>
      </c>
      <c r="K73" s="64">
        <v>37</v>
      </c>
      <c r="L73" s="65">
        <v>16</v>
      </c>
      <c r="M73" s="66"/>
      <c r="N73" s="47">
        <v>86</v>
      </c>
      <c r="O73" s="88">
        <f>IF(T73="np",0,IF(J74=0,0,(J73/J74*100)))</f>
        <v>86.36363636363636</v>
      </c>
      <c r="P73" s="88">
        <f>IF(U73="np",0,IF(K74=0,0,(K73/K74*100)))</f>
        <v>88.095238095238088</v>
      </c>
      <c r="Q73" s="85">
        <f>IF(V73="np",0,IF(L74=0,0,(L73/L74*100)))</f>
        <v>38.095238095238095</v>
      </c>
      <c r="R73" s="50"/>
      <c r="S73" s="51" t="s">
        <v>30</v>
      </c>
      <c r="T73" s="52">
        <v>87</v>
      </c>
      <c r="U73" s="53">
        <v>88</v>
      </c>
      <c r="V73" s="52">
        <v>89</v>
      </c>
      <c r="W73" s="52">
        <v>90</v>
      </c>
      <c r="X73" s="81">
        <v>2957179000</v>
      </c>
      <c r="Y73" s="56"/>
      <c r="Z73" s="56"/>
    </row>
    <row r="74" spans="1:26" ht="38.25" x14ac:dyDescent="0.25">
      <c r="A74" s="38"/>
      <c r="B74" s="38"/>
      <c r="C74" s="38"/>
      <c r="D74" s="39"/>
      <c r="E74" s="38"/>
      <c r="F74" s="38"/>
      <c r="G74" s="40"/>
      <c r="H74" s="57"/>
      <c r="I74" s="42" t="s">
        <v>181</v>
      </c>
      <c r="J74" s="43">
        <v>44</v>
      </c>
      <c r="K74" s="64">
        <v>42</v>
      </c>
      <c r="L74" s="65">
        <v>42</v>
      </c>
      <c r="M74" s="66"/>
      <c r="N74" s="47"/>
      <c r="O74" s="90"/>
      <c r="P74" s="90"/>
      <c r="Q74" s="87"/>
      <c r="R74" s="50"/>
      <c r="S74" s="51"/>
      <c r="T74" s="52"/>
      <c r="U74" s="53"/>
      <c r="V74" s="52"/>
      <c r="W74" s="52"/>
      <c r="X74" s="60"/>
      <c r="Y74" s="56"/>
      <c r="Z74" s="56"/>
    </row>
    <row r="75" spans="1:26" ht="38.25" x14ac:dyDescent="0.25">
      <c r="A75" s="38" t="s">
        <v>36</v>
      </c>
      <c r="B75" s="38" t="s">
        <v>87</v>
      </c>
      <c r="C75" s="38" t="s">
        <v>165</v>
      </c>
      <c r="D75" s="39">
        <v>52030020005</v>
      </c>
      <c r="E75" s="38" t="s">
        <v>182</v>
      </c>
      <c r="F75" s="38" t="s">
        <v>183</v>
      </c>
      <c r="G75" s="40" t="s">
        <v>27</v>
      </c>
      <c r="H75" s="78" t="s">
        <v>162</v>
      </c>
      <c r="I75" s="42" t="s">
        <v>184</v>
      </c>
      <c r="J75" s="43">
        <v>22517</v>
      </c>
      <c r="K75" s="64">
        <v>28324</v>
      </c>
      <c r="L75" s="65">
        <v>18900</v>
      </c>
      <c r="M75" s="66"/>
      <c r="N75" s="47">
        <v>42</v>
      </c>
      <c r="O75" s="79">
        <f>IF(T75="np",0,IF(J76=0,0,(J75/J76*100)))</f>
        <v>97.177506365715757</v>
      </c>
      <c r="P75" s="88">
        <f>IF(U75="np",0,IF(K76=0,0,(K75/K76*100)))</f>
        <v>94.999161495891329</v>
      </c>
      <c r="Q75" s="85">
        <f>IF(V75="np",0,IF(L76=0,0,(L75/L76*100)))</f>
        <v>82.081125684009379</v>
      </c>
      <c r="R75" s="50"/>
      <c r="S75" s="51" t="s">
        <v>30</v>
      </c>
      <c r="T75" s="52">
        <v>60</v>
      </c>
      <c r="U75" s="53">
        <v>60</v>
      </c>
      <c r="V75" s="52">
        <v>60</v>
      </c>
      <c r="W75" s="52">
        <v>60</v>
      </c>
      <c r="X75" s="81">
        <v>10456599508</v>
      </c>
      <c r="Y75" s="56"/>
      <c r="Z75" s="56"/>
    </row>
    <row r="76" spans="1:26" ht="25.5" x14ac:dyDescent="0.25">
      <c r="A76" s="38"/>
      <c r="B76" s="38"/>
      <c r="C76" s="38"/>
      <c r="D76" s="39"/>
      <c r="E76" s="38"/>
      <c r="F76" s="38"/>
      <c r="G76" s="40"/>
      <c r="H76" s="57"/>
      <c r="I76" s="42" t="s">
        <v>185</v>
      </c>
      <c r="J76" s="43">
        <v>23171</v>
      </c>
      <c r="K76" s="64">
        <v>29815</v>
      </c>
      <c r="L76" s="65">
        <v>23026</v>
      </c>
      <c r="M76" s="66"/>
      <c r="N76" s="47"/>
      <c r="O76" s="58"/>
      <c r="P76" s="90"/>
      <c r="Q76" s="87"/>
      <c r="R76" s="50"/>
      <c r="S76" s="51"/>
      <c r="T76" s="52"/>
      <c r="U76" s="53"/>
      <c r="V76" s="52"/>
      <c r="W76" s="52"/>
      <c r="X76" s="60"/>
      <c r="Y76" s="56"/>
      <c r="Z76" s="56"/>
    </row>
    <row r="77" spans="1:26" ht="25.5" x14ac:dyDescent="0.25">
      <c r="A77" s="38" t="s">
        <v>36</v>
      </c>
      <c r="B77" s="38" t="s">
        <v>87</v>
      </c>
      <c r="C77" s="38" t="s">
        <v>165</v>
      </c>
      <c r="D77" s="39">
        <v>52030020006</v>
      </c>
      <c r="E77" s="38" t="s">
        <v>186</v>
      </c>
      <c r="F77" s="38" t="s">
        <v>187</v>
      </c>
      <c r="G77" s="40" t="s">
        <v>27</v>
      </c>
      <c r="H77" s="78" t="s">
        <v>162</v>
      </c>
      <c r="I77" s="42" t="s">
        <v>188</v>
      </c>
      <c r="J77" s="43">
        <v>4508</v>
      </c>
      <c r="K77" s="64">
        <v>4318</v>
      </c>
      <c r="L77" s="65">
        <v>0</v>
      </c>
      <c r="M77" s="66"/>
      <c r="N77" s="47">
        <v>80</v>
      </c>
      <c r="O77" s="79">
        <f>IF(T77="np",0,IF(J78=0,0,(J77/J78*100)))</f>
        <v>84.057430542606753</v>
      </c>
      <c r="P77" s="79">
        <f>IF(U77="np",0,IF(K78=0,0,(K77/K78*100)))</f>
        <v>80.007411524921253</v>
      </c>
      <c r="Q77" s="80">
        <f>IF(V77="np",0,IF(L78=0,0,(L77/L78*100)))</f>
        <v>0</v>
      </c>
      <c r="R77" s="50"/>
      <c r="S77" s="51" t="s">
        <v>30</v>
      </c>
      <c r="T77" s="52">
        <v>80</v>
      </c>
      <c r="U77" s="53">
        <v>80</v>
      </c>
      <c r="V77" s="52">
        <v>80</v>
      </c>
      <c r="W77" s="52">
        <v>80</v>
      </c>
      <c r="X77" s="81">
        <v>894139600</v>
      </c>
      <c r="Y77" s="56"/>
      <c r="Z77" s="56"/>
    </row>
    <row r="78" spans="1:26" ht="25.5" x14ac:dyDescent="0.25">
      <c r="A78" s="38"/>
      <c r="B78" s="38"/>
      <c r="C78" s="38"/>
      <c r="D78" s="39"/>
      <c r="E78" s="38"/>
      <c r="F78" s="38"/>
      <c r="G78" s="40"/>
      <c r="H78" s="57"/>
      <c r="I78" s="42" t="s">
        <v>189</v>
      </c>
      <c r="J78" s="43">
        <v>5363</v>
      </c>
      <c r="K78" s="64">
        <v>5397</v>
      </c>
      <c r="L78" s="65">
        <v>0</v>
      </c>
      <c r="M78" s="66"/>
      <c r="N78" s="47"/>
      <c r="O78" s="58"/>
      <c r="P78" s="58"/>
      <c r="Q78" s="59"/>
      <c r="R78" s="50"/>
      <c r="S78" s="51"/>
      <c r="T78" s="52"/>
      <c r="U78" s="53"/>
      <c r="V78" s="52"/>
      <c r="W78" s="52"/>
      <c r="X78" s="60"/>
      <c r="Y78" s="56"/>
      <c r="Z78" s="56"/>
    </row>
    <row r="79" spans="1:26" ht="76.5" x14ac:dyDescent="0.25">
      <c r="A79" s="104" t="s">
        <v>36</v>
      </c>
      <c r="B79" s="104" t="s">
        <v>87</v>
      </c>
      <c r="C79" s="104" t="s">
        <v>190</v>
      </c>
      <c r="D79" s="105">
        <v>52030030001</v>
      </c>
      <c r="E79" s="104" t="s">
        <v>191</v>
      </c>
      <c r="F79" s="104" t="s">
        <v>192</v>
      </c>
      <c r="G79" s="62" t="s">
        <v>41</v>
      </c>
      <c r="H79" s="63" t="s">
        <v>42</v>
      </c>
      <c r="I79" s="104" t="s">
        <v>193</v>
      </c>
      <c r="J79" s="43">
        <v>11</v>
      </c>
      <c r="K79" s="64">
        <v>10</v>
      </c>
      <c r="L79" s="65">
        <v>6</v>
      </c>
      <c r="M79" s="66"/>
      <c r="N79" s="83">
        <v>0</v>
      </c>
      <c r="O79" s="97">
        <f>IF(T79="np",0,J79+N79)</f>
        <v>11</v>
      </c>
      <c r="P79" s="97">
        <f>IF(U79="np",0,IF(K79=0,0,K79+O79))</f>
        <v>21</v>
      </c>
      <c r="Q79" s="98">
        <f>IF(V79="np",0,IF(L79=0,0,L79+P79))</f>
        <v>27</v>
      </c>
      <c r="R79" s="70"/>
      <c r="S79" s="71" t="s">
        <v>30</v>
      </c>
      <c r="T79" s="72">
        <v>10</v>
      </c>
      <c r="U79" s="73">
        <v>21</v>
      </c>
      <c r="V79" s="72">
        <v>31</v>
      </c>
      <c r="W79" s="72">
        <v>40</v>
      </c>
      <c r="X79" s="77">
        <v>680410363</v>
      </c>
      <c r="Y79" s="76"/>
      <c r="Z79" s="76"/>
    </row>
    <row r="80" spans="1:26" ht="76.5" customHeight="1" x14ac:dyDescent="0.25">
      <c r="A80" s="38" t="s">
        <v>36</v>
      </c>
      <c r="B80" s="38" t="s">
        <v>87</v>
      </c>
      <c r="C80" s="38" t="s">
        <v>190</v>
      </c>
      <c r="D80" s="39">
        <v>52030030002</v>
      </c>
      <c r="E80" s="38" t="s">
        <v>194</v>
      </c>
      <c r="F80" s="38" t="s">
        <v>195</v>
      </c>
      <c r="G80" s="40" t="s">
        <v>27</v>
      </c>
      <c r="H80" s="78" t="s">
        <v>196</v>
      </c>
      <c r="I80" s="42" t="s">
        <v>197</v>
      </c>
      <c r="J80" s="95">
        <v>0.7</v>
      </c>
      <c r="K80" s="106">
        <v>0.73</v>
      </c>
      <c r="L80" s="107">
        <v>0.57999999999999996</v>
      </c>
      <c r="M80" s="66"/>
      <c r="N80" s="47">
        <v>45</v>
      </c>
      <c r="O80" s="88">
        <f>IF(T80="np",0,J80*15+J81*20+J82*15+J83*15+J84*20+J85*15)</f>
        <v>55.38</v>
      </c>
      <c r="P80" s="88">
        <f>IF(U80="np",0,K80*15+K81*20+K82*15+K83*15+K84*20+K85*15)</f>
        <v>68.650000000000006</v>
      </c>
      <c r="Q80" s="85">
        <f>IF(V80="np",0,L80*15+L81*20+L82*15+L83*15+L84*20+L85*15)</f>
        <v>47.85</v>
      </c>
      <c r="R80" s="50"/>
      <c r="S80" s="51" t="s">
        <v>30</v>
      </c>
      <c r="T80" s="52">
        <v>59</v>
      </c>
      <c r="U80" s="53">
        <v>69.5</v>
      </c>
      <c r="V80" s="52">
        <v>80</v>
      </c>
      <c r="W80" s="52">
        <v>90</v>
      </c>
      <c r="X80" s="81">
        <v>2974709511</v>
      </c>
      <c r="Y80" s="56"/>
      <c r="Z80" s="56"/>
    </row>
    <row r="81" spans="1:26" ht="63.75" x14ac:dyDescent="0.25">
      <c r="A81" s="38"/>
      <c r="B81" s="38"/>
      <c r="C81" s="38"/>
      <c r="D81" s="39"/>
      <c r="E81" s="38"/>
      <c r="F81" s="38"/>
      <c r="G81" s="40"/>
      <c r="H81" s="41"/>
      <c r="I81" s="42" t="s">
        <v>198</v>
      </c>
      <c r="J81" s="95">
        <v>0.83400000000000007</v>
      </c>
      <c r="K81" s="106">
        <v>1.08</v>
      </c>
      <c r="L81" s="107">
        <v>0.81</v>
      </c>
      <c r="M81" s="66"/>
      <c r="N81" s="47"/>
      <c r="O81" s="89"/>
      <c r="P81" s="89"/>
      <c r="Q81" s="86"/>
      <c r="R81" s="50"/>
      <c r="S81" s="51"/>
      <c r="T81" s="52"/>
      <c r="U81" s="53"/>
      <c r="V81" s="52"/>
      <c r="W81" s="52"/>
      <c r="X81" s="54"/>
      <c r="Y81" s="56"/>
      <c r="Z81" s="56"/>
    </row>
    <row r="82" spans="1:26" ht="57.75" customHeight="1" x14ac:dyDescent="0.25">
      <c r="A82" s="38"/>
      <c r="B82" s="38"/>
      <c r="C82" s="38"/>
      <c r="D82" s="39"/>
      <c r="E82" s="38"/>
      <c r="F82" s="38"/>
      <c r="G82" s="40"/>
      <c r="H82" s="41"/>
      <c r="I82" s="42" t="s">
        <v>199</v>
      </c>
      <c r="J82" s="95">
        <v>1</v>
      </c>
      <c r="K82" s="106">
        <v>1.05</v>
      </c>
      <c r="L82" s="107">
        <v>0.79</v>
      </c>
      <c r="M82" s="66"/>
      <c r="N82" s="47"/>
      <c r="O82" s="89"/>
      <c r="P82" s="89"/>
      <c r="Q82" s="86"/>
      <c r="R82" s="50"/>
      <c r="S82" s="51"/>
      <c r="T82" s="52"/>
      <c r="U82" s="53"/>
      <c r="V82" s="52"/>
      <c r="W82" s="52"/>
      <c r="X82" s="54"/>
      <c r="Y82" s="56"/>
      <c r="Z82" s="56"/>
    </row>
    <row r="83" spans="1:26" ht="130.5" customHeight="1" x14ac:dyDescent="0.25">
      <c r="A83" s="38"/>
      <c r="B83" s="38"/>
      <c r="C83" s="38"/>
      <c r="D83" s="39"/>
      <c r="E83" s="38"/>
      <c r="F83" s="38"/>
      <c r="G83" s="40"/>
      <c r="H83" s="41"/>
      <c r="I83" s="42" t="s">
        <v>200</v>
      </c>
      <c r="J83" s="95">
        <v>0.18</v>
      </c>
      <c r="K83" s="106">
        <v>0.19</v>
      </c>
      <c r="L83" s="107">
        <v>0.74</v>
      </c>
      <c r="M83" s="66"/>
      <c r="N83" s="47"/>
      <c r="O83" s="89"/>
      <c r="P83" s="89"/>
      <c r="Q83" s="86"/>
      <c r="R83" s="50"/>
      <c r="S83" s="51"/>
      <c r="T83" s="52"/>
      <c r="U83" s="53"/>
      <c r="V83" s="52"/>
      <c r="W83" s="52"/>
      <c r="X83" s="54"/>
      <c r="Y83" s="56"/>
      <c r="Z83" s="56"/>
    </row>
    <row r="84" spans="1:26" ht="63.75" x14ac:dyDescent="0.25">
      <c r="A84" s="38"/>
      <c r="B84" s="38"/>
      <c r="C84" s="38"/>
      <c r="D84" s="39"/>
      <c r="E84" s="38"/>
      <c r="F84" s="38"/>
      <c r="G84" s="40"/>
      <c r="H84" s="41"/>
      <c r="I84" s="42" t="s">
        <v>201</v>
      </c>
      <c r="J84" s="95">
        <v>0.3</v>
      </c>
      <c r="K84" s="106">
        <v>0.5</v>
      </c>
      <c r="L84" s="107">
        <v>0</v>
      </c>
      <c r="M84" s="66"/>
      <c r="N84" s="47"/>
      <c r="O84" s="89"/>
      <c r="P84" s="89"/>
      <c r="Q84" s="86"/>
      <c r="R84" s="50"/>
      <c r="S84" s="51"/>
      <c r="T84" s="52"/>
      <c r="U84" s="53"/>
      <c r="V84" s="52"/>
      <c r="W84" s="52"/>
      <c r="X84" s="54"/>
      <c r="Y84" s="56"/>
      <c r="Z84" s="56"/>
    </row>
    <row r="85" spans="1:26" ht="47.25" customHeight="1" x14ac:dyDescent="0.25">
      <c r="A85" s="38"/>
      <c r="B85" s="38"/>
      <c r="C85" s="38"/>
      <c r="D85" s="39"/>
      <c r="E85" s="38"/>
      <c r="F85" s="38"/>
      <c r="G85" s="40"/>
      <c r="H85" s="57"/>
      <c r="I85" s="42" t="s">
        <v>202</v>
      </c>
      <c r="J85" s="95">
        <v>0.3</v>
      </c>
      <c r="K85" s="106">
        <v>0.5</v>
      </c>
      <c r="L85" s="107">
        <v>0</v>
      </c>
      <c r="M85" s="66"/>
      <c r="N85" s="47"/>
      <c r="O85" s="90"/>
      <c r="P85" s="90"/>
      <c r="Q85" s="87"/>
      <c r="R85" s="50"/>
      <c r="S85" s="51"/>
      <c r="T85" s="52"/>
      <c r="U85" s="53"/>
      <c r="V85" s="52"/>
      <c r="W85" s="52"/>
      <c r="X85" s="60"/>
      <c r="Y85" s="56"/>
      <c r="Z85" s="56"/>
    </row>
    <row r="86" spans="1:26" ht="89.25" customHeight="1" x14ac:dyDescent="0.25">
      <c r="A86" s="38" t="s">
        <v>36</v>
      </c>
      <c r="B86" s="38" t="s">
        <v>87</v>
      </c>
      <c r="C86" s="38" t="s">
        <v>190</v>
      </c>
      <c r="D86" s="39">
        <v>52030030003</v>
      </c>
      <c r="E86" s="38" t="s">
        <v>203</v>
      </c>
      <c r="F86" s="38" t="s">
        <v>204</v>
      </c>
      <c r="G86" s="40" t="s">
        <v>27</v>
      </c>
      <c r="H86" s="78" t="s">
        <v>205</v>
      </c>
      <c r="I86" s="42" t="s">
        <v>206</v>
      </c>
      <c r="J86" s="108">
        <v>0</v>
      </c>
      <c r="K86" s="93">
        <v>0.11</v>
      </c>
      <c r="L86" s="94">
        <v>1</v>
      </c>
      <c r="M86" s="66"/>
      <c r="N86" s="47" t="s">
        <v>207</v>
      </c>
      <c r="O86" s="88">
        <f>IF(T86="np",0,J86*10+J87*10+J88*10+J89*10+J90*10+J91*10+J92*10+J93*10+J94*10+J95*10)</f>
        <v>70</v>
      </c>
      <c r="P86" s="88">
        <f>IF(U86="np",0,K86*10+K87*10+K88*10+K89*10+K90*10+K91*10+K92*10+K93*10+K94*10+K95*10)</f>
        <v>70.5</v>
      </c>
      <c r="Q86" s="85">
        <f>IF(V86="np",0,L86*10+L87*10+L88*10+L89*10+L90*10+L91*10+L92*10+L93*10+L94*10+L95*10)</f>
        <v>86.95</v>
      </c>
      <c r="R86" s="50"/>
      <c r="S86" s="51" t="s">
        <v>30</v>
      </c>
      <c r="T86" s="52">
        <v>70</v>
      </c>
      <c r="U86" s="53">
        <v>73</v>
      </c>
      <c r="V86" s="52">
        <v>80.599999999999994</v>
      </c>
      <c r="W86" s="52">
        <v>88</v>
      </c>
      <c r="X86" s="81">
        <v>1882136500</v>
      </c>
      <c r="Y86" s="56"/>
      <c r="Z86" s="56"/>
    </row>
    <row r="87" spans="1:26" ht="51" x14ac:dyDescent="0.25">
      <c r="A87" s="38"/>
      <c r="B87" s="38"/>
      <c r="C87" s="38"/>
      <c r="D87" s="39"/>
      <c r="E87" s="38"/>
      <c r="F87" s="38"/>
      <c r="G87" s="40"/>
      <c r="H87" s="41"/>
      <c r="I87" s="42" t="s">
        <v>208</v>
      </c>
      <c r="J87" s="108">
        <v>0.45</v>
      </c>
      <c r="K87" s="93">
        <v>0.48</v>
      </c>
      <c r="L87" s="94">
        <v>0.7</v>
      </c>
      <c r="M87" s="66"/>
      <c r="N87" s="47"/>
      <c r="O87" s="89"/>
      <c r="P87" s="89"/>
      <c r="Q87" s="86"/>
      <c r="R87" s="50"/>
      <c r="S87" s="51"/>
      <c r="T87" s="52"/>
      <c r="U87" s="53"/>
      <c r="V87" s="52"/>
      <c r="W87" s="52"/>
      <c r="X87" s="54"/>
      <c r="Y87" s="56"/>
      <c r="Z87" s="56"/>
    </row>
    <row r="88" spans="1:26" ht="63.75" x14ac:dyDescent="0.25">
      <c r="A88" s="38"/>
      <c r="B88" s="38"/>
      <c r="C88" s="38"/>
      <c r="D88" s="39"/>
      <c r="E88" s="38"/>
      <c r="F88" s="38"/>
      <c r="G88" s="40"/>
      <c r="H88" s="41"/>
      <c r="I88" s="42" t="s">
        <v>209</v>
      </c>
      <c r="J88" s="108">
        <v>1</v>
      </c>
      <c r="K88" s="93">
        <v>0.91</v>
      </c>
      <c r="L88" s="94">
        <v>0.7</v>
      </c>
      <c r="M88" s="66"/>
      <c r="N88" s="47"/>
      <c r="O88" s="89"/>
      <c r="P88" s="89"/>
      <c r="Q88" s="86"/>
      <c r="R88" s="50"/>
      <c r="S88" s="51"/>
      <c r="T88" s="52"/>
      <c r="U88" s="53"/>
      <c r="V88" s="52"/>
      <c r="W88" s="52"/>
      <c r="X88" s="54"/>
      <c r="Y88" s="56"/>
      <c r="Z88" s="56"/>
    </row>
    <row r="89" spans="1:26" ht="63.75" x14ac:dyDescent="0.25">
      <c r="A89" s="38"/>
      <c r="B89" s="38"/>
      <c r="C89" s="38"/>
      <c r="D89" s="39"/>
      <c r="E89" s="38"/>
      <c r="F89" s="38"/>
      <c r="G89" s="40"/>
      <c r="H89" s="41"/>
      <c r="I89" s="42" t="s">
        <v>210</v>
      </c>
      <c r="J89" s="108">
        <v>0.55000000000000004</v>
      </c>
      <c r="K89" s="93">
        <v>1</v>
      </c>
      <c r="L89" s="94">
        <v>0.8</v>
      </c>
      <c r="M89" s="66"/>
      <c r="N89" s="47"/>
      <c r="O89" s="89"/>
      <c r="P89" s="89"/>
      <c r="Q89" s="86"/>
      <c r="R89" s="50"/>
      <c r="S89" s="51"/>
      <c r="T89" s="52"/>
      <c r="U89" s="53"/>
      <c r="V89" s="52"/>
      <c r="W89" s="52"/>
      <c r="X89" s="54"/>
      <c r="Y89" s="56"/>
      <c r="Z89" s="56"/>
    </row>
    <row r="90" spans="1:26" ht="51" x14ac:dyDescent="0.25">
      <c r="A90" s="38"/>
      <c r="B90" s="38"/>
      <c r="C90" s="38"/>
      <c r="D90" s="39"/>
      <c r="E90" s="38"/>
      <c r="F90" s="38"/>
      <c r="G90" s="40"/>
      <c r="H90" s="41"/>
      <c r="I90" s="42" t="s">
        <v>211</v>
      </c>
      <c r="J90" s="108">
        <v>1</v>
      </c>
      <c r="K90" s="93">
        <v>0.3</v>
      </c>
      <c r="L90" s="94">
        <v>0.7</v>
      </c>
      <c r="M90" s="66"/>
      <c r="N90" s="47"/>
      <c r="O90" s="89"/>
      <c r="P90" s="89"/>
      <c r="Q90" s="86"/>
      <c r="R90" s="50"/>
      <c r="S90" s="51"/>
      <c r="T90" s="52"/>
      <c r="U90" s="53"/>
      <c r="V90" s="52"/>
      <c r="W90" s="52"/>
      <c r="X90" s="54"/>
      <c r="Y90" s="56"/>
      <c r="Z90" s="56"/>
    </row>
    <row r="91" spans="1:26" ht="76.5" x14ac:dyDescent="0.25">
      <c r="A91" s="38"/>
      <c r="B91" s="38"/>
      <c r="C91" s="38"/>
      <c r="D91" s="39"/>
      <c r="E91" s="38"/>
      <c r="F91" s="38"/>
      <c r="G91" s="40"/>
      <c r="H91" s="41"/>
      <c r="I91" s="42" t="s">
        <v>212</v>
      </c>
      <c r="J91" s="108">
        <v>1</v>
      </c>
      <c r="K91" s="93">
        <v>1</v>
      </c>
      <c r="L91" s="94">
        <v>1</v>
      </c>
      <c r="M91" s="66"/>
      <c r="N91" s="47"/>
      <c r="O91" s="89"/>
      <c r="P91" s="89"/>
      <c r="Q91" s="86"/>
      <c r="R91" s="50"/>
      <c r="S91" s="51"/>
      <c r="T91" s="52"/>
      <c r="U91" s="53"/>
      <c r="V91" s="52"/>
      <c r="W91" s="52"/>
      <c r="X91" s="54"/>
      <c r="Y91" s="56"/>
      <c r="Z91" s="56"/>
    </row>
    <row r="92" spans="1:26" ht="63.75" x14ac:dyDescent="0.25">
      <c r="A92" s="38"/>
      <c r="B92" s="38"/>
      <c r="C92" s="38"/>
      <c r="D92" s="39"/>
      <c r="E92" s="38"/>
      <c r="F92" s="38"/>
      <c r="G92" s="40"/>
      <c r="H92" s="41"/>
      <c r="I92" s="42" t="s">
        <v>213</v>
      </c>
      <c r="J92" s="108">
        <v>1</v>
      </c>
      <c r="K92" s="93">
        <v>1</v>
      </c>
      <c r="L92" s="94">
        <v>1</v>
      </c>
      <c r="M92" s="66"/>
      <c r="N92" s="47"/>
      <c r="O92" s="89"/>
      <c r="P92" s="89"/>
      <c r="Q92" s="86"/>
      <c r="R92" s="50"/>
      <c r="S92" s="51"/>
      <c r="T92" s="52"/>
      <c r="U92" s="53"/>
      <c r="V92" s="52"/>
      <c r="W92" s="52"/>
      <c r="X92" s="54"/>
      <c r="Y92" s="56"/>
      <c r="Z92" s="56"/>
    </row>
    <row r="93" spans="1:26" ht="76.5" x14ac:dyDescent="0.25">
      <c r="A93" s="38"/>
      <c r="B93" s="38"/>
      <c r="C93" s="38"/>
      <c r="D93" s="39"/>
      <c r="E93" s="38"/>
      <c r="F93" s="38"/>
      <c r="G93" s="40"/>
      <c r="H93" s="41"/>
      <c r="I93" s="42" t="s">
        <v>214</v>
      </c>
      <c r="J93" s="108">
        <v>1</v>
      </c>
      <c r="K93" s="93">
        <v>1</v>
      </c>
      <c r="L93" s="94">
        <v>0.995</v>
      </c>
      <c r="M93" s="66"/>
      <c r="N93" s="47"/>
      <c r="O93" s="89"/>
      <c r="P93" s="89"/>
      <c r="Q93" s="86"/>
      <c r="R93" s="50"/>
      <c r="S93" s="51"/>
      <c r="T93" s="52"/>
      <c r="U93" s="53"/>
      <c r="V93" s="52"/>
      <c r="W93" s="52"/>
      <c r="X93" s="54"/>
      <c r="Y93" s="56"/>
      <c r="Z93" s="56"/>
    </row>
    <row r="94" spans="1:26" ht="63.75" x14ac:dyDescent="0.25">
      <c r="A94" s="38"/>
      <c r="B94" s="38"/>
      <c r="C94" s="38"/>
      <c r="D94" s="39"/>
      <c r="E94" s="38"/>
      <c r="F94" s="38"/>
      <c r="G94" s="40"/>
      <c r="H94" s="41"/>
      <c r="I94" s="42" t="s">
        <v>215</v>
      </c>
      <c r="J94" s="108">
        <v>0</v>
      </c>
      <c r="K94" s="93">
        <v>1</v>
      </c>
      <c r="L94" s="94">
        <v>1</v>
      </c>
      <c r="M94" s="66"/>
      <c r="N94" s="47"/>
      <c r="O94" s="89"/>
      <c r="P94" s="89"/>
      <c r="Q94" s="86"/>
      <c r="R94" s="50"/>
      <c r="S94" s="51"/>
      <c r="T94" s="52"/>
      <c r="U94" s="53"/>
      <c r="V94" s="52"/>
      <c r="W94" s="52"/>
      <c r="X94" s="54"/>
      <c r="Y94" s="56"/>
      <c r="Z94" s="56"/>
    </row>
    <row r="95" spans="1:26" ht="89.25" x14ac:dyDescent="0.25">
      <c r="A95" s="38"/>
      <c r="B95" s="38"/>
      <c r="C95" s="38"/>
      <c r="D95" s="39"/>
      <c r="E95" s="38"/>
      <c r="F95" s="38"/>
      <c r="G95" s="40"/>
      <c r="H95" s="57"/>
      <c r="I95" s="42" t="s">
        <v>216</v>
      </c>
      <c r="J95" s="108">
        <v>1</v>
      </c>
      <c r="K95" s="93">
        <v>0.25</v>
      </c>
      <c r="L95" s="94">
        <v>0.8</v>
      </c>
      <c r="M95" s="66"/>
      <c r="N95" s="47"/>
      <c r="O95" s="90"/>
      <c r="P95" s="90"/>
      <c r="Q95" s="87"/>
      <c r="R95" s="50"/>
      <c r="S95" s="51"/>
      <c r="T95" s="52"/>
      <c r="U95" s="53"/>
      <c r="V95" s="52"/>
      <c r="W95" s="52"/>
      <c r="X95" s="60"/>
      <c r="Y95" s="56"/>
      <c r="Z95" s="56"/>
    </row>
    <row r="96" spans="1:26" ht="63.75" x14ac:dyDescent="0.25">
      <c r="A96" s="38" t="s">
        <v>36</v>
      </c>
      <c r="B96" s="38" t="s">
        <v>87</v>
      </c>
      <c r="C96" s="38" t="s">
        <v>190</v>
      </c>
      <c r="D96" s="39">
        <v>52030030004</v>
      </c>
      <c r="E96" s="38" t="s">
        <v>217</v>
      </c>
      <c r="F96" s="38" t="s">
        <v>218</v>
      </c>
      <c r="G96" s="40" t="s">
        <v>27</v>
      </c>
      <c r="H96" s="78" t="s">
        <v>219</v>
      </c>
      <c r="I96" s="42" t="s">
        <v>220</v>
      </c>
      <c r="J96" s="43">
        <v>0</v>
      </c>
      <c r="K96" s="64">
        <v>0</v>
      </c>
      <c r="L96" s="65">
        <v>0</v>
      </c>
      <c r="M96" s="66"/>
      <c r="N96" s="47">
        <v>0</v>
      </c>
      <c r="O96" s="79">
        <f>IF(T96="np",0,J96*10+J97*80+J98*10+N96)</f>
        <v>0</v>
      </c>
      <c r="P96" s="79">
        <f>IF(U96="np",0,K96*10+K97*80+K98*10+O96)</f>
        <v>0</v>
      </c>
      <c r="Q96" s="80">
        <f>IF(V96="np",0,L96*10+L97*80+L98*10+P96)</f>
        <v>0</v>
      </c>
      <c r="R96" s="50"/>
      <c r="S96" s="51" t="s">
        <v>30</v>
      </c>
      <c r="T96" s="52" t="s">
        <v>31</v>
      </c>
      <c r="U96" s="53" t="s">
        <v>31</v>
      </c>
      <c r="V96" s="109">
        <v>80</v>
      </c>
      <c r="W96" s="52">
        <v>100</v>
      </c>
      <c r="X96" s="81">
        <v>869674936</v>
      </c>
      <c r="Y96" s="56"/>
      <c r="Z96" s="56"/>
    </row>
    <row r="97" spans="1:26" ht="38.25" x14ac:dyDescent="0.25">
      <c r="A97" s="38"/>
      <c r="B97" s="38"/>
      <c r="C97" s="38"/>
      <c r="D97" s="39"/>
      <c r="E97" s="38"/>
      <c r="F97" s="38"/>
      <c r="G97" s="40"/>
      <c r="H97" s="41"/>
      <c r="I97" s="42" t="s">
        <v>221</v>
      </c>
      <c r="J97" s="43">
        <v>0</v>
      </c>
      <c r="K97" s="64">
        <v>0</v>
      </c>
      <c r="L97" s="65">
        <v>0</v>
      </c>
      <c r="M97" s="66"/>
      <c r="N97" s="47"/>
      <c r="O97" s="48"/>
      <c r="P97" s="48"/>
      <c r="Q97" s="49"/>
      <c r="R97" s="50"/>
      <c r="S97" s="51"/>
      <c r="T97" s="52"/>
      <c r="U97" s="53"/>
      <c r="V97" s="109"/>
      <c r="W97" s="52"/>
      <c r="X97" s="54"/>
      <c r="Y97" s="56"/>
      <c r="Z97" s="56"/>
    </row>
    <row r="98" spans="1:26" ht="63.75" x14ac:dyDescent="0.25">
      <c r="A98" s="38"/>
      <c r="B98" s="38"/>
      <c r="C98" s="38"/>
      <c r="D98" s="39"/>
      <c r="E98" s="38"/>
      <c r="F98" s="38"/>
      <c r="G98" s="40"/>
      <c r="H98" s="57"/>
      <c r="I98" s="42" t="s">
        <v>222</v>
      </c>
      <c r="J98" s="43">
        <v>0</v>
      </c>
      <c r="K98" s="64">
        <v>0</v>
      </c>
      <c r="L98" s="65">
        <v>0</v>
      </c>
      <c r="M98" s="66"/>
      <c r="N98" s="47"/>
      <c r="O98" s="58"/>
      <c r="P98" s="58"/>
      <c r="Q98" s="59"/>
      <c r="R98" s="50"/>
      <c r="S98" s="51"/>
      <c r="T98" s="52"/>
      <c r="U98" s="53"/>
      <c r="V98" s="109"/>
      <c r="W98" s="52"/>
      <c r="X98" s="60"/>
      <c r="Y98" s="56"/>
      <c r="Z98" s="56"/>
    </row>
    <row r="99" spans="1:26" ht="76.5" x14ac:dyDescent="0.25">
      <c r="A99" s="38" t="s">
        <v>36</v>
      </c>
      <c r="B99" s="38" t="s">
        <v>87</v>
      </c>
      <c r="C99" s="38" t="s">
        <v>190</v>
      </c>
      <c r="D99" s="39">
        <v>52030030005</v>
      </c>
      <c r="E99" s="38" t="s">
        <v>223</v>
      </c>
      <c r="F99" s="38" t="s">
        <v>224</v>
      </c>
      <c r="G99" s="40" t="s">
        <v>41</v>
      </c>
      <c r="H99" s="78" t="s">
        <v>134</v>
      </c>
      <c r="I99" s="42" t="s">
        <v>225</v>
      </c>
      <c r="J99" s="43">
        <v>1143</v>
      </c>
      <c r="K99" s="64">
        <v>3184</v>
      </c>
      <c r="L99" s="65">
        <v>2797</v>
      </c>
      <c r="M99" s="66"/>
      <c r="N99" s="47">
        <v>0</v>
      </c>
      <c r="O99" s="79">
        <f>IF(T99="np",0,J99+J100+J101+N99)</f>
        <v>9000</v>
      </c>
      <c r="P99" s="79">
        <f>IF(U99="np",0,K99+K100+K101+O99)</f>
        <v>17901</v>
      </c>
      <c r="Q99" s="80">
        <f>IF(V99="np",0,L99+L100+L101+P99)</f>
        <v>26136</v>
      </c>
      <c r="R99" s="50"/>
      <c r="S99" s="51" t="s">
        <v>30</v>
      </c>
      <c r="T99" s="52">
        <v>9000</v>
      </c>
      <c r="U99" s="53">
        <v>18000</v>
      </c>
      <c r="V99" s="52">
        <v>27000</v>
      </c>
      <c r="W99" s="52">
        <v>36000</v>
      </c>
      <c r="X99" s="81">
        <v>2378588424</v>
      </c>
      <c r="Y99" s="56"/>
      <c r="Z99" s="56"/>
    </row>
    <row r="100" spans="1:26" ht="76.5" x14ac:dyDescent="0.25">
      <c r="A100" s="38"/>
      <c r="B100" s="38"/>
      <c r="C100" s="38"/>
      <c r="D100" s="39"/>
      <c r="E100" s="38"/>
      <c r="F100" s="38"/>
      <c r="G100" s="40"/>
      <c r="H100" s="41"/>
      <c r="I100" s="42" t="s">
        <v>226</v>
      </c>
      <c r="J100" s="43">
        <v>144</v>
      </c>
      <c r="K100" s="64">
        <v>485</v>
      </c>
      <c r="L100" s="65">
        <v>471</v>
      </c>
      <c r="M100" s="66"/>
      <c r="N100" s="47"/>
      <c r="O100" s="48"/>
      <c r="P100" s="48"/>
      <c r="Q100" s="49"/>
      <c r="R100" s="50"/>
      <c r="S100" s="51"/>
      <c r="T100" s="52"/>
      <c r="U100" s="53"/>
      <c r="V100" s="52"/>
      <c r="W100" s="52"/>
      <c r="X100" s="54"/>
      <c r="Y100" s="56"/>
      <c r="Z100" s="56"/>
    </row>
    <row r="101" spans="1:26" ht="69" customHeight="1" x14ac:dyDescent="0.25">
      <c r="A101" s="38"/>
      <c r="B101" s="38"/>
      <c r="C101" s="38"/>
      <c r="D101" s="39"/>
      <c r="E101" s="38"/>
      <c r="F101" s="38"/>
      <c r="G101" s="40"/>
      <c r="H101" s="57"/>
      <c r="I101" s="42" t="s">
        <v>227</v>
      </c>
      <c r="J101" s="43">
        <v>7713</v>
      </c>
      <c r="K101" s="64">
        <v>5232</v>
      </c>
      <c r="L101" s="65">
        <v>4967</v>
      </c>
      <c r="M101" s="66"/>
      <c r="N101" s="47"/>
      <c r="O101" s="58"/>
      <c r="P101" s="58"/>
      <c r="Q101" s="59"/>
      <c r="R101" s="50"/>
      <c r="S101" s="51"/>
      <c r="T101" s="52"/>
      <c r="U101" s="53"/>
      <c r="V101" s="52"/>
      <c r="W101" s="52"/>
      <c r="X101" s="60"/>
      <c r="Y101" s="56"/>
      <c r="Z101" s="56"/>
    </row>
    <row r="102" spans="1:26" ht="38.25" customHeight="1" x14ac:dyDescent="0.25">
      <c r="A102" s="38" t="s">
        <v>36</v>
      </c>
      <c r="B102" s="38" t="s">
        <v>87</v>
      </c>
      <c r="C102" s="38" t="s">
        <v>228</v>
      </c>
      <c r="D102" s="39">
        <v>52030080004</v>
      </c>
      <c r="E102" s="38" t="s">
        <v>229</v>
      </c>
      <c r="F102" s="38" t="s">
        <v>230</v>
      </c>
      <c r="G102" s="40" t="s">
        <v>27</v>
      </c>
      <c r="H102" s="78" t="s">
        <v>231</v>
      </c>
      <c r="I102" s="42" t="s">
        <v>232</v>
      </c>
      <c r="J102" s="108">
        <v>0.82</v>
      </c>
      <c r="K102" s="93">
        <v>0.83</v>
      </c>
      <c r="L102" s="110">
        <v>0</v>
      </c>
      <c r="M102" s="66"/>
      <c r="N102" s="47">
        <v>67</v>
      </c>
      <c r="O102" s="111">
        <f>IF(T102="np",0,J102*30+J103*25+J104*20+J105*5+J106*20)</f>
        <v>71.25</v>
      </c>
      <c r="P102" s="111">
        <f>IF(U102="np",0,K102*30+K103*25+K104*20+K105*5+K106*20)</f>
        <v>72.05</v>
      </c>
      <c r="Q102" s="112">
        <f>IF(V102="np",0,IF(SUM(L102:L106)=0,0,L102*30+L103*25+L104*20+L105*5+L106*20))</f>
        <v>0</v>
      </c>
      <c r="R102" s="50"/>
      <c r="S102" s="51" t="s">
        <v>30</v>
      </c>
      <c r="T102" s="52">
        <v>71</v>
      </c>
      <c r="U102" s="53">
        <v>72</v>
      </c>
      <c r="V102" s="52">
        <v>73</v>
      </c>
      <c r="W102" s="52">
        <v>74</v>
      </c>
      <c r="X102" s="81">
        <v>3948466410</v>
      </c>
      <c r="Y102" s="56"/>
      <c r="Z102" s="56"/>
    </row>
    <row r="103" spans="1:26" ht="33" customHeight="1" x14ac:dyDescent="0.25">
      <c r="A103" s="38"/>
      <c r="B103" s="38"/>
      <c r="C103" s="38"/>
      <c r="D103" s="39"/>
      <c r="E103" s="38"/>
      <c r="F103" s="38"/>
      <c r="G103" s="40"/>
      <c r="H103" s="41"/>
      <c r="I103" s="42" t="s">
        <v>233</v>
      </c>
      <c r="J103" s="113">
        <v>0.87</v>
      </c>
      <c r="K103" s="93">
        <v>0.89</v>
      </c>
      <c r="L103" s="110">
        <v>0</v>
      </c>
      <c r="M103" s="114"/>
      <c r="N103" s="47"/>
      <c r="O103" s="115"/>
      <c r="P103" s="115"/>
      <c r="Q103" s="116"/>
      <c r="R103" s="50"/>
      <c r="S103" s="51"/>
      <c r="T103" s="52"/>
      <c r="U103" s="53"/>
      <c r="V103" s="52"/>
      <c r="W103" s="52"/>
      <c r="X103" s="54"/>
      <c r="Y103" s="56"/>
      <c r="Z103" s="56"/>
    </row>
    <row r="104" spans="1:26" ht="31.5" customHeight="1" x14ac:dyDescent="0.25">
      <c r="A104" s="38"/>
      <c r="B104" s="38"/>
      <c r="C104" s="38"/>
      <c r="D104" s="39"/>
      <c r="E104" s="38"/>
      <c r="F104" s="38"/>
      <c r="G104" s="40"/>
      <c r="H104" s="41"/>
      <c r="I104" s="42" t="s">
        <v>234</v>
      </c>
      <c r="J104" s="113">
        <v>0.24</v>
      </c>
      <c r="K104" s="93">
        <v>0.24</v>
      </c>
      <c r="L104" s="110">
        <v>0</v>
      </c>
      <c r="M104" s="114"/>
      <c r="N104" s="47"/>
      <c r="O104" s="115"/>
      <c r="P104" s="115"/>
      <c r="Q104" s="116"/>
      <c r="R104" s="50"/>
      <c r="S104" s="51"/>
      <c r="T104" s="52"/>
      <c r="U104" s="53"/>
      <c r="V104" s="52"/>
      <c r="W104" s="52"/>
      <c r="X104" s="54"/>
      <c r="Y104" s="56"/>
      <c r="Z104" s="56"/>
    </row>
    <row r="105" spans="1:26" ht="51" x14ac:dyDescent="0.25">
      <c r="A105" s="38"/>
      <c r="B105" s="38"/>
      <c r="C105" s="38"/>
      <c r="D105" s="39"/>
      <c r="E105" s="38"/>
      <c r="F105" s="38"/>
      <c r="G105" s="40"/>
      <c r="H105" s="41"/>
      <c r="I105" s="42" t="s">
        <v>235</v>
      </c>
      <c r="J105" s="113">
        <v>0.94</v>
      </c>
      <c r="K105" s="93">
        <v>0.94</v>
      </c>
      <c r="L105" s="110">
        <v>0</v>
      </c>
      <c r="M105" s="114"/>
      <c r="N105" s="47"/>
      <c r="O105" s="115"/>
      <c r="P105" s="115"/>
      <c r="Q105" s="116"/>
      <c r="R105" s="50"/>
      <c r="S105" s="51"/>
      <c r="T105" s="52"/>
      <c r="U105" s="53"/>
      <c r="V105" s="52"/>
      <c r="W105" s="52"/>
      <c r="X105" s="54"/>
      <c r="Y105" s="56"/>
      <c r="Z105" s="56"/>
    </row>
    <row r="106" spans="1:26" ht="36" customHeight="1" x14ac:dyDescent="0.25">
      <c r="A106" s="38"/>
      <c r="B106" s="38"/>
      <c r="C106" s="38"/>
      <c r="D106" s="39"/>
      <c r="E106" s="38"/>
      <c r="F106" s="38"/>
      <c r="G106" s="40"/>
      <c r="H106" s="41"/>
      <c r="I106" s="42" t="s">
        <v>236</v>
      </c>
      <c r="J106" s="113">
        <v>0.77</v>
      </c>
      <c r="K106" s="93">
        <v>0.77</v>
      </c>
      <c r="L106" s="110">
        <v>0</v>
      </c>
      <c r="M106" s="114"/>
      <c r="N106" s="47"/>
      <c r="O106" s="117"/>
      <c r="P106" s="117"/>
      <c r="Q106" s="118"/>
      <c r="R106" s="50"/>
      <c r="S106" s="51"/>
      <c r="T106" s="52"/>
      <c r="U106" s="53"/>
      <c r="V106" s="52"/>
      <c r="W106" s="52"/>
      <c r="X106" s="60"/>
      <c r="Y106" s="56"/>
      <c r="Z106" s="56"/>
    </row>
    <row r="107" spans="1:26" ht="63.75" x14ac:dyDescent="0.25">
      <c r="A107" s="39" t="s">
        <v>237</v>
      </c>
      <c r="B107" s="39" t="s">
        <v>238</v>
      </c>
      <c r="C107" s="39" t="s">
        <v>239</v>
      </c>
      <c r="D107" s="39">
        <v>53050020004</v>
      </c>
      <c r="E107" s="38" t="s">
        <v>240</v>
      </c>
      <c r="F107" s="38" t="s">
        <v>241</v>
      </c>
      <c r="G107" s="119" t="s">
        <v>27</v>
      </c>
      <c r="H107" s="119" t="s">
        <v>242</v>
      </c>
      <c r="I107" s="42" t="s">
        <v>243</v>
      </c>
      <c r="J107" s="120">
        <v>20</v>
      </c>
      <c r="K107" s="64">
        <v>33</v>
      </c>
      <c r="L107" s="65">
        <v>25</v>
      </c>
      <c r="M107" s="66"/>
      <c r="N107" s="47">
        <v>25</v>
      </c>
      <c r="O107" s="111">
        <f>IF(T107="np",0,IF((J109+J110)=0,0,(J107+J108)/(J109+J110)*100))</f>
        <v>50.505050505050505</v>
      </c>
      <c r="P107" s="111">
        <f>IF(U107="np",0,IF((K109+K110)=0,0,(K107+K108)/(K109+K110)*100))</f>
        <v>83.972911963882623</v>
      </c>
      <c r="Q107" s="112">
        <f>IF(V107="np",0,IF((L109+L110)=0,0,(L107+L108)/(L109+L110)*100))</f>
        <v>0</v>
      </c>
      <c r="R107" s="50"/>
      <c r="S107" s="121" t="s">
        <v>30</v>
      </c>
      <c r="T107" s="52">
        <v>50</v>
      </c>
      <c r="U107" s="53">
        <v>80</v>
      </c>
      <c r="V107" s="52">
        <v>85</v>
      </c>
      <c r="W107" s="52">
        <v>90</v>
      </c>
      <c r="X107" s="81">
        <v>3156043154</v>
      </c>
      <c r="Y107" s="56"/>
      <c r="Z107" s="56"/>
    </row>
    <row r="108" spans="1:26" ht="63.75" x14ac:dyDescent="0.25">
      <c r="A108" s="39"/>
      <c r="B108" s="39"/>
      <c r="C108" s="39"/>
      <c r="D108" s="39"/>
      <c r="E108" s="38"/>
      <c r="F108" s="38"/>
      <c r="G108" s="119"/>
      <c r="H108" s="119"/>
      <c r="I108" s="42" t="s">
        <v>244</v>
      </c>
      <c r="J108" s="120">
        <v>180</v>
      </c>
      <c r="K108" s="64">
        <v>339</v>
      </c>
      <c r="L108" s="65">
        <v>342</v>
      </c>
      <c r="M108" s="66"/>
      <c r="N108" s="47"/>
      <c r="O108" s="115"/>
      <c r="P108" s="115"/>
      <c r="Q108" s="116"/>
      <c r="R108" s="50"/>
      <c r="S108" s="121"/>
      <c r="T108" s="52"/>
      <c r="U108" s="53"/>
      <c r="V108" s="52"/>
      <c r="W108" s="52"/>
      <c r="X108" s="54"/>
      <c r="Y108" s="56"/>
      <c r="Z108" s="56"/>
    </row>
    <row r="109" spans="1:26" ht="34.5" customHeight="1" x14ac:dyDescent="0.25">
      <c r="A109" s="39"/>
      <c r="B109" s="39"/>
      <c r="C109" s="39"/>
      <c r="D109" s="39"/>
      <c r="E109" s="38"/>
      <c r="F109" s="38"/>
      <c r="G109" s="119"/>
      <c r="H109" s="119"/>
      <c r="I109" s="42" t="s">
        <v>245</v>
      </c>
      <c r="J109" s="120">
        <v>38</v>
      </c>
      <c r="K109" s="64">
        <v>41</v>
      </c>
      <c r="L109" s="100">
        <v>0</v>
      </c>
      <c r="M109" s="66"/>
      <c r="N109" s="47"/>
      <c r="O109" s="115"/>
      <c r="P109" s="115"/>
      <c r="Q109" s="116"/>
      <c r="R109" s="50"/>
      <c r="S109" s="121"/>
      <c r="T109" s="52"/>
      <c r="U109" s="53"/>
      <c r="V109" s="52"/>
      <c r="W109" s="52"/>
      <c r="X109" s="54"/>
      <c r="Y109" s="56"/>
      <c r="Z109" s="56"/>
    </row>
    <row r="110" spans="1:26" ht="27" customHeight="1" x14ac:dyDescent="0.25">
      <c r="A110" s="39"/>
      <c r="B110" s="39"/>
      <c r="C110" s="39"/>
      <c r="D110" s="39"/>
      <c r="E110" s="38"/>
      <c r="F110" s="38"/>
      <c r="G110" s="119"/>
      <c r="H110" s="119"/>
      <c r="I110" s="42" t="s">
        <v>246</v>
      </c>
      <c r="J110" s="120">
        <v>358</v>
      </c>
      <c r="K110" s="64">
        <v>402</v>
      </c>
      <c r="L110" s="100">
        <v>0</v>
      </c>
      <c r="M110" s="66"/>
      <c r="N110" s="47"/>
      <c r="O110" s="117"/>
      <c r="P110" s="117"/>
      <c r="Q110" s="118"/>
      <c r="R110" s="50"/>
      <c r="S110" s="121"/>
      <c r="T110" s="52"/>
      <c r="U110" s="53"/>
      <c r="V110" s="52"/>
      <c r="W110" s="52"/>
      <c r="X110" s="60"/>
      <c r="Y110" s="56"/>
      <c r="Z110" s="56"/>
    </row>
    <row r="111" spans="1:26" ht="38.25" customHeight="1" x14ac:dyDescent="0.25">
      <c r="A111" s="38" t="s">
        <v>247</v>
      </c>
      <c r="B111" s="38" t="s">
        <v>248</v>
      </c>
      <c r="C111" s="38" t="s">
        <v>249</v>
      </c>
      <c r="D111" s="39">
        <v>54010010010</v>
      </c>
      <c r="E111" s="38" t="s">
        <v>250</v>
      </c>
      <c r="F111" s="38" t="s">
        <v>251</v>
      </c>
      <c r="G111" s="40" t="s">
        <v>27</v>
      </c>
      <c r="H111" s="119" t="s">
        <v>252</v>
      </c>
      <c r="I111" s="42" t="s">
        <v>253</v>
      </c>
      <c r="J111" s="43">
        <v>0</v>
      </c>
      <c r="K111" s="106">
        <v>0.15</v>
      </c>
      <c r="L111" s="100">
        <v>0</v>
      </c>
      <c r="M111" s="66"/>
      <c r="N111" s="47">
        <v>0</v>
      </c>
      <c r="O111" s="122">
        <f>IF(T111="np",0,J111*40+J112*40+J113*20+N111)</f>
        <v>0</v>
      </c>
      <c r="P111" s="122">
        <f>IF(U111="np",0,K111*40+K112*40+K113*20+O111)</f>
        <v>47</v>
      </c>
      <c r="Q111" s="123">
        <f>IF(V111="np",0,IF(L111*40+L112*40+L113*20=0,0,L111*40+L112*40+L113*20+P111))</f>
        <v>0</v>
      </c>
      <c r="R111" s="50"/>
      <c r="S111" s="51" t="s">
        <v>30</v>
      </c>
      <c r="T111" s="52" t="s">
        <v>31</v>
      </c>
      <c r="U111" s="53">
        <v>40</v>
      </c>
      <c r="V111" s="52">
        <v>80</v>
      </c>
      <c r="W111" s="52">
        <v>100</v>
      </c>
      <c r="X111" s="124">
        <v>570000000</v>
      </c>
      <c r="Y111" s="56"/>
      <c r="Z111" s="56"/>
    </row>
    <row r="112" spans="1:26" ht="38.25" x14ac:dyDescent="0.25">
      <c r="A112" s="38"/>
      <c r="B112" s="38"/>
      <c r="C112" s="38"/>
      <c r="D112" s="39"/>
      <c r="E112" s="38"/>
      <c r="F112" s="38"/>
      <c r="G112" s="40"/>
      <c r="H112" s="119"/>
      <c r="I112" s="42" t="s">
        <v>254</v>
      </c>
      <c r="J112" s="43">
        <v>0</v>
      </c>
      <c r="K112" s="106">
        <v>0.95</v>
      </c>
      <c r="L112" s="100">
        <v>0</v>
      </c>
      <c r="M112" s="66"/>
      <c r="N112" s="47"/>
      <c r="O112" s="122"/>
      <c r="P112" s="122"/>
      <c r="Q112" s="123"/>
      <c r="R112" s="50"/>
      <c r="S112" s="51"/>
      <c r="T112" s="52"/>
      <c r="U112" s="53"/>
      <c r="V112" s="52"/>
      <c r="W112" s="52"/>
      <c r="X112" s="124"/>
      <c r="Y112" s="56"/>
      <c r="Z112" s="56"/>
    </row>
    <row r="113" spans="1:26" ht="38.25" x14ac:dyDescent="0.25">
      <c r="A113" s="125"/>
      <c r="B113" s="125"/>
      <c r="C113" s="125"/>
      <c r="D113" s="126"/>
      <c r="E113" s="125"/>
      <c r="F113" s="125"/>
      <c r="G113" s="127"/>
      <c r="H113" s="128"/>
      <c r="I113" s="129" t="s">
        <v>255</v>
      </c>
      <c r="J113" s="130">
        <v>0</v>
      </c>
      <c r="K113" s="131">
        <v>0.15</v>
      </c>
      <c r="L113" s="132">
        <v>0</v>
      </c>
      <c r="M113" s="133"/>
      <c r="N113" s="134"/>
      <c r="O113" s="135"/>
      <c r="P113" s="135"/>
      <c r="Q113" s="136"/>
      <c r="R113" s="137"/>
      <c r="S113" s="138"/>
      <c r="T113" s="139"/>
      <c r="U113" s="140"/>
      <c r="V113" s="139"/>
      <c r="W113" s="139"/>
      <c r="X113" s="141"/>
      <c r="Y113" s="142"/>
      <c r="Z113" s="142"/>
    </row>
    <row r="114" spans="1:26" x14ac:dyDescent="0.25">
      <c r="A114" s="143"/>
      <c r="B114" s="144"/>
      <c r="C114" s="143"/>
      <c r="D114" s="145"/>
      <c r="E114" s="146"/>
      <c r="F114" s="143"/>
      <c r="G114" s="147"/>
      <c r="H114" s="148"/>
      <c r="I114" s="149"/>
      <c r="J114" s="150"/>
      <c r="K114" s="151"/>
      <c r="L114" s="150"/>
      <c r="M114" s="150"/>
      <c r="N114" s="152"/>
      <c r="O114" s="152"/>
      <c r="P114" s="153"/>
      <c r="Q114" s="152"/>
      <c r="R114" s="152"/>
      <c r="S114" s="154"/>
      <c r="T114" s="152"/>
      <c r="U114" s="152"/>
      <c r="V114" s="152"/>
      <c r="W114" s="152"/>
      <c r="X114" s="155">
        <f>SUM(X7:X111)</f>
        <v>838635629994</v>
      </c>
      <c r="Y114" s="155">
        <f>SUM(Y7:Y111)</f>
        <v>0</v>
      </c>
      <c r="Z114" s="156"/>
    </row>
    <row r="115" spans="1:26" x14ac:dyDescent="0.25">
      <c r="X115" s="155">
        <v>455233213372</v>
      </c>
    </row>
  </sheetData>
  <mergeCells count="529">
    <mergeCell ref="Z111:Z113"/>
    <mergeCell ref="T111:T113"/>
    <mergeCell ref="U111:U113"/>
    <mergeCell ref="V111:V113"/>
    <mergeCell ref="W111:W113"/>
    <mergeCell ref="X111:X113"/>
    <mergeCell ref="Y111:Y113"/>
    <mergeCell ref="N111:N113"/>
    <mergeCell ref="O111:O113"/>
    <mergeCell ref="P111:P113"/>
    <mergeCell ref="Q111:Q113"/>
    <mergeCell ref="R111:R113"/>
    <mergeCell ref="S111:S113"/>
    <mergeCell ref="Y107:Y110"/>
    <mergeCell ref="Z107:Z110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S107:S110"/>
    <mergeCell ref="T107:T110"/>
    <mergeCell ref="U107:U110"/>
    <mergeCell ref="V107:V110"/>
    <mergeCell ref="W107:W110"/>
    <mergeCell ref="X107:X110"/>
    <mergeCell ref="H107:H110"/>
    <mergeCell ref="N107:N110"/>
    <mergeCell ref="O107:O110"/>
    <mergeCell ref="P107:P110"/>
    <mergeCell ref="Q107:Q110"/>
    <mergeCell ref="R107:R110"/>
    <mergeCell ref="X102:X106"/>
    <mergeCell ref="Y102:Y106"/>
    <mergeCell ref="Z102:Z106"/>
    <mergeCell ref="A107:A110"/>
    <mergeCell ref="B107:B110"/>
    <mergeCell ref="C107:C110"/>
    <mergeCell ref="D107:D110"/>
    <mergeCell ref="E107:E110"/>
    <mergeCell ref="F107:F110"/>
    <mergeCell ref="G107:G110"/>
    <mergeCell ref="R102:R106"/>
    <mergeCell ref="S102:S106"/>
    <mergeCell ref="T102:T106"/>
    <mergeCell ref="U102:U106"/>
    <mergeCell ref="V102:V106"/>
    <mergeCell ref="W102:W106"/>
    <mergeCell ref="G102:G106"/>
    <mergeCell ref="H102:H106"/>
    <mergeCell ref="N102:N106"/>
    <mergeCell ref="O102:O106"/>
    <mergeCell ref="P102:P106"/>
    <mergeCell ref="Q102:Q106"/>
    <mergeCell ref="A102:A106"/>
    <mergeCell ref="B102:B106"/>
    <mergeCell ref="C102:C106"/>
    <mergeCell ref="D102:D106"/>
    <mergeCell ref="E102:E106"/>
    <mergeCell ref="F102:F106"/>
    <mergeCell ref="U99:U101"/>
    <mergeCell ref="V99:V101"/>
    <mergeCell ref="W99:W101"/>
    <mergeCell ref="X99:X101"/>
    <mergeCell ref="Y99:Y101"/>
    <mergeCell ref="Z99:Z101"/>
    <mergeCell ref="O99:O101"/>
    <mergeCell ref="P99:P101"/>
    <mergeCell ref="Q99:Q101"/>
    <mergeCell ref="R99:R101"/>
    <mergeCell ref="S99:S101"/>
    <mergeCell ref="T99:T101"/>
    <mergeCell ref="Z96:Z9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N99:N101"/>
    <mergeCell ref="T96:T98"/>
    <mergeCell ref="U96:U98"/>
    <mergeCell ref="V96:V98"/>
    <mergeCell ref="W96:W98"/>
    <mergeCell ref="X96:X98"/>
    <mergeCell ref="Y96:Y98"/>
    <mergeCell ref="N96:N98"/>
    <mergeCell ref="O96:O98"/>
    <mergeCell ref="P96:P98"/>
    <mergeCell ref="Q96:Q98"/>
    <mergeCell ref="R96:R98"/>
    <mergeCell ref="S96:S98"/>
    <mergeCell ref="Y86:Y95"/>
    <mergeCell ref="Z86:Z95"/>
    <mergeCell ref="A96:A98"/>
    <mergeCell ref="B96:B98"/>
    <mergeCell ref="C96:C98"/>
    <mergeCell ref="D96:D98"/>
    <mergeCell ref="E96:E98"/>
    <mergeCell ref="F96:F98"/>
    <mergeCell ref="G96:G98"/>
    <mergeCell ref="H96:H98"/>
    <mergeCell ref="S86:S95"/>
    <mergeCell ref="T86:T95"/>
    <mergeCell ref="U86:U95"/>
    <mergeCell ref="V86:V95"/>
    <mergeCell ref="W86:W95"/>
    <mergeCell ref="X86:X95"/>
    <mergeCell ref="H86:H95"/>
    <mergeCell ref="N86:N95"/>
    <mergeCell ref="O86:O95"/>
    <mergeCell ref="P86:P95"/>
    <mergeCell ref="Q86:Q95"/>
    <mergeCell ref="R86:R95"/>
    <mergeCell ref="X80:X85"/>
    <mergeCell ref="Y80:Y85"/>
    <mergeCell ref="Z80:Z85"/>
    <mergeCell ref="A86:A95"/>
    <mergeCell ref="B86:B95"/>
    <mergeCell ref="C86:C95"/>
    <mergeCell ref="D86:D95"/>
    <mergeCell ref="E86:E95"/>
    <mergeCell ref="F86:F95"/>
    <mergeCell ref="G86:G95"/>
    <mergeCell ref="R80:R85"/>
    <mergeCell ref="S80:S85"/>
    <mergeCell ref="T80:T85"/>
    <mergeCell ref="U80:U85"/>
    <mergeCell ref="V80:V85"/>
    <mergeCell ref="W80:W85"/>
    <mergeCell ref="G80:G85"/>
    <mergeCell ref="H80:H85"/>
    <mergeCell ref="N80:N85"/>
    <mergeCell ref="O80:O85"/>
    <mergeCell ref="P80:P85"/>
    <mergeCell ref="Q80:Q85"/>
    <mergeCell ref="A80:A85"/>
    <mergeCell ref="B80:B85"/>
    <mergeCell ref="C80:C85"/>
    <mergeCell ref="D80:D85"/>
    <mergeCell ref="E80:E85"/>
    <mergeCell ref="F80:F85"/>
    <mergeCell ref="U77:U78"/>
    <mergeCell ref="V77:V78"/>
    <mergeCell ref="W77:W78"/>
    <mergeCell ref="X77:X78"/>
    <mergeCell ref="Y77:Y78"/>
    <mergeCell ref="Z77:Z78"/>
    <mergeCell ref="O77:O78"/>
    <mergeCell ref="P77:P78"/>
    <mergeCell ref="Q77:Q78"/>
    <mergeCell ref="R77:R78"/>
    <mergeCell ref="S77:S78"/>
    <mergeCell ref="T77:T78"/>
    <mergeCell ref="Z75:Z76"/>
    <mergeCell ref="A77:A78"/>
    <mergeCell ref="B77:B78"/>
    <mergeCell ref="C77:C78"/>
    <mergeCell ref="D77:D78"/>
    <mergeCell ref="E77:E78"/>
    <mergeCell ref="F77:F78"/>
    <mergeCell ref="G77:G78"/>
    <mergeCell ref="H77:H78"/>
    <mergeCell ref="N77:N78"/>
    <mergeCell ref="T75:T76"/>
    <mergeCell ref="U75:U76"/>
    <mergeCell ref="V75:V76"/>
    <mergeCell ref="W75:W76"/>
    <mergeCell ref="X75:X76"/>
    <mergeCell ref="Y75:Y76"/>
    <mergeCell ref="N75:N76"/>
    <mergeCell ref="O75:O76"/>
    <mergeCell ref="P75:P76"/>
    <mergeCell ref="Q75:Q76"/>
    <mergeCell ref="R75:R76"/>
    <mergeCell ref="S75:S76"/>
    <mergeCell ref="Y73:Y74"/>
    <mergeCell ref="Z73:Z74"/>
    <mergeCell ref="A75:A76"/>
    <mergeCell ref="B75:B76"/>
    <mergeCell ref="C75:C76"/>
    <mergeCell ref="D75:D76"/>
    <mergeCell ref="E75:E76"/>
    <mergeCell ref="F75:F76"/>
    <mergeCell ref="G75:G76"/>
    <mergeCell ref="H75:H76"/>
    <mergeCell ref="S73:S74"/>
    <mergeCell ref="T73:T74"/>
    <mergeCell ref="U73:U74"/>
    <mergeCell ref="V73:V74"/>
    <mergeCell ref="W73:W74"/>
    <mergeCell ref="X73:X74"/>
    <mergeCell ref="H73:H74"/>
    <mergeCell ref="N73:N74"/>
    <mergeCell ref="O73:O74"/>
    <mergeCell ref="P73:P74"/>
    <mergeCell ref="Q73:Q74"/>
    <mergeCell ref="R73:R74"/>
    <mergeCell ref="X71:X72"/>
    <mergeCell ref="Y71:Y72"/>
    <mergeCell ref="Z71:Z72"/>
    <mergeCell ref="A73:A74"/>
    <mergeCell ref="B73:B74"/>
    <mergeCell ref="C73:C74"/>
    <mergeCell ref="D73:D74"/>
    <mergeCell ref="E73:E74"/>
    <mergeCell ref="F73:F74"/>
    <mergeCell ref="G73:G74"/>
    <mergeCell ref="R71:R72"/>
    <mergeCell ref="S71:S72"/>
    <mergeCell ref="T71:T72"/>
    <mergeCell ref="U71:U72"/>
    <mergeCell ref="V71:V72"/>
    <mergeCell ref="W71:W72"/>
    <mergeCell ref="G71:G72"/>
    <mergeCell ref="H71:H72"/>
    <mergeCell ref="N71:N72"/>
    <mergeCell ref="O71:O72"/>
    <mergeCell ref="P71:P72"/>
    <mergeCell ref="Q71:Q72"/>
    <mergeCell ref="A71:A72"/>
    <mergeCell ref="B71:B72"/>
    <mergeCell ref="C71:C72"/>
    <mergeCell ref="D71:D72"/>
    <mergeCell ref="E71:E72"/>
    <mergeCell ref="F71:F72"/>
    <mergeCell ref="U69:U70"/>
    <mergeCell ref="V69:V70"/>
    <mergeCell ref="W69:W70"/>
    <mergeCell ref="X69:X70"/>
    <mergeCell ref="Y69:Y70"/>
    <mergeCell ref="Z69:Z70"/>
    <mergeCell ref="O69:O70"/>
    <mergeCell ref="P69:P70"/>
    <mergeCell ref="Q69:Q70"/>
    <mergeCell ref="R69:R70"/>
    <mergeCell ref="S69:S70"/>
    <mergeCell ref="T69:T70"/>
    <mergeCell ref="Z67:Z68"/>
    <mergeCell ref="A69:A70"/>
    <mergeCell ref="B69:B70"/>
    <mergeCell ref="C69:C70"/>
    <mergeCell ref="D69:D70"/>
    <mergeCell ref="E69:E70"/>
    <mergeCell ref="F69:F70"/>
    <mergeCell ref="G69:G70"/>
    <mergeCell ref="H69:H70"/>
    <mergeCell ref="N69:N70"/>
    <mergeCell ref="T67:T68"/>
    <mergeCell ref="U67:U68"/>
    <mergeCell ref="V67:V68"/>
    <mergeCell ref="W67:W68"/>
    <mergeCell ref="X67:X68"/>
    <mergeCell ref="Y67:Y68"/>
    <mergeCell ref="N67:N68"/>
    <mergeCell ref="O67:O68"/>
    <mergeCell ref="P67:P68"/>
    <mergeCell ref="Q67:Q68"/>
    <mergeCell ref="R67:R68"/>
    <mergeCell ref="S67:S68"/>
    <mergeCell ref="Y65:Y66"/>
    <mergeCell ref="Z65:Z66"/>
    <mergeCell ref="A67:A68"/>
    <mergeCell ref="B67:B68"/>
    <mergeCell ref="C67:C68"/>
    <mergeCell ref="D67:D68"/>
    <mergeCell ref="E67:E68"/>
    <mergeCell ref="F67:F68"/>
    <mergeCell ref="G67:G68"/>
    <mergeCell ref="H67:H68"/>
    <mergeCell ref="S65:S66"/>
    <mergeCell ref="T65:T66"/>
    <mergeCell ref="U65:U66"/>
    <mergeCell ref="V65:V66"/>
    <mergeCell ref="W65:W66"/>
    <mergeCell ref="X65:X66"/>
    <mergeCell ref="H65:H66"/>
    <mergeCell ref="N65:N66"/>
    <mergeCell ref="O65:O66"/>
    <mergeCell ref="P65:P66"/>
    <mergeCell ref="Q65:Q66"/>
    <mergeCell ref="R65:R66"/>
    <mergeCell ref="X59:X62"/>
    <mergeCell ref="Y59:Y62"/>
    <mergeCell ref="Z59:Z62"/>
    <mergeCell ref="A65:A66"/>
    <mergeCell ref="B65:B66"/>
    <mergeCell ref="C65:C66"/>
    <mergeCell ref="D65:D66"/>
    <mergeCell ref="E65:E66"/>
    <mergeCell ref="F65:F66"/>
    <mergeCell ref="G65:G66"/>
    <mergeCell ref="R59:R62"/>
    <mergeCell ref="S59:S62"/>
    <mergeCell ref="T59:T62"/>
    <mergeCell ref="U59:U62"/>
    <mergeCell ref="V59:V62"/>
    <mergeCell ref="W59:W62"/>
    <mergeCell ref="G59:G62"/>
    <mergeCell ref="H59:H62"/>
    <mergeCell ref="N59:N62"/>
    <mergeCell ref="O59:O62"/>
    <mergeCell ref="P59:P62"/>
    <mergeCell ref="Q59:Q62"/>
    <mergeCell ref="A59:A62"/>
    <mergeCell ref="B59:B62"/>
    <mergeCell ref="C59:C62"/>
    <mergeCell ref="D59:D62"/>
    <mergeCell ref="E59:E62"/>
    <mergeCell ref="F59:F62"/>
    <mergeCell ref="U55:U57"/>
    <mergeCell ref="V55:V57"/>
    <mergeCell ref="W55:W57"/>
    <mergeCell ref="X55:X57"/>
    <mergeCell ref="Y55:Y57"/>
    <mergeCell ref="Z55:Z57"/>
    <mergeCell ref="O55:O57"/>
    <mergeCell ref="P55:P57"/>
    <mergeCell ref="Q55:Q57"/>
    <mergeCell ref="R55:R57"/>
    <mergeCell ref="S55:S57"/>
    <mergeCell ref="T55:T57"/>
    <mergeCell ref="Z52:Z54"/>
    <mergeCell ref="A55:A57"/>
    <mergeCell ref="B55:B57"/>
    <mergeCell ref="C55:C57"/>
    <mergeCell ref="D55:D57"/>
    <mergeCell ref="E55:E57"/>
    <mergeCell ref="F55:F57"/>
    <mergeCell ref="G55:G57"/>
    <mergeCell ref="H55:H57"/>
    <mergeCell ref="N55:N57"/>
    <mergeCell ref="T52:T54"/>
    <mergeCell ref="U52:U54"/>
    <mergeCell ref="V52:V54"/>
    <mergeCell ref="W52:W54"/>
    <mergeCell ref="X52:X54"/>
    <mergeCell ref="Y52:Y54"/>
    <mergeCell ref="N52:N54"/>
    <mergeCell ref="O52:O54"/>
    <mergeCell ref="P52:P54"/>
    <mergeCell ref="Q52:Q54"/>
    <mergeCell ref="R52:R54"/>
    <mergeCell ref="S52:S54"/>
    <mergeCell ref="Y43:Y46"/>
    <mergeCell ref="Z43:Z46"/>
    <mergeCell ref="A52:A54"/>
    <mergeCell ref="B52:B54"/>
    <mergeCell ref="C52:C54"/>
    <mergeCell ref="D52:D54"/>
    <mergeCell ref="E52:E54"/>
    <mergeCell ref="F52:F54"/>
    <mergeCell ref="G52:G54"/>
    <mergeCell ref="H52:H54"/>
    <mergeCell ref="S43:S46"/>
    <mergeCell ref="T43:T46"/>
    <mergeCell ref="U43:U46"/>
    <mergeCell ref="V43:V46"/>
    <mergeCell ref="W43:W46"/>
    <mergeCell ref="X43:X46"/>
    <mergeCell ref="H43:H46"/>
    <mergeCell ref="N43:N46"/>
    <mergeCell ref="O43:O46"/>
    <mergeCell ref="P43:P46"/>
    <mergeCell ref="Q43:Q46"/>
    <mergeCell ref="R43:R46"/>
    <mergeCell ref="X37:X42"/>
    <mergeCell ref="Y37:Y42"/>
    <mergeCell ref="Z37:Z42"/>
    <mergeCell ref="A43:A46"/>
    <mergeCell ref="B43:B46"/>
    <mergeCell ref="C43:C46"/>
    <mergeCell ref="D43:D46"/>
    <mergeCell ref="E43:E46"/>
    <mergeCell ref="F43:F46"/>
    <mergeCell ref="G43:G46"/>
    <mergeCell ref="R37:R42"/>
    <mergeCell ref="S37:S42"/>
    <mergeCell ref="T37:T42"/>
    <mergeCell ref="U37:U42"/>
    <mergeCell ref="V37:V42"/>
    <mergeCell ref="W37:W42"/>
    <mergeCell ref="G37:G42"/>
    <mergeCell ref="H37:H42"/>
    <mergeCell ref="N37:N42"/>
    <mergeCell ref="O37:O42"/>
    <mergeCell ref="P37:P42"/>
    <mergeCell ref="Q37:Q42"/>
    <mergeCell ref="A37:A42"/>
    <mergeCell ref="B37:B42"/>
    <mergeCell ref="C37:C42"/>
    <mergeCell ref="D37:D42"/>
    <mergeCell ref="E37:E42"/>
    <mergeCell ref="F37:F42"/>
    <mergeCell ref="U33:U36"/>
    <mergeCell ref="V33:V36"/>
    <mergeCell ref="W33:W36"/>
    <mergeCell ref="X33:X36"/>
    <mergeCell ref="Y33:Y36"/>
    <mergeCell ref="Z33:Z36"/>
    <mergeCell ref="O33:O36"/>
    <mergeCell ref="P33:P36"/>
    <mergeCell ref="Q33:Q36"/>
    <mergeCell ref="R33:R36"/>
    <mergeCell ref="S33:S36"/>
    <mergeCell ref="T33:T36"/>
    <mergeCell ref="Z27:Z30"/>
    <mergeCell ref="A33:A36"/>
    <mergeCell ref="B33:B36"/>
    <mergeCell ref="C33:C36"/>
    <mergeCell ref="D33:D36"/>
    <mergeCell ref="E33:E36"/>
    <mergeCell ref="F33:F36"/>
    <mergeCell ref="G33:G36"/>
    <mergeCell ref="H33:H36"/>
    <mergeCell ref="N33:N36"/>
    <mergeCell ref="T27:T30"/>
    <mergeCell ref="U27:U30"/>
    <mergeCell ref="V27:V30"/>
    <mergeCell ref="W27:W30"/>
    <mergeCell ref="X27:X30"/>
    <mergeCell ref="Y27:Y30"/>
    <mergeCell ref="N27:N30"/>
    <mergeCell ref="O27:O30"/>
    <mergeCell ref="P27:P30"/>
    <mergeCell ref="Q27:Q30"/>
    <mergeCell ref="R27:R30"/>
    <mergeCell ref="S27:S30"/>
    <mergeCell ref="Y23:Y26"/>
    <mergeCell ref="Z23:Z26"/>
    <mergeCell ref="A27:A30"/>
    <mergeCell ref="B27:B30"/>
    <mergeCell ref="C27:C30"/>
    <mergeCell ref="D27:D30"/>
    <mergeCell ref="E27:E30"/>
    <mergeCell ref="F27:F30"/>
    <mergeCell ref="G27:G30"/>
    <mergeCell ref="H27:H30"/>
    <mergeCell ref="S23:S26"/>
    <mergeCell ref="T23:T26"/>
    <mergeCell ref="U23:U26"/>
    <mergeCell ref="V23:V26"/>
    <mergeCell ref="W23:W26"/>
    <mergeCell ref="X23:X26"/>
    <mergeCell ref="H23:H26"/>
    <mergeCell ref="N23:N26"/>
    <mergeCell ref="O23:O26"/>
    <mergeCell ref="P23:P26"/>
    <mergeCell ref="Q23:Q26"/>
    <mergeCell ref="R23:R26"/>
    <mergeCell ref="X14:X18"/>
    <mergeCell ref="Y14:Y18"/>
    <mergeCell ref="Z14:Z18"/>
    <mergeCell ref="A23:A26"/>
    <mergeCell ref="B23:B26"/>
    <mergeCell ref="C23:C26"/>
    <mergeCell ref="D23:D26"/>
    <mergeCell ref="E23:E26"/>
    <mergeCell ref="F23:F26"/>
    <mergeCell ref="G23:G26"/>
    <mergeCell ref="R14:R18"/>
    <mergeCell ref="S14:S18"/>
    <mergeCell ref="T14:T18"/>
    <mergeCell ref="U14:U18"/>
    <mergeCell ref="V14:V18"/>
    <mergeCell ref="W14:W18"/>
    <mergeCell ref="G14:G18"/>
    <mergeCell ref="H14:H18"/>
    <mergeCell ref="N14:N18"/>
    <mergeCell ref="O14:O18"/>
    <mergeCell ref="P14:P18"/>
    <mergeCell ref="Q14:Q18"/>
    <mergeCell ref="A14:A18"/>
    <mergeCell ref="B14:B18"/>
    <mergeCell ref="C14:C18"/>
    <mergeCell ref="D14:D18"/>
    <mergeCell ref="E14:E18"/>
    <mergeCell ref="F14:F18"/>
    <mergeCell ref="U7:U11"/>
    <mergeCell ref="V7:V11"/>
    <mergeCell ref="W7:W11"/>
    <mergeCell ref="X7:X11"/>
    <mergeCell ref="Y7:Y11"/>
    <mergeCell ref="Z7:Z11"/>
    <mergeCell ref="O7:O11"/>
    <mergeCell ref="P7:P11"/>
    <mergeCell ref="Q7:Q11"/>
    <mergeCell ref="R7:R11"/>
    <mergeCell ref="S7:S11"/>
    <mergeCell ref="T7:T11"/>
    <mergeCell ref="Y5:Z5"/>
    <mergeCell ref="A7:A11"/>
    <mergeCell ref="B7:B11"/>
    <mergeCell ref="C7:C11"/>
    <mergeCell ref="D7:D11"/>
    <mergeCell ref="E7:E11"/>
    <mergeCell ref="F7:F11"/>
    <mergeCell ref="G7:G11"/>
    <mergeCell ref="H7:H11"/>
    <mergeCell ref="N7:N11"/>
    <mergeCell ref="J5:M5"/>
    <mergeCell ref="N5:N6"/>
    <mergeCell ref="O5:R5"/>
    <mergeCell ref="S5:S6"/>
    <mergeCell ref="T5:W5"/>
    <mergeCell ref="X5:X6"/>
    <mergeCell ref="A4:Z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:S1"/>
    <mergeCell ref="A2:Z2"/>
    <mergeCell ref="A3:B3"/>
    <mergeCell ref="C3:Q3"/>
    <mergeCell ref="R3:S3"/>
    <mergeCell ref="T3:U3"/>
    <mergeCell ref="W3:X3"/>
    <mergeCell ref="Y3:Z3"/>
  </mergeCells>
  <printOptions horizontalCentered="1"/>
  <pageMargins left="0.78740157480314965" right="0.78740157480314965" top="0.78740157480314965" bottom="1.1811023622047245" header="0.78740157480314965" footer="0.78740157480314965"/>
  <pageSetup paperSize="5" scale="50" orientation="landscape" r:id="rId1"/>
  <headerFooter>
    <oddHeader xml:space="preserve">&amp;R
</oddHeader>
    <oddFooter>&amp;L&amp;"Arial,Normal"&amp;8Este documento es propiedad de la Administración Central del Municipio de Santiago de Cali. Prohibida su reproducción por cualquier medio, sin previa autorización del señor Alcalde.   &amp;R&amp;"Arial,Normal"&amp;8Página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4145 Salud</vt:lpstr>
      <vt:lpstr>'4145 Salud'!Títulos_a_imprimir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Espinosa Perez, Norha Cecilia</dc:creator>
  <cp:lastModifiedBy>Espinosa Perez, Norha Cecilia</cp:lastModifiedBy>
  <dcterms:created xsi:type="dcterms:W3CDTF">2022-11-24T15:16:19Z</dcterms:created>
  <dcterms:modified xsi:type="dcterms:W3CDTF">2022-11-24T15:17:17Z</dcterms:modified>
</cp:coreProperties>
</file>