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30" yWindow="-15" windowWidth="10275" windowHeight="8160"/>
  </bookViews>
  <sheets>
    <sheet name="51" sheetId="21" r:id="rId1"/>
    <sheet name="52" sheetId="24" r:id="rId2"/>
    <sheet name="53" sheetId="25" r:id="rId3"/>
    <sheet name="54" sheetId="26" r:id="rId4"/>
    <sheet name="Sector Nacional" sheetId="27" r:id="rId5"/>
    <sheet name="FUT" sheetId="28" r:id="rId6"/>
    <sheet name="ODS" sheetId="29" r:id="rId7"/>
    <sheet name="Descripcion Cuadro" sheetId="23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'54'!$A$6:$AF$23</definedName>
    <definedName name="datos">[1]PUERTOCARREÑO!$C$36:$C$40,[1]PUERTOCARREÑO!$D$85:$D$87,[1]PUERTOCARREÑO!$C$92:$C$96,[1]PUERTOCARREÑO!$C$99:$C$103</definedName>
  </definedNames>
  <calcPr calcId="145621"/>
</workbook>
</file>

<file path=xl/calcChain.xml><?xml version="1.0" encoding="utf-8"?>
<calcChain xmlns="http://schemas.openxmlformats.org/spreadsheetml/2006/main">
  <c r="K298" i="24" l="1"/>
  <c r="K297" i="24"/>
  <c r="AE148" i="26" l="1"/>
  <c r="AE147" i="26"/>
  <c r="AE146" i="26"/>
  <c r="AE145" i="26"/>
  <c r="AE144" i="26"/>
  <c r="AE143" i="26"/>
  <c r="AE142" i="26"/>
  <c r="AE141" i="26"/>
  <c r="AE140" i="26"/>
  <c r="AE139" i="26"/>
  <c r="AE138" i="26"/>
  <c r="AE137" i="26"/>
  <c r="AE136" i="26"/>
  <c r="AE135" i="26"/>
  <c r="AE134" i="26"/>
  <c r="AE133" i="26"/>
  <c r="AE132" i="26"/>
  <c r="AE131" i="26"/>
  <c r="AE130" i="26"/>
  <c r="AE129" i="26"/>
  <c r="AE128" i="26"/>
  <c r="AE126" i="26"/>
  <c r="AE125" i="26"/>
  <c r="AE124" i="26"/>
  <c r="AE123" i="26"/>
  <c r="AE122" i="26"/>
  <c r="AE121" i="26"/>
  <c r="AE120" i="26"/>
  <c r="AE119" i="26"/>
  <c r="AE118" i="26"/>
  <c r="AE117" i="26"/>
  <c r="AE116" i="26"/>
  <c r="AE115" i="26"/>
  <c r="AE114" i="26"/>
  <c r="AE113" i="26"/>
  <c r="AE112" i="26"/>
  <c r="AE111" i="26"/>
  <c r="AE110" i="26"/>
  <c r="AE109" i="26"/>
  <c r="AE108" i="26"/>
  <c r="AE107" i="26"/>
  <c r="AE106" i="26"/>
  <c r="AE105" i="26"/>
  <c r="AE104" i="26"/>
  <c r="AE103" i="26"/>
  <c r="AE102" i="26"/>
  <c r="AE101" i="26"/>
  <c r="AE100" i="26"/>
  <c r="AE99" i="26"/>
  <c r="AE98" i="26"/>
  <c r="AE97" i="26"/>
  <c r="AE96" i="26"/>
  <c r="AE95" i="26"/>
  <c r="AE94" i="26"/>
  <c r="AE93" i="26"/>
  <c r="AE92" i="26"/>
  <c r="AE91" i="26"/>
  <c r="AE90" i="26"/>
  <c r="AE89" i="26"/>
  <c r="AE88" i="26"/>
  <c r="AE87" i="26"/>
  <c r="AE86" i="26"/>
  <c r="AE85" i="26"/>
  <c r="AE84" i="26"/>
  <c r="AE83" i="26"/>
  <c r="AE82" i="26"/>
  <c r="AE81" i="26"/>
  <c r="AE80" i="26"/>
  <c r="AE79" i="26"/>
  <c r="AE78" i="26"/>
  <c r="AE77" i="26"/>
  <c r="AE76" i="26"/>
  <c r="AE75" i="26"/>
  <c r="AE74" i="26"/>
  <c r="AE73" i="26"/>
  <c r="AE72" i="26"/>
  <c r="AE71" i="26"/>
  <c r="AE70" i="26"/>
  <c r="AE69" i="26"/>
  <c r="AE68" i="26"/>
  <c r="AE67" i="26"/>
  <c r="AE66" i="26"/>
  <c r="AE65" i="26"/>
  <c r="AE64" i="26"/>
  <c r="AE63" i="26"/>
  <c r="AE62" i="26"/>
  <c r="AE61" i="26"/>
  <c r="AE60" i="26"/>
  <c r="AE59" i="26"/>
  <c r="AE58" i="26"/>
  <c r="AE57" i="26"/>
  <c r="AE56" i="26"/>
  <c r="AE55" i="26"/>
  <c r="AE54" i="26"/>
  <c r="AE53" i="26"/>
  <c r="AE52" i="26"/>
  <c r="AE51" i="26"/>
  <c r="AE50" i="26"/>
  <c r="AE49" i="26"/>
  <c r="AE48" i="26"/>
  <c r="AE47" i="26"/>
  <c r="AE46" i="26"/>
  <c r="AE45" i="26"/>
  <c r="AE44" i="26"/>
  <c r="AE43" i="26"/>
  <c r="AE42" i="26"/>
  <c r="AE41" i="26"/>
  <c r="AE40" i="26"/>
  <c r="AE39" i="26"/>
  <c r="AE38" i="26"/>
  <c r="AE37" i="26"/>
  <c r="AE36" i="26"/>
  <c r="AE35" i="26"/>
  <c r="AE34" i="26"/>
  <c r="AE33" i="26"/>
  <c r="AE32" i="26"/>
  <c r="AE31" i="26"/>
  <c r="AE30" i="26"/>
  <c r="AE29" i="26"/>
  <c r="AE28" i="26"/>
  <c r="AE27" i="26"/>
  <c r="AE26" i="26"/>
  <c r="AE25" i="26"/>
  <c r="AE23" i="26"/>
  <c r="AE22" i="26"/>
  <c r="AE21" i="26"/>
  <c r="AE20" i="26"/>
  <c r="AE19" i="26"/>
  <c r="AE18" i="26"/>
  <c r="AE17" i="26"/>
  <c r="AE16" i="26"/>
  <c r="AE15" i="26"/>
  <c r="AE14" i="26"/>
  <c r="AE13" i="26"/>
  <c r="AE12" i="26"/>
  <c r="AE11" i="26"/>
  <c r="AE10" i="26"/>
  <c r="AE9" i="26"/>
  <c r="AE8" i="26"/>
  <c r="AE175" i="25"/>
  <c r="AE174" i="25"/>
  <c r="AE173" i="25"/>
  <c r="AE172" i="25"/>
  <c r="AE171" i="25"/>
  <c r="AE170" i="25"/>
  <c r="AE169" i="25"/>
  <c r="AE168" i="25"/>
  <c r="AE167" i="25"/>
  <c r="AE166" i="25"/>
  <c r="AE165" i="25"/>
  <c r="AE164" i="25"/>
  <c r="AE163" i="25"/>
  <c r="W163" i="25"/>
  <c r="X163" i="25" s="1"/>
  <c r="Y163" i="25" s="1"/>
  <c r="Z163" i="25" s="1"/>
  <c r="AE162" i="25"/>
  <c r="AE161" i="25"/>
  <c r="AE160" i="25"/>
  <c r="AE159" i="25"/>
  <c r="AE158" i="25"/>
  <c r="AE157" i="25"/>
  <c r="AE156" i="25"/>
  <c r="AE155" i="25"/>
  <c r="X155" i="25"/>
  <c r="Y155" i="25" s="1"/>
  <c r="Z155" i="25" s="1"/>
  <c r="AE154" i="25"/>
  <c r="AE153" i="25"/>
  <c r="AE152" i="25"/>
  <c r="AE151" i="25"/>
  <c r="AE150" i="25"/>
  <c r="AE149" i="25"/>
  <c r="AE148" i="25"/>
  <c r="AE147" i="25"/>
  <c r="AE146" i="25"/>
  <c r="AE145" i="25"/>
  <c r="AE143" i="25"/>
  <c r="AE142" i="25"/>
  <c r="AE141" i="25"/>
  <c r="AE140" i="25"/>
  <c r="AE139" i="25"/>
  <c r="AE138" i="25"/>
  <c r="AE137" i="25"/>
  <c r="AE136" i="25"/>
  <c r="AE135" i="25"/>
  <c r="AE134" i="25"/>
  <c r="AE133" i="25"/>
  <c r="AE132" i="25"/>
  <c r="AE131" i="25"/>
  <c r="AE130" i="25"/>
  <c r="AE129" i="25"/>
  <c r="AE128" i="25"/>
  <c r="AE127" i="25"/>
  <c r="W127" i="25"/>
  <c r="X127" i="25" s="1"/>
  <c r="Y127" i="25" s="1"/>
  <c r="Z127" i="25" s="1"/>
  <c r="AE126" i="25"/>
  <c r="W126" i="25"/>
  <c r="X126" i="25" s="1"/>
  <c r="Y126" i="25" s="1"/>
  <c r="Z126" i="25" s="1"/>
  <c r="AE125" i="25"/>
  <c r="AE124" i="25"/>
  <c r="W124" i="25"/>
  <c r="X124" i="25" s="1"/>
  <c r="Y124" i="25" s="1"/>
  <c r="Z124" i="25" s="1"/>
  <c r="AE123" i="25"/>
  <c r="AE122" i="25"/>
  <c r="AE121" i="25"/>
  <c r="AE120" i="25"/>
  <c r="AE119" i="25"/>
  <c r="AE118" i="25"/>
  <c r="AE117" i="25"/>
  <c r="AE116" i="25"/>
  <c r="AE115" i="25"/>
  <c r="AE114" i="25"/>
  <c r="AE113" i="25"/>
  <c r="AE112" i="25"/>
  <c r="AE111" i="25"/>
  <c r="AE110" i="25"/>
  <c r="AE109" i="25"/>
  <c r="AE108" i="25"/>
  <c r="AE107" i="25"/>
  <c r="Y107" i="25"/>
  <c r="Z107" i="25" s="1"/>
  <c r="X107" i="25"/>
  <c r="AE106" i="25"/>
  <c r="AE105" i="25"/>
  <c r="AE104" i="25"/>
  <c r="W104" i="25"/>
  <c r="X104" i="25" s="1"/>
  <c r="Y104" i="25" s="1"/>
  <c r="Z104" i="25" s="1"/>
  <c r="AE103" i="25"/>
  <c r="W103" i="25"/>
  <c r="X103" i="25" s="1"/>
  <c r="Y103" i="25" s="1"/>
  <c r="Z103" i="25" s="1"/>
  <c r="AE102" i="25"/>
  <c r="AE101" i="25"/>
  <c r="AE99" i="25"/>
  <c r="AE98" i="25"/>
  <c r="AE97" i="25"/>
  <c r="AE96" i="25"/>
  <c r="AE95" i="25"/>
  <c r="AE94" i="25"/>
  <c r="X94" i="25"/>
  <c r="Y94" i="25" s="1"/>
  <c r="Z94" i="25" s="1"/>
  <c r="AE93" i="25"/>
  <c r="AE92" i="25"/>
  <c r="AE91" i="25"/>
  <c r="AE90" i="25"/>
  <c r="AE89" i="25"/>
  <c r="AE88" i="25"/>
  <c r="AE87" i="25"/>
  <c r="AE86" i="25"/>
  <c r="AE85" i="25"/>
  <c r="AE84" i="25"/>
  <c r="AE83" i="25"/>
  <c r="AE82" i="25"/>
  <c r="AE81" i="25"/>
  <c r="AE80" i="25"/>
  <c r="AE79" i="25"/>
  <c r="AE77" i="25"/>
  <c r="AE76" i="25"/>
  <c r="AE75" i="25"/>
  <c r="AE74" i="25"/>
  <c r="AE73" i="25"/>
  <c r="AE72" i="25"/>
  <c r="AE71" i="25"/>
  <c r="AE70" i="25"/>
  <c r="AE69" i="25"/>
  <c r="AE68" i="25"/>
  <c r="AE67" i="25"/>
  <c r="AE66" i="25"/>
  <c r="AE65" i="25"/>
  <c r="AE64" i="25"/>
  <c r="AE63" i="25"/>
  <c r="AE62" i="25"/>
  <c r="AE61" i="25"/>
  <c r="AE60" i="25"/>
  <c r="AE59" i="25"/>
  <c r="AE58" i="25"/>
  <c r="AE57" i="25"/>
  <c r="AE56" i="25"/>
  <c r="AE55" i="25"/>
  <c r="AE54" i="25"/>
  <c r="AE53" i="25"/>
  <c r="AE52" i="25"/>
  <c r="AE51" i="25"/>
  <c r="AE50" i="25"/>
  <c r="AE49" i="25"/>
  <c r="X49" i="25"/>
  <c r="Y49" i="25" s="1"/>
  <c r="Z49" i="25" s="1"/>
  <c r="AE48" i="25"/>
  <c r="AE47" i="25"/>
  <c r="AE46" i="25"/>
  <c r="AE45" i="25"/>
  <c r="AE44" i="25"/>
  <c r="AE43" i="25"/>
  <c r="AE42" i="25"/>
  <c r="AE41" i="25"/>
  <c r="AE40" i="25"/>
  <c r="W40" i="25"/>
  <c r="X40" i="25" s="1"/>
  <c r="Y40" i="25" s="1"/>
  <c r="Z40" i="25" s="1"/>
  <c r="AE39" i="25"/>
  <c r="AE37" i="25"/>
  <c r="AE36" i="25"/>
  <c r="AE35" i="25"/>
  <c r="AE34" i="25"/>
  <c r="AE33" i="25"/>
  <c r="AE32" i="25"/>
  <c r="AE31" i="25"/>
  <c r="AE30" i="25"/>
  <c r="AE29" i="25"/>
  <c r="AE28" i="25"/>
  <c r="AE27" i="25"/>
  <c r="AE26" i="25"/>
  <c r="AE25" i="25"/>
  <c r="AE24" i="25"/>
  <c r="AE23" i="25"/>
  <c r="AE22" i="25"/>
  <c r="AE21" i="25"/>
  <c r="AE20" i="25"/>
  <c r="AE19" i="25"/>
  <c r="AE18" i="25"/>
  <c r="AE17" i="25"/>
  <c r="AE16" i="25"/>
  <c r="AE15" i="25"/>
  <c r="AE14" i="25"/>
  <c r="AE13" i="25"/>
  <c r="AE12" i="25"/>
  <c r="AE11" i="25"/>
  <c r="AE10" i="25"/>
  <c r="AE9" i="25"/>
  <c r="AE8" i="25"/>
  <c r="AE298" i="24"/>
  <c r="AE297" i="24"/>
  <c r="AE296" i="24"/>
  <c r="AE295" i="24"/>
  <c r="AE294" i="24"/>
  <c r="AE293" i="24"/>
  <c r="AE292" i="24"/>
  <c r="AE291" i="24"/>
  <c r="AE290" i="24"/>
  <c r="AE289" i="24"/>
  <c r="AE288" i="24"/>
  <c r="AE287" i="24"/>
  <c r="AE286" i="24"/>
  <c r="AE285" i="24"/>
  <c r="AE284" i="24"/>
  <c r="AE283" i="24"/>
  <c r="AE282" i="24"/>
  <c r="AE281" i="24"/>
  <c r="AE280" i="24"/>
  <c r="AE279" i="24"/>
  <c r="AE278" i="24"/>
  <c r="AE277" i="24"/>
  <c r="AE276" i="24"/>
  <c r="AE275" i="24"/>
  <c r="AE274" i="24"/>
  <c r="AE273" i="24"/>
  <c r="AE272" i="24"/>
  <c r="AE270" i="24"/>
  <c r="AE269" i="24"/>
  <c r="AE268" i="24"/>
  <c r="AE267" i="24"/>
  <c r="AE266" i="24"/>
  <c r="AE265" i="24"/>
  <c r="AE264" i="24"/>
  <c r="AE263" i="24"/>
  <c r="AE262" i="24"/>
  <c r="AE261" i="24"/>
  <c r="AE260" i="24"/>
  <c r="AE259" i="24"/>
  <c r="AE258" i="24"/>
  <c r="AE257" i="24"/>
  <c r="AE256" i="24"/>
  <c r="AE255" i="24"/>
  <c r="AE254" i="24"/>
  <c r="AE253" i="24"/>
  <c r="AE252" i="24"/>
  <c r="AE251" i="24"/>
  <c r="AE250" i="24"/>
  <c r="AE249" i="24"/>
  <c r="AE248" i="24"/>
  <c r="AE246" i="24"/>
  <c r="AE245" i="24"/>
  <c r="AE244" i="24"/>
  <c r="AE243" i="24"/>
  <c r="AE242" i="24"/>
  <c r="AE241" i="24"/>
  <c r="AE240" i="24"/>
  <c r="AE239" i="24"/>
  <c r="AE238" i="24"/>
  <c r="AE237" i="24"/>
  <c r="AE236" i="24"/>
  <c r="AE235" i="24"/>
  <c r="AE234" i="24"/>
  <c r="AE233" i="24"/>
  <c r="AE232" i="24"/>
  <c r="AE231" i="24"/>
  <c r="AE230" i="24"/>
  <c r="AE229" i="24"/>
  <c r="AE228" i="24"/>
  <c r="AE227" i="24"/>
  <c r="AE226" i="24"/>
  <c r="AE225" i="24"/>
  <c r="AE224" i="24"/>
  <c r="AE223" i="24"/>
  <c r="AE222" i="24"/>
  <c r="AE221" i="24"/>
  <c r="AE220" i="24"/>
  <c r="AE219" i="24"/>
  <c r="AE218" i="24"/>
  <c r="AE217" i="24"/>
  <c r="AE216" i="24"/>
  <c r="AE215" i="24"/>
  <c r="AE214" i="24"/>
  <c r="AE213" i="24"/>
  <c r="AE212" i="24"/>
  <c r="AE211" i="24"/>
  <c r="AE210" i="24"/>
  <c r="AE209" i="24"/>
  <c r="AE208" i="24"/>
  <c r="AE207" i="24"/>
  <c r="AE206" i="24"/>
  <c r="AE205" i="24"/>
  <c r="AE204" i="24"/>
  <c r="AE203" i="24"/>
  <c r="AE202" i="24"/>
  <c r="AE201" i="24"/>
  <c r="AE200" i="24"/>
  <c r="AE199" i="24"/>
  <c r="AE198" i="24"/>
  <c r="AE197" i="24"/>
  <c r="AE196" i="24"/>
  <c r="AE195" i="24"/>
  <c r="AE194" i="24"/>
  <c r="AE193" i="24"/>
  <c r="AE192" i="24"/>
  <c r="AE191" i="24"/>
  <c r="AE190" i="24"/>
  <c r="AE189" i="24"/>
  <c r="AE188" i="24"/>
  <c r="AE187" i="24"/>
  <c r="AE186" i="24"/>
  <c r="AE185" i="24"/>
  <c r="AE184" i="24"/>
  <c r="AE183" i="24"/>
  <c r="AE182" i="24"/>
  <c r="AE181" i="24"/>
  <c r="AE180" i="24"/>
  <c r="AE179" i="24"/>
  <c r="AE178" i="24"/>
  <c r="AE177" i="24"/>
  <c r="AE176" i="24"/>
  <c r="AE175" i="24"/>
  <c r="AE174" i="24"/>
  <c r="AE173" i="24"/>
  <c r="AE172" i="24"/>
  <c r="AE171" i="24"/>
  <c r="AE170" i="24"/>
  <c r="AE169" i="24"/>
  <c r="AE168" i="24"/>
  <c r="AE167" i="24"/>
  <c r="AE166" i="24"/>
  <c r="AE165" i="24"/>
  <c r="AE164" i="24"/>
  <c r="AE163" i="24"/>
  <c r="AE162" i="24"/>
  <c r="AE161" i="24"/>
  <c r="AE160" i="24"/>
  <c r="AE159" i="24"/>
  <c r="AE158" i="24"/>
  <c r="AE157" i="24"/>
  <c r="AE156" i="24"/>
  <c r="AE154" i="24"/>
  <c r="AE153" i="24"/>
  <c r="AE152" i="24"/>
  <c r="AE151" i="24"/>
  <c r="AE150" i="24"/>
  <c r="AE149" i="24"/>
  <c r="AE148" i="24"/>
  <c r="AE147" i="24"/>
  <c r="AE146" i="24"/>
  <c r="AE145" i="24"/>
  <c r="AE144" i="24"/>
  <c r="AE143" i="24"/>
  <c r="AE142" i="24"/>
  <c r="AE141" i="24"/>
  <c r="AE140" i="24"/>
  <c r="AE139" i="24"/>
  <c r="AE138" i="24"/>
  <c r="AE137" i="24"/>
  <c r="AE136" i="24"/>
  <c r="AE135" i="24"/>
  <c r="AE134" i="24"/>
  <c r="AE133" i="24"/>
  <c r="AE132" i="24"/>
  <c r="AE131" i="24"/>
  <c r="AE130" i="24"/>
  <c r="AE129" i="24"/>
  <c r="AE128" i="24"/>
  <c r="AE127" i="24"/>
  <c r="AE126" i="24"/>
  <c r="AE125" i="24"/>
  <c r="AE124" i="24"/>
  <c r="AE123" i="24"/>
  <c r="AE122" i="24"/>
  <c r="AE121" i="24"/>
  <c r="AE120" i="24"/>
  <c r="AE119" i="24"/>
  <c r="AE118" i="24"/>
  <c r="AE117" i="24"/>
  <c r="AE116" i="24"/>
  <c r="AE115" i="24"/>
  <c r="AE114" i="24"/>
  <c r="AE113" i="24"/>
  <c r="AE112" i="24"/>
  <c r="AE111" i="24"/>
  <c r="AE110" i="24"/>
  <c r="AE109" i="24"/>
  <c r="AE108" i="24"/>
  <c r="AE107" i="24"/>
  <c r="AE106" i="24"/>
  <c r="AE105" i="24"/>
  <c r="AE104" i="24"/>
  <c r="AE103" i="24"/>
  <c r="AE102" i="24"/>
  <c r="AE101" i="24"/>
  <c r="AE100" i="24"/>
  <c r="AE99" i="24"/>
  <c r="AE98" i="24"/>
  <c r="AE97" i="24"/>
  <c r="AE96" i="24"/>
  <c r="AE95" i="24"/>
  <c r="AE94" i="24"/>
  <c r="AE93" i="24"/>
  <c r="AE92" i="24"/>
  <c r="AE91" i="24"/>
  <c r="AE90" i="24"/>
  <c r="AE89" i="24"/>
  <c r="AE88" i="24"/>
  <c r="AE87" i="24"/>
  <c r="AE86" i="24"/>
  <c r="AE85" i="24"/>
  <c r="AE84" i="24"/>
  <c r="AE83" i="24"/>
  <c r="AE82" i="24"/>
  <c r="AE81" i="24"/>
  <c r="AE80" i="24"/>
  <c r="AE79" i="24"/>
  <c r="AE78" i="24"/>
  <c r="AE77" i="24"/>
  <c r="AE76" i="24"/>
  <c r="AE75" i="24"/>
  <c r="AE74" i="24"/>
  <c r="AE73" i="24"/>
  <c r="AE72" i="24"/>
  <c r="AE70" i="24"/>
  <c r="AE69" i="24"/>
  <c r="AE68" i="24"/>
  <c r="AE67" i="24"/>
  <c r="AE66" i="24"/>
  <c r="AE65" i="24"/>
  <c r="AE64" i="24"/>
  <c r="AE63" i="24"/>
  <c r="AE62" i="24"/>
  <c r="AE61" i="24"/>
  <c r="AE60" i="24"/>
  <c r="AE59" i="24"/>
  <c r="AE58" i="24"/>
  <c r="AE57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AE38" i="24"/>
  <c r="AE37" i="24"/>
  <c r="AE36" i="24"/>
  <c r="AE35" i="24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E10" i="24"/>
  <c r="AE9" i="24"/>
  <c r="AE8" i="24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8" i="21"/>
  <c r="AE97" i="21"/>
  <c r="AE96" i="21"/>
  <c r="AE95" i="21"/>
  <c r="AE94" i="21"/>
  <c r="AE93" i="21"/>
  <c r="AE92" i="21"/>
  <c r="AE91" i="21"/>
  <c r="AE90" i="21"/>
  <c r="AE89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W18" i="21"/>
  <c r="X18" i="21" s="1"/>
  <c r="Y18" i="21" s="1"/>
  <c r="Z18" i="21" s="1"/>
  <c r="AE17" i="21"/>
  <c r="AE16" i="21"/>
  <c r="AE15" i="21"/>
  <c r="AE14" i="21"/>
  <c r="AE13" i="21"/>
  <c r="AE12" i="21"/>
  <c r="AE11" i="21"/>
  <c r="AE10" i="21"/>
  <c r="AE9" i="21"/>
  <c r="AE8" i="21"/>
</calcChain>
</file>

<file path=xl/sharedStrings.xml><?xml version="1.0" encoding="utf-8"?>
<sst xmlns="http://schemas.openxmlformats.org/spreadsheetml/2006/main" count="6097" uniqueCount="2530">
  <si>
    <t>Programa</t>
  </si>
  <si>
    <t>Unidad de medida</t>
  </si>
  <si>
    <t>Variables</t>
  </si>
  <si>
    <t>Código indicador</t>
  </si>
  <si>
    <t>Responsable</t>
  </si>
  <si>
    <t>V</t>
  </si>
  <si>
    <t>Meta 
(Descripción)</t>
  </si>
  <si>
    <t>Indicador 
(Descripción)</t>
  </si>
  <si>
    <t>Fórmula</t>
  </si>
  <si>
    <t>Ponderación programa (%)</t>
  </si>
  <si>
    <t>Metas</t>
  </si>
  <si>
    <t>Recursos</t>
  </si>
  <si>
    <t>Meta cuatrienio</t>
  </si>
  <si>
    <t>ENCABEZADO COLUMNA</t>
  </si>
  <si>
    <t>DESCRIPCIÓN DE LA COLUMNA</t>
  </si>
  <si>
    <t>B</t>
  </si>
  <si>
    <t>C</t>
  </si>
  <si>
    <t>Identificación del programa del Plan de Desarrollo  (código y nombre)</t>
  </si>
  <si>
    <t>D</t>
  </si>
  <si>
    <t>Código del indicador = Area funcional, 11 dígitos</t>
  </si>
  <si>
    <t>E</t>
  </si>
  <si>
    <t>Meta (Descripción)</t>
  </si>
  <si>
    <t>Descripción de las metas de producto del cuatrienio</t>
  </si>
  <si>
    <t>F</t>
  </si>
  <si>
    <t>Indicador (Descripción)</t>
  </si>
  <si>
    <t>Descripción del indicador de producto</t>
  </si>
  <si>
    <t>G</t>
  </si>
  <si>
    <t>Unidad de medida del indicador</t>
  </si>
  <si>
    <t>H</t>
  </si>
  <si>
    <t>Descripción de la fórmula del indicador</t>
  </si>
  <si>
    <t>I</t>
  </si>
  <si>
    <t>Descripción de las variables de la fórmula del indicador</t>
  </si>
  <si>
    <t>J</t>
  </si>
  <si>
    <t>Unidad de medida de la(s) variable(s) del indicador</t>
  </si>
  <si>
    <t>K</t>
  </si>
  <si>
    <t>Valor de la línea base de las metas de producto: corresponde al valor del indicador de producto al iniciar el período de gobierno</t>
  </si>
  <si>
    <t>L</t>
  </si>
  <si>
    <t>Valor esperado de la meta en el cuatrienio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</si>
  <si>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</si>
  <si>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</si>
  <si>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</si>
  <si>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</si>
  <si>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</si>
  <si>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</si>
  <si>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</si>
  <si>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</si>
  <si>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</si>
  <si>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</si>
  <si>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A1</t>
  </si>
  <si>
    <t>A2</t>
  </si>
  <si>
    <t>A3</t>
  </si>
  <si>
    <t>Ponderación meta (%)</t>
  </si>
  <si>
    <t>X</t>
  </si>
  <si>
    <t>Y</t>
  </si>
  <si>
    <t>Z</t>
  </si>
  <si>
    <t>AA</t>
  </si>
  <si>
    <t>AB</t>
  </si>
  <si>
    <t>AC</t>
  </si>
  <si>
    <t>AD</t>
  </si>
  <si>
    <t>Sector FUT</t>
  </si>
  <si>
    <t>Tipo de meta</t>
  </si>
  <si>
    <t>Identificación del tipo de meta: incremento, reducción, mantenimiento, operador lógico</t>
  </si>
  <si>
    <t>Descripción Matriz de Plan Indicativo</t>
  </si>
  <si>
    <t>Dimensión</t>
  </si>
  <si>
    <t>Línea estratégica</t>
  </si>
  <si>
    <t>Sector Nacional</t>
  </si>
  <si>
    <t>Código ODS</t>
  </si>
  <si>
    <t>2020-2023</t>
  </si>
  <si>
    <t>M-2020</t>
  </si>
  <si>
    <t>M-2021</t>
  </si>
  <si>
    <t>M-2022</t>
  </si>
  <si>
    <t>M-2023</t>
  </si>
  <si>
    <t>I-2020</t>
  </si>
  <si>
    <t>I-2021</t>
  </si>
  <si>
    <t>I-2022</t>
  </si>
  <si>
    <t>I-2023</t>
  </si>
  <si>
    <t>I_2020-2023</t>
  </si>
  <si>
    <t>Identificación de la dimensión del Plan de Desarrollo (código y nombre)</t>
  </si>
  <si>
    <t>Valor de la ponderación de la dimensión</t>
  </si>
  <si>
    <t>Identificación de la Línea estratégica del Plan de Desarrollo  (código y nombre)</t>
  </si>
  <si>
    <t>Valor de la ponderación de la meta dentro del programa en 2020</t>
  </si>
  <si>
    <t>Valor de la ponderación de la meta dentro del programa en 2021</t>
  </si>
  <si>
    <t>Valor de la ponderación de la meta dentro del programa en 2022</t>
  </si>
  <si>
    <t>Valor de la ponderación de la meta dentro del programa en 2023</t>
  </si>
  <si>
    <t>Código Objetivo de Desarrollo Sostenible</t>
  </si>
  <si>
    <t>Código Sector Nacional</t>
  </si>
  <si>
    <t>Identificación del sector FUT (código)</t>
  </si>
  <si>
    <t>Organismo responsable de la ejecución de la meta</t>
  </si>
  <si>
    <t>AF</t>
  </si>
  <si>
    <t>Valor esperado de la meta de producto en 2021. El dato corresponde a: Acumulado (suma vigencia actual  y anterior), Mantenimiento (sostenimiento en el tiempo) o cobertura</t>
  </si>
  <si>
    <t>Valor esperado de la meta de producto en 2020. El dato corresponde a: Acumulado (suma vigencia actual  y anterior), Mantenimiento (sostenimiento en el tiempo) o cobertura</t>
  </si>
  <si>
    <t>Valor esperado de la meta de producto en 2022. El dato corresponde a: Acumulado (suma vigencia actual  y anterior), Mantenimiento (sostenimiento en el tiempo) o cobertura</t>
  </si>
  <si>
    <t>Valor esperado de la meta de producto en 2023. El dato corresponde a: Acumulado (suma vigencia actual  y anterior), Mantenimiento (sostenimiento en el tiempo) o cobertura</t>
  </si>
  <si>
    <t>Valor de los recursos (pesos) en la vigencia 2020 que se utilizan para cumplir con la meta de producto</t>
  </si>
  <si>
    <t>Valor de los recursos (pesos) en la vigencia 2021 que se utilizan para cumplir con la meta de producto</t>
  </si>
  <si>
    <t>Valor de los recursos (pesos) en la vigencia 2022 que se utilizan para cumplir con la meta de producto</t>
  </si>
  <si>
    <t>Valor de los recursos (pesos) en la vigencia 2023 que se utilizan para cumplir con la meta de producto</t>
  </si>
  <si>
    <t>Valor de los recursos (pesos) en el período 2020-2023 que se utilizan para cumplir con la meta de producto</t>
  </si>
  <si>
    <t>Ponderación línea estratégica (%)</t>
  </si>
  <si>
    <t>LB_2019</t>
  </si>
  <si>
    <t>Cali, Inteligente para la Vida</t>
  </si>
  <si>
    <t>5101 Territorio Inteligente</t>
  </si>
  <si>
    <t>5101001 Cali Inteligente</t>
  </si>
  <si>
    <t>A 2023 se encuentra funcionando el Edificio de Cali Inteligente en el área de desarrollo naranja de Ciudad Paraíso, incluyendo el Centro integrado de control y operación de Cali Inteligente</t>
  </si>
  <si>
    <t>Edificio de Cali Inteligente en el área de desarrollo naranja de Ciudad Paraíso, incluyendo el Centro integrado de control y operación de Cali Inteligente funcionando</t>
  </si>
  <si>
    <t>Incremento</t>
  </si>
  <si>
    <t>Bibliotecas y espacios culturales interconectados</t>
  </si>
  <si>
    <t>A 2023 existen 23 equipamientos inteligentes operando en la ciudad.</t>
  </si>
  <si>
    <t>Equipamientos inteligentes operando</t>
  </si>
  <si>
    <t>A 2023 se encuentran operando eficientemente 1240 kilómetros de fibra óptica de la Red Municipal Integrada – REMI.</t>
  </si>
  <si>
    <t>Longitud de fibra óptica de Red Distrital Integrada – REMI, operando</t>
  </si>
  <si>
    <t xml:space="preserve">En el período 2021-2023, se diseña y construye la fase 1 de la Central de Telecomunicaciones en Salud  </t>
  </si>
  <si>
    <t>Central de Telecomunicaciones en Salud Fase 1 diseñada y construida</t>
  </si>
  <si>
    <t xml:space="preserve">En el periodo 2020-2023 se implementa el sistema de señalizacion turistica con  la instalación de  200 señaléticas de informacion turistica. 
</t>
  </si>
  <si>
    <t>Sistema de señalización turística implementado</t>
  </si>
  <si>
    <t>En el periodo 2020-2023 se fortalecen 6 puntos de información turistica</t>
  </si>
  <si>
    <t>Red de puntos información turística operando</t>
  </si>
  <si>
    <t>Durante el periodo 2021-2023 se han dotado 50 Puntos de Apropiación Digital (PAD) con herramientas TI para población con discapacidad.</t>
  </si>
  <si>
    <t>Puntos de Apropiación Digital (PAD) dotados con herramientas TI para población con discapacidad</t>
  </si>
  <si>
    <t>A 2023 existen 75 Zonas públicas con acceso gratuito a internet con servicio al ciudadano</t>
  </si>
  <si>
    <t>Zonas públicas con acceso gratuito a internet para el servicio al ciudadano</t>
  </si>
  <si>
    <t>Docentes y Directivos Docentes con acompañamiento didáctico y curricular en estrategias pedagógicas mediadas por las TIC</t>
  </si>
  <si>
    <t>En el periodo 2020-2023 se realiza cambio de 61.310 luminarias a nuevas tecnologías con mayor eficiencia energética</t>
  </si>
  <si>
    <t>Alumbrado público inteligente implementado</t>
  </si>
  <si>
    <t>En el periodo 2021-2023 se implementa 3 procesos de contratación bajo el enfoque de compra pública para la innovación en el Municipio de Santiago de Cali.</t>
  </si>
  <si>
    <t>Procesos de contratación implementados bajo el enfoque de compra pública para la innovación</t>
  </si>
  <si>
    <t xml:space="preserve"> Durante el periodo 2020-2021, se pone en operación una plataforma para la  integración de los servicios al ciudadano.</t>
  </si>
  <si>
    <t>Plataforma para la integración de servicios al ciudadano operando</t>
  </si>
  <si>
    <t xml:space="preserve"> En el periodo 2021 se realiza Plan Maestro de Alumbrado Público elaborado</t>
  </si>
  <si>
    <t>Plan Maestro de Alumbrado Público elaborado</t>
  </si>
  <si>
    <t xml:space="preserve"> En el periodo 2021 se realiza servicio de alumbrado público inteligente operando </t>
  </si>
  <si>
    <t>Servicio de alumbrado público inteligente operando</t>
  </si>
  <si>
    <t>En el periodo 2021-2022 , se implementa un sistema de bicicletas publicas en el Distrito de Cali.</t>
  </si>
  <si>
    <t>Sistema de Bicicletas Públicas operando</t>
  </si>
  <si>
    <t>Sistema de Información Geográfica unificada para Cali implementado y/u operando</t>
  </si>
  <si>
    <t xml:space="preserve">En 2020 se cuenta con el diseño y el funcionamiento de una plataforma tecnológica para la Gestión de la Economía Circular </t>
  </si>
  <si>
    <t>Plataforma tecnológica para la Gestión de la Economía Circular diseñada y en funcionamiento</t>
  </si>
  <si>
    <t>En el periodo 2020-2023 26.000 personas han recibido formación, sensibilizació y/o prestación de servicios en el uso y apropiación de tecnologías de la información y la comunicación TIC y en el fortalecimiento de la Industria TI/SW</t>
  </si>
  <si>
    <t>Personas con formación, sensibilización y/o utilización de servicios en el uso y apropiación de tecnologías de la información y la comunicación TIC</t>
  </si>
  <si>
    <t>A 2023 se encuentran operando 32  Puntos de apropiación Digital  y laboratorios de innovación Digital.</t>
  </si>
  <si>
    <t>Puntos de apropiación digital y laboratorios de innovación digital operando</t>
  </si>
  <si>
    <t>Mantenimiento o cobertura</t>
  </si>
  <si>
    <t>En el periodo 2021-2023  se instalan 3 laboratorios que incentiven las Iniciativas de Ciencia, Tecnología e Innovación (CTI) de sectores productivos y de servicios de la ciudad</t>
  </si>
  <si>
    <t>Laboratorios que incentiven las Iniciativas de Ciencia, Tecnología e Innovación (CTI) de sectores productivos y de servicios de la ciudad, instalados</t>
  </si>
  <si>
    <t>Dutante el periodo 2021-2023 se han desarrollos 12 prototipos de innovación digital con respuesta a necesidades de ciudad.</t>
  </si>
  <si>
    <t>Prototipos de innovación digital con respuesta a necesidades de ciudad desarrollados</t>
  </si>
  <si>
    <t>En el período 2021-2023 el 100% de las conexiones físicas de Instituciones municipales pertenecientes a REMI se encuentran con mantenimiento</t>
  </si>
  <si>
    <t>Conexiones físicas de Instituciones Distritales pertenecientes a REMI con mantenimiento</t>
  </si>
  <si>
    <t>A 2023 se encuentra diseñado el equipamiento tecnológico para la operación del Centro de ciencia, tecnología e innovación digital al servicio de los ciudadanos.</t>
  </si>
  <si>
    <t>Centro de ciencia, tecnología e innovación digital al servicio de los ciudadanos con equipamiento tecnológico, operando</t>
  </si>
  <si>
    <t>A 2023 se ha formulado y adoptado 1 Política pública de economía digital.</t>
  </si>
  <si>
    <t>Política pública de economía digital formulada y adoptada</t>
  </si>
  <si>
    <t>Durante el periodo 2021-2023 se han implementado 2 estrategias para la promoción de la industria de contenidos digitales</t>
  </si>
  <si>
    <t>Estrategias para la promoción de la industria de contenidos digitales implementadas</t>
  </si>
  <si>
    <t>A 2023 se encuentra implementado un (1) modelo de teletrabajo en el distrito de Santiago de Cali</t>
  </si>
  <si>
    <t>Plataforma para teletrabajo en la Alcaldía de Santiago de Cali implementado</t>
  </si>
  <si>
    <t>En el periodo 2020 - 2023, hay 92 Instituciones educativas Oficiales con infraestructura de red y datos adecuada para la prestación del servicio</t>
  </si>
  <si>
    <t>Instituciones Educativas Oficiales con infraestructura de red y datos adecuada</t>
  </si>
  <si>
    <t>En el periodo 2020-2022 se apoyan 3 iniciativas de Tecnologias de Informacion y Comunicacion TICS para la promocion del turismo.</t>
  </si>
  <si>
    <t>Iniciativas de Tecnologías de la información y comunicación TICS para la promoción del turismo apoyadas</t>
  </si>
  <si>
    <t>Entre el 2020 y el 2023, Se llevará conexión a Internet a 60.000 hogares de estrato 1 y 2</t>
  </si>
  <si>
    <t>Clientes urbanos y de la zona rural de estratos 1 y 2 conectados a internet de EMCALI</t>
  </si>
  <si>
    <t>En el perioso 2020-2023, se instalará 37 nodos en Cali (uno por cada JAL) de conexión al portal virtual comunal</t>
  </si>
  <si>
    <t>Espacios comunitarios conectados al portal virtual comunal de EMCALI</t>
  </si>
  <si>
    <t>En el periodo 2020-2023, Se implementará un canal de TV Emcali comunitario</t>
  </si>
  <si>
    <t>Canal de TV Emcali Comunitario, implementado</t>
  </si>
  <si>
    <t>En el periodo 2021-2023 se apoyan 150 MiPymes industriales y de servicios en sus capacidades de desarrollo de innovación</t>
  </si>
  <si>
    <t>MiPymes industriales y de servicios en sus capacidades de desarrollo e innovación, apoyadas</t>
  </si>
  <si>
    <t>En el periodo 2020-2023, Se incrementarán la cantidad de zonas Wi-Fi en sitios públicos, hasta tener 200 nuevos.</t>
  </si>
  <si>
    <t>Zonas Wi-Fi en sitios públicos donde se incentiva el arte, la cultura y el deporte, operando</t>
  </si>
  <si>
    <t xml:space="preserve"> </t>
  </si>
  <si>
    <t>Creación de un Distrito de innovación – Distrito Naranja</t>
  </si>
  <si>
    <t/>
  </si>
  <si>
    <t>En 2021 se cuenta  con un proceso de circulación TIC diseñado</t>
  </si>
  <si>
    <t>Proceso de circulación TIC, diseñado</t>
  </si>
  <si>
    <t>En 2021 se cuenta con una plataforma de Difusión y Circulación del Talento TIC, en funcionamiento</t>
  </si>
  <si>
    <t>Plataforma de Difusión y Circulación del Talento TIC, en funcionamiento</t>
  </si>
  <si>
    <t>En el periodo 2021- 2023 se forman 3200 actores oferentes en capacidades TIC y se activan en la plataforma</t>
  </si>
  <si>
    <t>Actores oferentes de capacidades TIC formados y activos en la plataforma</t>
  </si>
  <si>
    <t>En el periodo 2021- 2023 se capacitan 400 empresas demandantes de capacidades TIC y se activan dentro del proceso</t>
  </si>
  <si>
    <t>Empresas demandantes de capacidades TIC capacitadas y activas dentro del proceso</t>
  </si>
  <si>
    <t xml:space="preserve"> En el periodo 2020- 2023 se implementa el Sistema inteligente de transporte en el SITM-MIO.</t>
  </si>
  <si>
    <t>Sistemas inteligentes de transporte en el SITM-MIO implementados</t>
  </si>
  <si>
    <t xml:space="preserve"> En el periodo 2020 - 2023, Se construye y opera un Centro de Monitoreo Ambiental, con plataforma de vigilancia y control</t>
  </si>
  <si>
    <t>Centro de Monitoreo Ambiental, con plataforma de vigilancia y control, construido y operando</t>
  </si>
  <si>
    <t>En el periodo 2021-2023 se implementan 200 intersecciones en el sistema de semaforización inteligente</t>
  </si>
  <si>
    <t>Intersecciones en el sistema de semaforización inteligente implementadas</t>
  </si>
  <si>
    <t>Durante el periodo 2020-2023 hay 15.000 mobiliarios urbanos con mantenimiento y reposicion en Santiago de Cali</t>
  </si>
  <si>
    <t>Mobiliario urbano instalado con mantenimiento y reposición</t>
  </si>
  <si>
    <t>En el periodo 2020-2023, se tendrá implementada infraestructura en Cloud con capacidad de almacenamiento y procesamiento de información para soportar los programas de educación y/o salud que así lo requieran.</t>
  </si>
  <si>
    <t>Almacenamiento y computación de información en la nube para las instituciones educativas y de salud públicas de Cali</t>
  </si>
  <si>
    <t>En el periodo 2020-2023, se instalarán 500 Km nuevos de Fibra Óptica</t>
  </si>
  <si>
    <t>Conectividad de la ciudad con fibra óptica</t>
  </si>
  <si>
    <t>Al 2021, Construir y entregar en Funcionamiento, un Piloto de Ciudad Inteligente, proyectado por EMCALI en la Ciudad de Cali.</t>
  </si>
  <si>
    <t>Avance piloto plazoleta inteligente EMCALI</t>
  </si>
  <si>
    <t>Al 2021, Construir y entregar en Funcionamiento, el Piloto de domicilios integrados a Territorios Inteligentes – Sector Llano Verde</t>
  </si>
  <si>
    <t>Avance piloto domicilios integrados a Territorios Inteligentes – Sector Llano Verde</t>
  </si>
  <si>
    <t>A 2023 se ecuentra implementada la estrategia de acceso y apropiación de las TIC</t>
  </si>
  <si>
    <t>Estrategia de acceso y apropiación de las TIC dirigidos a superar brechas de género con enfoque diferencial, incluido zonas rurales y urbanas; implementadas</t>
  </si>
  <si>
    <t>A diciembre de 2022 se automatizaran 5 procesos y trámites urbanísticos</t>
  </si>
  <si>
    <t>Procesos y trámites urbanísticos automatizados</t>
  </si>
  <si>
    <t>En el periodo 2021-2023 se han implementado 12 estrategias de uso y apropiación de TIC</t>
  </si>
  <si>
    <t>Estrategias de uso y apropiación de TIC implementadas</t>
  </si>
  <si>
    <t>En el período 2021-2023 se promueve la construcción de un parque que promueva las cocinas, bebidas tradicionales y artesanías del Pacífico, denominado “Parque Pacifico”</t>
  </si>
  <si>
    <t>Parque de las cocinas, bebidas tradicionales y artesanías del Pacífico “Parque Pacífico” construido</t>
  </si>
  <si>
    <t>En el periodo 2021-2023 se implementan 4 áreas de desarrollo naranja para fortalecer los sectores de las artes escénicas, patrimonio, gastronomía, artes visuales y digitales, audiovisual, diseño e innovación</t>
  </si>
  <si>
    <t>Áreas de Desarrollo Naranja en artes escénicas, patrimonio, gastronomía, artes visuales y digitales, audiovisual, diseño e innovación implementadas</t>
  </si>
  <si>
    <t xml:space="preserve">En el periodo 2021-2023 se fortalecen 150 emprendimientos y empresas de industrias creativas para la incubación, aceleración y sofisticación </t>
  </si>
  <si>
    <t>Emprendimientos y empresas de industrias creativas para la incubación, aceleración y sofisticación fortalecidos</t>
  </si>
  <si>
    <t>En el periodo 2021-2023 se fortalecen 4 mercados de Industrias Culturales y Creativas en su competitividad</t>
  </si>
  <si>
    <t>Mercados de industrias culturales y creativas fortalecidos en competitividad sostenible</t>
  </si>
  <si>
    <t>En el período 2020-2023 se apoyan 170 organizaciones, grupos, artistas y/o productores de espectáculos públicos de las artes escénicas, de conformidad con la Ley 1493 de 2011, y sus decretos reglamentarios</t>
  </si>
  <si>
    <t>Organizaciones, grupos, artistas y/o productores de espectáculos públicos de las artes escénicas apoyados</t>
  </si>
  <si>
    <t>Organizaciones de consumo cultural y creativo apoyadas</t>
  </si>
  <si>
    <t>En el periodo 2021-2023 se desarrollan 2 laboratorios de Innovación y  Emprendimiento para la Ciudad Creativa en Artes Digitales</t>
  </si>
  <si>
    <t>Laboratorios de innovación y emprendimientos en artes digitales desarrollados</t>
  </si>
  <si>
    <t>En el periodo 2021-2023 se fortalecen 1200 emprendimientos y empresas de la industria cultural y creativa con asistencia técnica</t>
  </si>
  <si>
    <t>Emprendimientos y empresas de la industria cultural y creativa de Cali beneficiados con asistencia técnica</t>
  </si>
  <si>
    <t>En el periodo 2021-2023 se apoyan 8 proyectos de inversión nacional y extranjera para el sector fílmico</t>
  </si>
  <si>
    <t>Proyectos de inversión nacional y extranjera para el sector fílmico apoyados</t>
  </si>
  <si>
    <t>En el periodo 2021-2023 se fortalecen 12 Clústeres de ciudad</t>
  </si>
  <si>
    <t>Clústeres de ciudad fortalecidos</t>
  </si>
  <si>
    <t>En el periordo 2020 - 2023 se cuenta con 200 pequeñas empresas conectadas y vinculadas comercialmente con empresas líderes de sectores productivos</t>
  </si>
  <si>
    <t>Pequeñas empresas conectadas y vinculadas comercialmente con empresas líderes de sectores productivos</t>
  </si>
  <si>
    <t>En el periodo 2021-2023 se consolidan 10 modelos asociativos empresariales</t>
  </si>
  <si>
    <t>Modelos asociativos empresariales consolidados</t>
  </si>
  <si>
    <t>En el periodo 2021-2023 50 pequeñas empresas cuentan con acceso a servicios de innovación</t>
  </si>
  <si>
    <t>Pequeñas empresas con acceso a servicios de innovación</t>
  </si>
  <si>
    <t>En el periodo 2021- 2023 se diseña e implementa la zona franca del deporte</t>
  </si>
  <si>
    <t>Zona franca del deporte, diseñada e implementada</t>
  </si>
  <si>
    <t>En el periodo 2021 se adopta la politica pública de turismo sostenible</t>
  </si>
  <si>
    <t>Política pública de turismo ajustada y adoptada</t>
  </si>
  <si>
    <t>En el periodo 2021-2023 se diseña e implementa una marca de ciudad</t>
  </si>
  <si>
    <t>Marca de Ciudad, diseñada e implementada</t>
  </si>
  <si>
    <t>En el periodo 2020-2023 se implementan 4 alianzas estratégicas para la promoción de la ciudad a nivel nacional e internacional</t>
  </si>
  <si>
    <t>Alianzas estratégicas implementadas para la promoción de la ciudad a nivel nacional e internacional</t>
  </si>
  <si>
    <t>Festivales de talla internacional realizados anualmente</t>
  </si>
  <si>
    <t xml:space="preserve">En el período 2021-2023 se promueve la circulación de 150 Artistas  a nivel internacional 
</t>
  </si>
  <si>
    <t>Artistas circulando a nivel internacional</t>
  </si>
  <si>
    <t>En el período 2020 - 2023, se realizan 100 eventos deportivos, recreativos y de innovación, locales, nacionales e internacionales.</t>
  </si>
  <si>
    <t>Eventos deportivos y recreativos de innovación locales, nacionales e internacionales, realizados</t>
  </si>
  <si>
    <t>En el período 2020 - 2023, se entregan 300 apoyos a clubes, ligas y deportistas apoyados para el desarrollo del distrito deportivo</t>
  </si>
  <si>
    <t>Ligas, clubes y deportistas para el desarrollo del distrito deportivo, apoyados</t>
  </si>
  <si>
    <t>En el período 2021-2023 se han realizado 8 Ferias y Eventos de Innovación Digital y TI para el desarrollo de la Economía Digitall.</t>
  </si>
  <si>
    <t>Ferias y Eventos de Innovación Digital y TI para el desarrollo de la Economía Digital realizadas</t>
  </si>
  <si>
    <t>En el periodo 2020-2023 se implementan (2) Parques de Experiencia Turística: Cristo Rey y Pance</t>
  </si>
  <si>
    <t>Parques de experiencia turística diseñados e implementados</t>
  </si>
  <si>
    <t>En el periodo 2020-2023 se desarrollan siete (7) productos turisticos relevantes de Cali</t>
  </si>
  <si>
    <t>Productos turísticos desarrollados</t>
  </si>
  <si>
    <t>En el periodo 2021-2023 se apoyan 10 iniciativas de turismo al barrio</t>
  </si>
  <si>
    <t>Iniciativas de "Turismo al barrio" y turismo comunitario rural apoyadas</t>
  </si>
  <si>
    <t>En el periodo 2020-2023 se apoyan 10 eventos y/o ferias para la promoción de Cali como destino turístico</t>
  </si>
  <si>
    <t>Eventos y/o ferias del sector turístico apoyados</t>
  </si>
  <si>
    <t>En el periodo 2021-2023 se realizan 6 Viajes de familiarización y prensa</t>
  </si>
  <si>
    <t>Viajes de familiarización y prensa realizados</t>
  </si>
  <si>
    <t>En el periodo 2020-2023 se realizan diez (10) ruedas de negocios de bienes y servicios turisticos</t>
  </si>
  <si>
    <t>Ruedas de negocios turísticos realizadas</t>
  </si>
  <si>
    <t>En el periodo 2021-2023 se asisten 4 misiones comerciales turisticas</t>
  </si>
  <si>
    <t>Participaciones del Distrito en misiones comerciales de turismo</t>
  </si>
  <si>
    <t>En el periodo 2020-2023 se realizan 24 acciones de plan de medios a nivel nacional e internacional</t>
  </si>
  <si>
    <t>Plan de medios, nacional e internacional implementado</t>
  </si>
  <si>
    <t>En el 2021 se apoyan 10 zonas turisticas en el marco de la Copa America y Juegos Panamericanos apoyados</t>
  </si>
  <si>
    <t>Zonas turísticas activadas en el marco de la Copa América y Juegos Panamericanos Junior</t>
  </si>
  <si>
    <t>En el periodo 2022-2023 se cofinancian 5 proyectos de ciudad con componente turistico</t>
  </si>
  <si>
    <t>Proyectos de ciudad con componentes turísticos cofinanciados</t>
  </si>
  <si>
    <t>En el periodo de 2020-2023 se benefician 1330 personas de grupos vulnerables de las comunas y corregimientos con iniciativas de turismo social</t>
  </si>
  <si>
    <t>Personas de grupos vulnerables de las comunas y corregimientos beneficiadas con iniciativas de turismo social</t>
  </si>
  <si>
    <t>En el periodo 2020-2023 se apoyan 3 eventos de turismo de negocios MICE - SMERF</t>
  </si>
  <si>
    <t>Eventos de turismo de negocios MICE - SMERF apoyados</t>
  </si>
  <si>
    <t>Marca Destino Turístico Desarrollada</t>
  </si>
  <si>
    <t>En el periodo 2021-2023 se implementan 3 acciones turisticas en el cerro de las Tres Cuces</t>
  </si>
  <si>
    <t>Acciones de fortalecimiento turístico en el cerro de las tres cruces implementadas</t>
  </si>
  <si>
    <t>En el periodo 2020-2023 se realiza un espectáculo visual y luminoso de alumbrado navideño anual</t>
  </si>
  <si>
    <t>Espectáculos anuales visuales y luminosos de alumbrado navideño</t>
  </si>
  <si>
    <t>En el periodo 2020-2023 se implementa un programa de incentivos y estímulos del sector turistico</t>
  </si>
  <si>
    <t>Programa de incentivos y estímulos del sector turístico implementado</t>
  </si>
  <si>
    <t>En el periodo 2022-2023 se gestionará un programa intersectorial para la promoción del centro historico</t>
  </si>
  <si>
    <t>Programa intersectorial para la promoción del turismo en el Centro Histórico</t>
  </si>
  <si>
    <t xml:space="preserve">En el periodo 2020-2023 se forman 8000 personas en competencias laborales para la inserción en los sectores de mayor demanda del mercado laboral, con enfoque diferencial, de género y generacional </t>
  </si>
  <si>
    <t>Personas formadas en competencias laborales para la inserción en los sectores de mayor demanda del mercado laboral, con enfoque diferencial, de género y generacional</t>
  </si>
  <si>
    <t>En el periodo 2020-2023 se forman a 1000 prestadores de servicios turísticos</t>
  </si>
  <si>
    <t>Prestadores de servicios turísticos formados</t>
  </si>
  <si>
    <t>Entidades públicas y/o privadas sensibilizadas en enfoque diferencial y de género que promuevan buenas prácticas de inclusión desarrollo humano y autonomía económica</t>
  </si>
  <si>
    <t>En el periodo 2021-2023 se vincluan 10.500 personas a rutas para la inserción laboral</t>
  </si>
  <si>
    <t>Personas vinculadas a rutas para la inserción laboral</t>
  </si>
  <si>
    <t>En el periodo 2021-2023 se forman 800 víctimas del conflicto armado como técnicos laborales por competencias</t>
  </si>
  <si>
    <t>Víctimas del conflicto armado formadas como técnicos laborales por competencias</t>
  </si>
  <si>
    <t>En el periodo 2020-2023 se fortalecen 9000 personas en el ecosistema de emprendimiento empresarial y social con enfoque diferencial y de género</t>
  </si>
  <si>
    <t>Personas fortalecidas en el ecosistema de emprendimiento empresarial y social con enfoque diferencial y de género</t>
  </si>
  <si>
    <t>En el período 2020 - 2023, se intervienen 500 Clubes deportivos reglamentados y asesorados para el emprendimiento</t>
  </si>
  <si>
    <t>Clubes deportivos asesorados para el emprendimiento</t>
  </si>
  <si>
    <t>En el periodo 2020 - 2023 se ponen en funcionamiento 10 Centros para el Emprendimiento y Desarrollo Empresarial y Social CEDES</t>
  </si>
  <si>
    <t>Centros para el Emprendimiento y Desarrollo Empresarial y Social CEDES, en funcionamiento</t>
  </si>
  <si>
    <t>En el periodo 2021 - 2023 se capacitan 300 docentes de entidades públicas para el emprendimiento y la economía social y solidaria</t>
  </si>
  <si>
    <t>Docentes de entidades públicas capacitados para el emprendimiento y la economía social y solidaria</t>
  </si>
  <si>
    <t>En el periodo 2021 - 2023 se desarrollarán 13 experiencias de fortalecimiento empresarial para mercados competitivos</t>
  </si>
  <si>
    <t>Experiencias de fortalecimiento empresarial para mercados competitivos, desarrolladas</t>
  </si>
  <si>
    <t xml:space="preserve">En el periodo 2021 - 2023 se vinculan 1200 Víctimas del conflicto armado  a programas de emprendimiento empresarial y social </t>
  </si>
  <si>
    <t>Víctimas del conflicto armado vinculadas a programas de emprendimiento empresarial y social</t>
  </si>
  <si>
    <t>En 2022 se cuenta con un programa estudiantil de emprendimientos orientados, formalizados y apoyados</t>
  </si>
  <si>
    <t>Programa estudiantil de emprendimientos orientados, formalizados y apoyados</t>
  </si>
  <si>
    <t>En 2021 se elaboran 2  diagnósticos de la economía solidaria y de la economía colaborativa</t>
  </si>
  <si>
    <t>Diagnósticos de la economía solidaria y de la economía colaborativa elaborados</t>
  </si>
  <si>
    <t>En 2022 se formula y se adopta la política pública para la economía solidaria</t>
  </si>
  <si>
    <t>Política pública para la economía solidaria formulada y adoptada</t>
  </si>
  <si>
    <t>En el periodo 2022-2023 se diseñan y se ponen en funcionamiento 2 Plataformas colaborativas.</t>
  </si>
  <si>
    <t>Plataformas colaborativas diseñadas y puestas en funcionamiento</t>
  </si>
  <si>
    <t>En el periodo 2021-2023 se brinda acompañamiento productivo a 150 personas en proceso de reincorporación, reintegración, desvinculados del conflicto armado, para la generación de ingresos</t>
  </si>
  <si>
    <t>Personas en proceso de reincorporación, reintegración, desvinculados del conflicto armado con acompañamiento productivo para la generación de ingresos</t>
  </si>
  <si>
    <t>Organizaciones del sector solidario fomentadas y fortalecidas en capacidades técnicas, administrativas y productivas</t>
  </si>
  <si>
    <t>En el periodo 2020-2023 se forman 1500 personas en competencias financieras y economía solidaria</t>
  </si>
  <si>
    <t>Personas formadas en competencias financieras y de Economía Solidaria</t>
  </si>
  <si>
    <t>En 2021 se crea el Fondo Solidario y de Oportunidades</t>
  </si>
  <si>
    <t>Creación del Fondo Solidario y de Oportunidades</t>
  </si>
  <si>
    <t>En el periodo 2020-2023 se fortalecen 3000 unidades productivas en economía solidaria</t>
  </si>
  <si>
    <t>Unidades productivas fortalecidas con créditos solidarios</t>
  </si>
  <si>
    <t>En 2021 se diseña e implementa una estrategia de economía solidaria para trabajadores en situación de informalidad</t>
  </si>
  <si>
    <t>Estrategia de economía solidaria para trabajadores en situación de informalidad diseñada e implementada</t>
  </si>
  <si>
    <t xml:space="preserve">En el periodo 2021-2023 se atienden 20 unidades productivas rurales para la comercialización de los productos agrícolas  </t>
  </si>
  <si>
    <t>Unidades productivas rurales atendidas para la comercialización de los productos agrícolas</t>
  </si>
  <si>
    <t>En el periodo 2020-2023 se realizan 30 mercados agroecológicos y campesinos</t>
  </si>
  <si>
    <t>Mercados agroecológicos y campesinos realizados</t>
  </si>
  <si>
    <t>En el periodo 2020-2023 se diseña e implementa un Modelo de operación de las plazas de mercado</t>
  </si>
  <si>
    <t>Sistema de operación de las plazas de mercado diseñado e implementado</t>
  </si>
  <si>
    <t>En el período 2020 - 2023 se mantienen en condiciones óptimas 3 plazas de mercado de propiedad del Distrito de Santiago de Cali</t>
  </si>
  <si>
    <t>Plazas de mercado con infraestructura mantenida</t>
  </si>
  <si>
    <t>Plazas de mercado incorporadas al Distrito</t>
  </si>
  <si>
    <t xml:space="preserve">En el periodo 2021-2023 se cuenta con un Centro de acopio  para la recepción y distribución de producción alimentaria rural, en funcionamiento </t>
  </si>
  <si>
    <t>Centro de acopio para la recepción y distribución de producción alimentaria rural, en funcionamiento</t>
  </si>
  <si>
    <t>En 2022 se elabora  un plan estratégico para el fortalecimiento de la autonomía económica de las mujeres de la ruralidad</t>
  </si>
  <si>
    <t>Plan estratégico para el fortalecimiento de la autonomía económica de las mujeres de la ruralidad, elaborado</t>
  </si>
  <si>
    <t>En el periodo 2020 - 2023, se asisten 800 pequeños y medianos productores urbanos y rurales en producción agropecuaria con enfoque agro ecológico, para fortalecer la seguridad y soberanía alimentaria</t>
  </si>
  <si>
    <t>Familias de pequeños y medianos productores rurales y huerteros urbanos, con asistencia técnica para la producción agropecuaria con enfoque agroecológico, para fortalecer la seguridad y soberanía alimentaria con enfoque diferencial y de género</t>
  </si>
  <si>
    <t>En el periodo 2022-2023 se implementa un equipamiento de abastecimiento  alimentario en el oriente</t>
  </si>
  <si>
    <t>Equipamiento de Abastecimiento Alimentario en el oriente, implementado</t>
  </si>
  <si>
    <t>Establecimientos de comercio nocturno vinculados al proceso de certificación de buenas prácticas de seguridad</t>
  </si>
  <si>
    <t>Permisos de eventos de aglomeraciones públicas expedidos en línea</t>
  </si>
  <si>
    <t>En el periodo 2020 - 2023 se sensibilizan a 4000 agentes del mercado (productores, comercializadores y consumidores) en normas de protección al consumidor.</t>
  </si>
  <si>
    <t>Agentes del mercado sensibilizados en normas de protección al consumidor</t>
  </si>
  <si>
    <t>5102 Economía Incluyente, Creativa y Clústeres Estratégicos</t>
  </si>
  <si>
    <t>5102001 Territorios Creativos</t>
  </si>
  <si>
    <t>5102002 Territorios Competitivos</t>
  </si>
  <si>
    <t>5103 Posicionamiento Local en el Ámbito Internacional</t>
  </si>
  <si>
    <t>5103001 Marca de Ciudad para un Distrito Especial</t>
  </si>
  <si>
    <t>5104 Empleabilidad y Emprendimiento</t>
  </si>
  <si>
    <t>5104001 Empleabilidad con Enfoque Diferencial y de Género</t>
  </si>
  <si>
    <t>5104002 Fortalecimiento al Ecosistema del Emprendimiento Empresarial y Social</t>
  </si>
  <si>
    <t>5105 Economía Solidaria y del Bien Colectivo</t>
  </si>
  <si>
    <t>5105001 Economía Solidaria, Colaborativa y Fondo de Oportunidades</t>
  </si>
  <si>
    <t>5105002 Fortalecimiento a las Unidades Productivas Rurales y Mercados de Paz</t>
  </si>
  <si>
    <t>5105003 Defensa del Consumidor</t>
  </si>
  <si>
    <t>Departamento Administrativo de Tecnología de la información y las Telecomunicaciones</t>
  </si>
  <si>
    <t>Secretaría de Cultura</t>
  </si>
  <si>
    <t>Secretaría de Salud Pública</t>
  </si>
  <si>
    <t>Secretaría de Turismo</t>
  </si>
  <si>
    <t>Secretaría de Educación</t>
  </si>
  <si>
    <t>Unidad Administrativa Especial de Servicios Públicos - UAESP</t>
  </si>
  <si>
    <t>Departamento Administrativo de Contratación Pública</t>
  </si>
  <si>
    <t>Departamento Administrativo de Desarrollo  e Innovación Institucional</t>
  </si>
  <si>
    <t>Secretaría de Movilidad</t>
  </si>
  <si>
    <t>Departamento Administrativo de Planeación</t>
  </si>
  <si>
    <t>Secretaría de Desarrollo Económico</t>
  </si>
  <si>
    <t>EMCALI</t>
  </si>
  <si>
    <t>EMRU</t>
  </si>
  <si>
    <t>Metro Cali</t>
  </si>
  <si>
    <t>Departamento Administrativo de Gestión del Medio Ambiente – DAGMA</t>
  </si>
  <si>
    <t>Secretaría del Deporte y la Recreación</t>
  </si>
  <si>
    <t>Secretaría de Bienestar Social</t>
  </si>
  <si>
    <t>Unidad Administrativa Especial de Gestión de Bienes y Servicios</t>
  </si>
  <si>
    <t>Secretaría de Seguridad y Justicia</t>
  </si>
  <si>
    <t>Número</t>
  </si>
  <si>
    <t>Porcentaje</t>
  </si>
  <si>
    <t>km</t>
  </si>
  <si>
    <t>ha</t>
  </si>
  <si>
    <t>m2</t>
  </si>
  <si>
    <t>0.3</t>
  </si>
  <si>
    <t>0.6</t>
  </si>
  <si>
    <t>1</t>
  </si>
  <si>
    <t>m</t>
  </si>
  <si>
    <t>m3</t>
  </si>
  <si>
    <t>Millones de pesos</t>
  </si>
  <si>
    <t>V1</t>
  </si>
  <si>
    <t xml:space="preserve">V1 = Número de Edificios de Cali Inteligente en el área de desarrollo naranja de Ciudad Paraíso </t>
  </si>
  <si>
    <t>V1= Bibliotecas y espacio culturales interconectados</t>
  </si>
  <si>
    <t>V1= Número de equipamientos inteligentes operando.</t>
  </si>
  <si>
    <t>V1= Número de Kilómetros de fibra óptica de la Red Municipal Integrada – REMI, operando eficientemente</t>
  </si>
  <si>
    <t>(V1 x 0,10) + 
(V2 x 0,10)+
(V3 x 0,10)+
(V4 x 0,10) +
(V5 x 0,60)</t>
  </si>
  <si>
    <t>V1: Señaléticas instaladas</t>
  </si>
  <si>
    <t>V1: Número de Puntos de Apropiación Digital (PAD) dotados con herramientas TI para población con discapacidad.</t>
  </si>
  <si>
    <t>V1: Número de Zonas públicas con acceso gratuito a internet al servicio del ciudadano</t>
  </si>
  <si>
    <t>V1=Docentes y directivos docentes con acompañamiento didáctico y curricular en estrategias pedagógicas mediadas por TIC</t>
  </si>
  <si>
    <t>V1=Luminarias con nuevas tecnologías de mayor eficiencia energética</t>
  </si>
  <si>
    <t>M=V1+V2+V3</t>
  </si>
  <si>
    <t>V1: Lineamiento de compra pública para la innovacion
V2: Acompañamieto y seguimiento a los procesos de contratación implementados con enfoque de compra pública para la innovación
V3: Analisis de resultado y lecciones aprendidas de los procesos implementados</t>
  </si>
  <si>
    <t>V1: Plataforma de integración de servicios al ciudadano</t>
  </si>
  <si>
    <t>V1=Plan Maestro de Alumbrado Público elaborado</t>
  </si>
  <si>
    <t>V1=Servicio de alumbrado público inteligente operando</t>
  </si>
  <si>
    <t>V1=sistema de bicicletas publicas implementado</t>
  </si>
  <si>
    <t>V1= Sistema de Información Geográfica unificada para Cali implementado y/u operando</t>
  </si>
  <si>
    <t>V1= Plataforma tecnológica para la Gestión de la Economía Circular diseñada y en funcionamiento</t>
  </si>
  <si>
    <t>V1 + V2 + V3</t>
  </si>
  <si>
    <t>V1: Número de personas con formación en tecnologías de la información y la comunicación TIC
 V2: Número de personas con sensibilización en tecnologías de la información y la comunicación TIC
 V3: Número de personas que utilizan tecnologías de la información y la comunicación TIC</t>
  </si>
  <si>
    <t>V1: Número de Puntos de apropiación Digital y laboratorios de innovación Digital operando.</t>
  </si>
  <si>
    <t xml:space="preserve">V1=Laboratorios que incentiven las iniciativas de CTI instalados </t>
  </si>
  <si>
    <t>V1: Número de prototipos de innovación digital con respuesta a necesidades de ciudad desarrollados</t>
  </si>
  <si>
    <t>(V1/V2)*100%</t>
  </si>
  <si>
    <t>V1: Número de conexiones físicas de Instituciones municipales pertenecientes a REMI con mantenimiento 
 V2: Número total de conexiones físicas de Instituciones municipales pertenecientes a REMI</t>
  </si>
  <si>
    <t>V1: Número de Centros de ciencia, tecnología e innovación digital al servicio de los ciudadanos, con equipamiento tecnológico para su operación diseñado.</t>
  </si>
  <si>
    <t>V1 + V2</t>
  </si>
  <si>
    <t>V1: Política pública de economía digital formulada (0,8)
 V2: Política pública de economía digital adoptada (0,2)</t>
  </si>
  <si>
    <t>((V1 + V2) / 2)*100</t>
  </si>
  <si>
    <t>V1: Porcentaje de avance de la estrategia No.  1
V1: Porcentaje de avance de la estrategia No.  2</t>
  </si>
  <si>
    <t>V1: Número de modelos de teletrabajo en el diatrito de Santiago de Cali</t>
  </si>
  <si>
    <t>V1= IEO con infraestructura de red y datos adecuada para la prestación del servicio</t>
  </si>
  <si>
    <t>∑ V1</t>
  </si>
  <si>
    <t>V1 = Hogares estrato 1 y 2 de Cali conectados a Internet.</t>
  </si>
  <si>
    <t>V1=Cantidad de Espacios comunitarios conectadas al portal virtual comunal</t>
  </si>
  <si>
    <t>V1 / V2*100</t>
  </si>
  <si>
    <t>V1= Numero Etapas Ejecutadas
V2= Numero Etapas Proyectadas</t>
  </si>
  <si>
    <t>V1+V2</t>
  </si>
  <si>
    <t>V1=MiPymes industriales
V2=MiPymes de servicios</t>
  </si>
  <si>
    <t>V1 = Zonas con Wi-Fi en sitios públicos</t>
  </si>
  <si>
    <t>V1 = Acto administrativo distrito de innovación</t>
  </si>
  <si>
    <t>V1= Proceso TIC diseñado</t>
  </si>
  <si>
    <t>V1=Plataforma Circulacion TIC en funcionamiento</t>
  </si>
  <si>
    <t>V1= Personas formadas y activas en la plataforma</t>
  </si>
  <si>
    <t>V1=Empresas capacitadas y activas dentro del proceso</t>
  </si>
  <si>
    <t>V= (V1/V2)*100</t>
  </si>
  <si>
    <t xml:space="preserve"> V1= Estrategias implementadas
V2= total de estrategias definidas para el periodo</t>
  </si>
  <si>
    <t>V1 + V2 +V3 + V4</t>
  </si>
  <si>
    <t>V1 = levantamiento de información en GAE. (25%)
V2 = levantamiento de información en GIRH. (25%)
V3=  Diseño de la Plataforma. (25%)
V4 = centro de control implementado y operando. (25%)</t>
  </si>
  <si>
    <t>V1=intersecciones en el sistema de semaforización inteligente implementada</t>
  </si>
  <si>
    <t>V1= Mobiliario urbano instalado con mantenimiento y reposición</t>
  </si>
  <si>
    <t>V1: Km de fibra óptica instalada</t>
  </si>
  <si>
    <t>V1= Avance cronograma CURVA S de piloto plazoleta inteligente</t>
  </si>
  <si>
    <t>V1= Avance cronograma CURVA S de piloto domicilios integrados a Territorios Inteligentes</t>
  </si>
  <si>
    <t>V1:Estrategia de acceso y apropiación de las TIC dirigidos a superar brechas de género con enfoque diferencial, incluido zonas rurales y urbanas</t>
  </si>
  <si>
    <t>V1= Procesos y trámites urbanísticos automatizados</t>
  </si>
  <si>
    <t>V1: Número de Estrategias de uso y apropiación de TIC implementadas</t>
  </si>
  <si>
    <t>V1= Parque de las cocinas, bebidas tradicionales y artesanías del Pacífico construido. “Parque Pacifico”</t>
  </si>
  <si>
    <t>V1= Areas de desarrollo naranja</t>
  </si>
  <si>
    <t>V=V1+V2</t>
  </si>
  <si>
    <t>V1= Emprendimientos
V2= Empresas</t>
  </si>
  <si>
    <t>V1= Mercados de Industrias Culturales y Creativas fortalecidos</t>
  </si>
  <si>
    <t>V1= Organizaciones, grupos, artistas y/o productores espectáculos públicos de las artes escénicas apoyados</t>
  </si>
  <si>
    <t>V1= Organizaciones de consumo cultural y cretativo</t>
  </si>
  <si>
    <t>V1= Laboratorios desarrollados</t>
  </si>
  <si>
    <t xml:space="preserve">V1= Emprendimientos  de la industria cultural y creativa 
V2 =Empresas de la industria cultural y creativa </t>
  </si>
  <si>
    <t>V1= Proyectos de inversión nacional 
V2= Proyectos de inversión extranjera</t>
  </si>
  <si>
    <t xml:space="preserve">V1=Clústeres de ciudad </t>
  </si>
  <si>
    <t xml:space="preserve">V1=Pequeñas empresas conectadas y vinculadas comercialmente con empresas líderes de sectores productivos  </t>
  </si>
  <si>
    <t>V1= Modelos asociativos consolidados</t>
  </si>
  <si>
    <t>V1=Pequeñas empresas con acceso a servicios de innovación</t>
  </si>
  <si>
    <t>V1=Diseño de la zona franca del deporte
V2= Implementación de la zona franca del deporte</t>
  </si>
  <si>
    <t>V1*0,8+V2*0,2</t>
  </si>
  <si>
    <t>V1: Documento de Ajuste de la Politica Publica
V2: Adopcion</t>
  </si>
  <si>
    <t>V2/V1</t>
  </si>
  <si>
    <t>V1+V2+V3</t>
  </si>
  <si>
    <t>V1=Eventos de promoción de la Marca Ciudad a nivel Nacional e Internacional.
V2=Eventos estrategicos de los sectores economicos priorizados.
V3=Viajes de Familiarización con Actores Estrategicos a Nivel Nacional e Internacional.</t>
  </si>
  <si>
    <t>V1= Festivales de talla internacional realizados anualmente</t>
  </si>
  <si>
    <t>V1= Artistas circulando a nivel internacional</t>
  </si>
  <si>
    <t>V1=Eventos deportivos,  recreativos y de innovación locales
V2= Eventos deportivos, recreativos y de innovación nacionales
V3= Eventos deportivos, recreativos y de innovación internacionales</t>
  </si>
  <si>
    <t>V1= Apoyo a clubes para el desarrollo del distrito deportivo
V2= Apoyo a ligas para el desarrollo del distrito deportivo
V3= Apoyo a deportistas para el desarrollo del distrito deportivo</t>
  </si>
  <si>
    <t>V1: Número de Ferias y Eventos de Innovación Digital y TI para el desarrollo de la Economía Digital realizadas</t>
  </si>
  <si>
    <t>((V1*0,40)+(V2*0,60)+(V3*0,40)+(V4*0,60))/2</t>
  </si>
  <si>
    <t>V1: Productos turisticos desarrollados</t>
  </si>
  <si>
    <t>V1: Iniciativas de turismo al barrio apoyadas</t>
  </si>
  <si>
    <t>V1: Eventos y/o ferias para la promoción turística apoyados</t>
  </si>
  <si>
    <t>V1: Viajes de familiarización y prensa realizadas</t>
  </si>
  <si>
    <t>V1: Ruedas de negocios turísticos realizadas</t>
  </si>
  <si>
    <t xml:space="preserve">V1: Misiones comerciales turísticas asisitidas
</t>
  </si>
  <si>
    <t>V1: Acciones del plan de medios de comunicación realizadas</t>
  </si>
  <si>
    <t>V1: Zonas turisticas activadas</t>
  </si>
  <si>
    <t>V1: Proyectos de ciudad con componente turistico cofinanciados</t>
  </si>
  <si>
    <t>V1: Personas de grupos vulnerables de las comunas y corregimientos beneficiadas con iniciativas de turismo social</t>
  </si>
  <si>
    <t>V1: Eventos de turismo de negocios MICE-SMERF apoyados</t>
  </si>
  <si>
    <t>V1: Acciones para la marca de destino turistico desarrolladas</t>
  </si>
  <si>
    <t>V1: Acciones turisticas en el cerro de las Tres Cruces implementadas</t>
  </si>
  <si>
    <t>V1=Espectáculos anuales visuales y luminosos de alumbrado navideño realizados</t>
  </si>
  <si>
    <t>V1: Acciones implementadas del programa de incentibos y estimulos</t>
  </si>
  <si>
    <t>V1: Acciones gestionadas del programa intersectorial de promoción del centro historico</t>
  </si>
  <si>
    <t>V1= Personas formadas en competencias laborales</t>
  </si>
  <si>
    <t>V1: Prestadores de servicios turísticos formados</t>
  </si>
  <si>
    <t>V1+ V2</t>
  </si>
  <si>
    <t>V1= Personas con participación en Ferias de servicios laborales
V2= Personas con participación en Jornadas de empleo</t>
  </si>
  <si>
    <t>V1= Victimas del conflicto armado formadas como técnico laboral por competencias</t>
  </si>
  <si>
    <t>V1+V2+V3+V4</t>
  </si>
  <si>
    <t>V1=Personas vinculadas en la etapa de ideación. 
V2= Personas vinculados a la etapa de arranque. 
V3= Personas vinculados a la etapa de crecimiento. 
V4= Personas vinculados a la etapa de consolidación</t>
  </si>
  <si>
    <t xml:space="preserve">V1 </t>
  </si>
  <si>
    <t>V1= Clubes deportivos asesorados para el emprendimiento</t>
  </si>
  <si>
    <t>V1= Centros para el Emprendimiento y Desarrollo Empresarial y Social CEDES</t>
  </si>
  <si>
    <t>V1=Docentes de instituciones educativas públicas vinculados en el programa</t>
  </si>
  <si>
    <t>V1= Experiencias de fortalecimiento empresarial desarrolladas</t>
  </si>
  <si>
    <t xml:space="preserve">V1= Víctimas del conflicto armado  vinculadas a programas de emprendimiento empresarial y social </t>
  </si>
  <si>
    <t>V1=Programa estudiantil de emprendimientos orientados, formalizados y apoyados</t>
  </si>
  <si>
    <t>V1=Diagnóstico de la Economía Solidaria
V2=Diagnóstico de la Economía Colaborativa</t>
  </si>
  <si>
    <t>V1= Política Pública de Economía Solidaria</t>
  </si>
  <si>
    <t>(V2/V1)*100</t>
  </si>
  <si>
    <t>V1=Plataforma colaborativa funcionando 
V2=Plataforma colaborativa diseñada</t>
  </si>
  <si>
    <t>V1=Personas en proceso de reincorporación, reintegración, desvinculados del conflicto armado</t>
  </si>
  <si>
    <t>V1=Organizaciones cooperativas y solidarias fortalecidas</t>
  </si>
  <si>
    <t>V1= Personas formadas en competencias financieras y de Economía Solidaria</t>
  </si>
  <si>
    <t>V1= Fondo Solidario y de oportunidades creados</t>
  </si>
  <si>
    <t>V1= Unidades productivas  fortalecidas en economía solidaria</t>
  </si>
  <si>
    <t xml:space="preserve">V1=Estrategia de economía solidaria para trabajadores en situación de informalidad diseñada e implementada </t>
  </si>
  <si>
    <t>V1= Unidades productivas rurales atendidas para la comercialización de productos agrícolas</t>
  </si>
  <si>
    <t xml:space="preserve">V1= Mercados Agroecológicos 
V2= Mercados Campesinos </t>
  </si>
  <si>
    <t>(V1/V2)*100</t>
  </si>
  <si>
    <t xml:space="preserve">V1= Fase del sistema
V2=Total del modelo 
</t>
  </si>
  <si>
    <t>V1= Plazas de mercado con infraestructura mantenida</t>
  </si>
  <si>
    <t>V1= Plazas de mercado incorporadas</t>
  </si>
  <si>
    <t>V1= Fase de diseño e implementación 
V2= Centro de Acopio en funcionamiento</t>
  </si>
  <si>
    <t>V1=Plan estratégico para el fortalecimiento de la autonomía económica de las mujeres de la ruralidad</t>
  </si>
  <si>
    <t>V1 = Número de familias de pequeños y medianos productores rurales y huerteros urbanos, con asistencia técnica para la producción agropecuaria con enfoque agro ecológico.</t>
  </si>
  <si>
    <t>V1= Fase de estudios y diseño
V2=Fase de implementación</t>
  </si>
  <si>
    <t>V1= Establecimientos vinculados</t>
  </si>
  <si>
    <t>V1= Permisos expedidos en línea</t>
  </si>
  <si>
    <t>V1= Agentes de mercado sensibilizados</t>
  </si>
  <si>
    <t>0.3*V1+0,4*V2+0.3*V3</t>
  </si>
  <si>
    <t>V1= Niños, niñas adolecentes y jóvenes sensibilizados para la prevención de los delitos de desaparición, trata, reclutamiento forzado, uso y utilización de menores</t>
  </si>
  <si>
    <t>V1=Personas que participan en la promoción y protección de Derechos Humanos, la naturaleza, los seres sintientes y la prevención de sus vulneraciones</t>
  </si>
  <si>
    <t>V1=Espacios de diálogo, reconciliación, construcción de paz y Cuidado de la Casa Común creados</t>
  </si>
  <si>
    <t>V1=Personas en proceso de reincorporación, reintegración, desvinculados del conflicto armado con orientación social, política y comunitaria</t>
  </si>
  <si>
    <t>V1=Museo de la Casa de las Memorias del Conflicto y la Reconciliación adecuado, equipado y en operación en el territorio</t>
  </si>
  <si>
    <t>V1=Plan de paz y convivencia pacífica implementado</t>
  </si>
  <si>
    <t>V1=Iniciativas de justicia comunitaria para la prevención y transformación de conflictos, implementadas</t>
  </si>
  <si>
    <t>V1*0,5 + V2*0,5</t>
  </si>
  <si>
    <t>V1=Plan municipal de reincorporación y Reconciliación formulado.
 V2=Plan municipal de reincorporación y Reconciliación implementado.</t>
  </si>
  <si>
    <t>V1= Iniciativas institucionales de prevención y promoción de la vulneración de derechos humanos en Salud y en salud mental</t>
  </si>
  <si>
    <t xml:space="preserve">  V1=Red de defensoras y defensores populares de DDHH y construcción de paz urbana implementada</t>
  </si>
  <si>
    <t xml:space="preserve"> V1=Iniciativas de prevención, promoción y protección ante la feminización de la vulneración de los Derechos Humanos y del DIH, desarrolladas</t>
  </si>
  <si>
    <t xml:space="preserve"> V1=Política pública de paz y reconciliación, adoptada</t>
  </si>
  <si>
    <t xml:space="preserve"> V1=Ruta para la protección de las violencias individuales y colectivas contra líderes y lideresas de procesos, organizaciones y movimientos sociales</t>
  </si>
  <si>
    <t>Numero</t>
  </si>
  <si>
    <t xml:space="preserve">V1= Sedes de las IEO con programa de mediación escolar implementado y funcionando </t>
  </si>
  <si>
    <t>V1=Espacios intersectoriales e interinstitucionales coordinados en estrategias de corresponsabilidad y cooperación en la consolidación de la paz territorial</t>
  </si>
  <si>
    <t>V1= Personas sensibilizadas</t>
  </si>
  <si>
    <t>V1= Personas participantes</t>
  </si>
  <si>
    <t xml:space="preserve">V1= IEO con escuelas de familia que incorporan el enfoque de derecho, género y respeto por la casa común y otros seres sintientes </t>
  </si>
  <si>
    <t xml:space="preserve">V1=IEO que cuentan con apoyo psicosocial para la salud mental </t>
  </si>
  <si>
    <t xml:space="preserve"> V1=Instituciones Educativas Oficiales que fortalecen estrategias distritales en educación para la paz y gestión dialógica del conflicto</t>
  </si>
  <si>
    <t>V1= IEO que participan en la implementación del observatorio de convivencia escolar.</t>
  </si>
  <si>
    <t>V1*0,6+V2*0,3+V3*0,1</t>
  </si>
  <si>
    <t>V1 = Personas intervenidas con estrategias en salud para la promoción de la convivencia, el fortalecimiento del tejido social y el abordaje de las violencias, con perspectiva de género</t>
  </si>
  <si>
    <t xml:space="preserve"> V1= Estrategias encaminadas a promover una cultura de paz interespecie y disminuir la violencia hacia los animales no humanos</t>
  </si>
  <si>
    <t>V1= Politica Pública formulada y adoptada</t>
  </si>
  <si>
    <t>V1=Zonas intervenidas</t>
  </si>
  <si>
    <t>V1=Agencias apoyadas</t>
  </si>
  <si>
    <t>V1= Agencias apoyadas</t>
  </si>
  <si>
    <t>V1=Infraestructura adecuadas</t>
  </si>
  <si>
    <t>V1= Mesas operando</t>
  </si>
  <si>
    <t>V1= Infraestructura adecuada</t>
  </si>
  <si>
    <t>V1= Poblacion intervenida</t>
  </si>
  <si>
    <t>V1= Centro adecuado</t>
  </si>
  <si>
    <t>V1= Centro funcionando</t>
  </si>
  <si>
    <t>V1= Despachos adecuados</t>
  </si>
  <si>
    <t>V1= Espacios núevos</t>
  </si>
  <si>
    <t>V1= Diseños realizados</t>
  </si>
  <si>
    <t xml:space="preserve"> V1 / V2 * 100</t>
  </si>
  <si>
    <t>V1: Retornos solicitados
V2: Retornos cumplidos</t>
  </si>
  <si>
    <t>V1/V2*100</t>
  </si>
  <si>
    <t xml:space="preserve">V1: Personas atendidas </t>
  </si>
  <si>
    <t xml:space="preserve">V1:Unidades de Atención </t>
  </si>
  <si>
    <t>V1: Hogares que reciben ayuda humanitaria inmediata
V2: Hogares que cumpliendo los requisitos de ley solicitan ayuda humanitaria inmediata</t>
  </si>
  <si>
    <t>V1: Módulos del sistema instalados y en operación.
 V2: Módulos del sistema requeridos.</t>
  </si>
  <si>
    <t>V1 / V2 * 100</t>
  </si>
  <si>
    <t>V1: Solicitudes por canales no presenciales atendidas.
V2: Solicitudes por canales no presenciales recibidas.</t>
  </si>
  <si>
    <t>V1= Personas victimas del conflicto armado y sus familias atendidas psicosocialmente y en salud integral</t>
  </si>
  <si>
    <t>V1= Estudiantes, víctimas del conflicto armado interno, matriculados en las Instituciones Educativas Oficiales con estrategias para la permanencia escolar</t>
  </si>
  <si>
    <t>V1: Personas víctimas que reciben asistencia psicojurídica frente a sus derechos a la verdad, justticia, reparación y no repetición.</t>
  </si>
  <si>
    <t>V1: Personas víctimas del conflicto armado que se benefician de la estrategia</t>
  </si>
  <si>
    <t>V1: Organizaciones que reciben apoyo técnico o material para su participación e incidencia ante las entidades del Sistema Integral de Verdad, Justicia Reparación y No Repetición</t>
  </si>
  <si>
    <t>V1= Victimas protegidas</t>
  </si>
  <si>
    <t>V1= Personas víctimas del conflicto armado, vinculadas a procesos artísticos y culturales</t>
  </si>
  <si>
    <t>V1: Adultos mayores capaciitados en mecanismos de reparación de víctimas</t>
  </si>
  <si>
    <t>V1: Plan de funcionamiento aprobado y ejecutad</t>
  </si>
  <si>
    <t>V1: Eventos conmemorativos para las víctimas</t>
  </si>
  <si>
    <t>V1= Subsidio municipal de vivienda asignados a hogares en situación de desplazamiento forzoso</t>
  </si>
  <si>
    <t>V1= Eventos deportivos y recreativos para personas víctimas del conflicto armado</t>
  </si>
  <si>
    <t>V1 + V2 + V3 + V4 + V5</t>
  </si>
  <si>
    <t>V1 = Salas de parto públicas y privadas que bridan atención de calidad al recién nacidos
 V2 = UCI neonatal que que bridan atención de calidad al recién nacidos
 V3 = IPS con clubes infantiles de neurodesarrollo que bridan atención de calidad al recién nacidos
 V4 = IPS públicas con consulta externa de atención a recién nacidos que bridan atención de calidad al recién nacidos
 V5 = IPS privadas con consulta externa de atención a recién nacidos que bridan atención de calidad al recién nacidos</t>
  </si>
  <si>
    <t>V1= Niñas y niños beneficiados con experiencias lúdicas</t>
  </si>
  <si>
    <t>V1= Niños, niñas, mujeres gestantes y madres lactantes beneficiados con experiencias artísticas y culturales</t>
  </si>
  <si>
    <t>V1= Niñas y niños, mujeres gestantes y madres lactantes beneficiados en procesos de lectura y escritura</t>
  </si>
  <si>
    <t>V1= IEO con niñas y niños de primera Infancias atendidos Integralmente</t>
  </si>
  <si>
    <t xml:space="preserve">V1= Centro de atención a la primera infancia construido </t>
  </si>
  <si>
    <t>V1= Niñas y niños de infancia, adolescentes y jóvenes beneficiados con experiencias lúdicas</t>
  </si>
  <si>
    <t xml:space="preserve"> V1= Beneficiarios en las estrategias de fomento de la educación inicial </t>
  </si>
  <si>
    <t xml:space="preserve">V1:Niños, niñas, adolescentes y familias participando de las estrategias de de prevención y promoción </t>
  </si>
  <si>
    <t>V1:Hogares de paso funcionando para la atención inmediata, provisional e integral de NNA con vulneración de derechos</t>
  </si>
  <si>
    <t>V1= Adolescentes y jóvenes beneficiados con programa de rendimiento deportivo</t>
  </si>
  <si>
    <t>V1= Eventos recreativos con familias en parques</t>
  </si>
  <si>
    <t>V1 = Dosis de vacuna del Programa Amplilado de Inmunizaciones aplicadas</t>
  </si>
  <si>
    <t>V1= Niñas, niños, adolescentes, jóvenes y adultos beneficiados con programa de iniciación y formación deportiva
V2= Niñas, niños, adolescentes, jóvenes y adultos beneficiados con programa de nuevas tendencias</t>
  </si>
  <si>
    <t>V1= Juegos deportivos y recreativos del sector educativo</t>
  </si>
  <si>
    <t>V1= Jornadas de coclovía realizadas</t>
  </si>
  <si>
    <t>V1:Espacios juveniles de participación</t>
  </si>
  <si>
    <t>V1: Organizaciones juveniles apoyadas tecnicamente</t>
  </si>
  <si>
    <t>V1:Medios virtuales implementados</t>
  </si>
  <si>
    <t>V1= Jovenes intervenidos</t>
  </si>
  <si>
    <t>V1: Jovenes formados</t>
  </si>
  <si>
    <t>V1 = Jóvenes multiplicadores en derechos sexuales y reproductivos certificados</t>
  </si>
  <si>
    <t>V1= Organizaciones juveniles culturales y artísticas fortalecidas con programas de creación y promoción del patrimonio cultural</t>
  </si>
  <si>
    <t>V1= Adolescentes vinculados al voluntariado del sector deportivo</t>
  </si>
  <si>
    <t>V1:Atenciones a personar mayores</t>
  </si>
  <si>
    <t xml:space="preserve">V1: Personas mayores atendidas </t>
  </si>
  <si>
    <t>V1: Personas capacitadas</t>
  </si>
  <si>
    <t>V1= Espacios de intercambio intergeneracional promovidos</t>
  </si>
  <si>
    <t>V1= Personas adultas mayores beneficiadas con estrategias en pro del envejecimiento funcional saludable</t>
  </si>
  <si>
    <t>V1 = Personas con prácticas para el envejecimiento activo y la cultura positiva de la vejez</t>
  </si>
  <si>
    <t>V1:Centro Vida para personas mayores  adecuados</t>
  </si>
  <si>
    <t>V1=Estrategia de complemento de seguridad social para personas mayores de estrato 2 y 3 gestionada</t>
  </si>
  <si>
    <t xml:space="preserve">V1:Personas formadas </t>
  </si>
  <si>
    <t xml:space="preserve">V1:Productos de apoyo suministrados </t>
  </si>
  <si>
    <t>V1 = Personas con discapacidad y con enfermedades huerfanas intervenidas con la Estrategia de Rehabilitación Basada en la Comunidad -RBC-</t>
  </si>
  <si>
    <t>V1= Niños, niñas, adolescentes, jóvenes, adultos y adultos mayores con discapacidad beneficiados con procesos deportivos de formación</t>
  </si>
  <si>
    <t>V1= Personas con discapacidad beneficiadas con actividades artísticas y culturales</t>
  </si>
  <si>
    <t>V1= Estudiantes con discapacidad vinculados a la matricula oficial
V2= Estudiantes con discapacidad vinculados a educacion adecuada para la integracion social y adecuacion para el trabajo y desarrollo humano
V3= Estudiantes con talentos excepcionales vinculados a la matricula oficial</t>
  </si>
  <si>
    <t xml:space="preserve">V1= Juegos para distritales </t>
  </si>
  <si>
    <t>V1= Sedes de IEO con comunidad educativa fortalecidas con procesos etnoeducativos afrodescendientes</t>
  </si>
  <si>
    <t>V1:Centro de integración funcionando.</t>
  </si>
  <si>
    <t>V1:Estrategias formuladas</t>
  </si>
  <si>
    <t>V1:Estrategia para transversalización de la política diseñada</t>
  </si>
  <si>
    <t xml:space="preserve">V1:Planes de etnodesarrollo implementados </t>
  </si>
  <si>
    <t>V1*25% + V2*25% + V3*25% + V4*25%</t>
  </si>
  <si>
    <t>V1 = Fase de revitalizar instituciones propias de comunidades etnicas
 V2 = Fase de Acceso a práctica de medicina ancestral 
 V3 = Fase de Gestión conocimiento en salud propia
 V4 = Fase de Acciones promocionales y preventivas para cuidado en salud propia</t>
  </si>
  <si>
    <t>V1= Expresiones tradicionales de la población afrodescendiente promovidas</t>
  </si>
  <si>
    <t>V1= Organizaciones, grupos e instituciones culturales que promueven valores identitarios afrodescendientes apoyadas</t>
  </si>
  <si>
    <t>V1:Personas de comunidades indígenas formadas</t>
  </si>
  <si>
    <t>V1: Estrategia de Investigación</t>
  </si>
  <si>
    <t>V1:Campaña Educativa Formulada e Implementada</t>
  </si>
  <si>
    <t xml:space="preserve">V1:Planes de Vida Implementados </t>
  </si>
  <si>
    <t>V1= Sedes Educativas oficiales con estrategias de permanencia para la población indígena</t>
  </si>
  <si>
    <t>V1= Pueblos indígenas organizados, apoyados en la recuperación de sus prácticas culturales ancestrales</t>
  </si>
  <si>
    <t>1: Espacio dotado para la integración de las comunidades indígenas</t>
  </si>
  <si>
    <t>V1:Personas atendidas</t>
  </si>
  <si>
    <t xml:space="preserve">V1: Instituciones sensibilizadas </t>
  </si>
  <si>
    <t>V1: Numero de Campañas realizadas</t>
  </si>
  <si>
    <t>V1:Centro de acogida operando</t>
  </si>
  <si>
    <t xml:space="preserve">V1: Familias vinculadas a los programas de mas familias
V2: Potencial de familias a vincular en los programas de mas familias </t>
  </si>
  <si>
    <t>(V1/V2)*101</t>
  </si>
  <si>
    <t>V1: Jovenes vinculados al programa jóvenes en acción
V2: Potencial de Jovenes vinculados al programa Jovenes en Acción</t>
  </si>
  <si>
    <t>V1: Hogares orientados hacia el acceso de la oferta del distrito
V2: Hogares inscritos en la estrategia Red Unidos</t>
  </si>
  <si>
    <t>V1= Personas en riesgo social beneficiadas con programa recreativo</t>
  </si>
  <si>
    <t>V1 = Unidades sociales beneficiadas de los planes de gestión social</t>
  </si>
  <si>
    <t>V1:Habitantes de y en Calle atendidos</t>
  </si>
  <si>
    <t>V1:Actividades que se implementan en el marco de la estrategia de prevención del fénomeno de habitabilidad en calle
V2:Total de actividades programadas en el marco de la estrategia de prevención del fénomeno de habitabilidad en calle</t>
  </si>
  <si>
    <t>V1:Actividades que se implementan para el funcionamiento del  Centro de Servicios integrales para habitantes de y en calle, y personas en riesgo de habitar la calle.
V2:Total de actividades programadas para el funcionamiento del  Centro de Servicios integrales para habitantes de y en calle, y personas en riesgo de habitar la calle.</t>
  </si>
  <si>
    <t>V1: Estrategia de atención integral diseñada e implementada</t>
  </si>
  <si>
    <t>V1:Actividades que se implementan para el estudio de viabilidad de un programa de acceso a soluciones de vivienda
V2:Total de actividades programadas para el estudio de viabilidad de un programa de acceso a soluciones de vivienda</t>
  </si>
  <si>
    <t>V1:Casa Matria adecuada, equipada y en operación</t>
  </si>
  <si>
    <t xml:space="preserve">V1: Personas vinculadas a la estrategia de prevención de violencias contra la mujer e intervención social desde la perspectiva de género.
</t>
  </si>
  <si>
    <t>V1 Mujeres víctimas de violencias basadas en género atendidas
V2: Mujeres Victimas de violencias basadas en género que solicitan atención</t>
  </si>
  <si>
    <t>V1= Participantes</t>
  </si>
  <si>
    <t xml:space="preserve">V1:Estrategia sobre género y prevención de violencias implementada </t>
  </si>
  <si>
    <t>V1: Sistema Distrital del Cuidado, diseñado y en proceso de implementación</t>
  </si>
  <si>
    <t>V1 = Empresas y grupos de trabajo informal de los sectores económicos en Santiago de Cali monitoreados y vigilados.</t>
  </si>
  <si>
    <t>V1 + V2 + V3 + V4</t>
  </si>
  <si>
    <t>V1 = Instituciones del Entorno educativo que implementan el Programa de Promoción y Atención Integral a la Malnutrición
 V2 = Instituciones del Entorno comunitario que implementan el Programa de Promoción y Atención Integral a la Malnutrición
 V3 = Instituciones del Entorno laboral que implementan el Programa de Promoción y Atención Integral a la Malnutrición
 V4 = Instituciones del Entorno institucional que implementan el Programa de Promoción y Atención Integral a la Malnutrición</t>
  </si>
  <si>
    <t>(V1x0,15)
 (V2x0,15)
 (V3x0,25)
 (V4x0,15)
 (V5x0,15)
 (V6x0,15)</t>
  </si>
  <si>
    <t xml:space="preserve">V1: Componente Promoción y prevención en comunidad y entornos 
V2:Componente consejeria en derechos sexuales y reproductivos 
V3:Componente procesos prioritarios con enfoque diferencial, cuidado de la salud, gestión de riesgo, vigilancia de estructura del proceso  
V4: Componente monitoreo y seguimiento a indicadores, plan operativo y referencia y contrareferencia 
V5. Componente vigilancia epidemiologica de eventos prioritarios relacionados con salud sexual y reproductiva 
V6: Componente Fortalecimiento de competencias de personal de salud  </t>
  </si>
  <si>
    <t>V1 = Entidades del Entorno educativo con practicas de vida saludable que prevengan la mortalidad temprana por hipertensión, diabetes y cáncer
 V2 = Entidades del Entorno comunitario con practicas de vida saludable que prevengan la mortalidad temprana por hipertensión, diabetes y cáncer
 V3 = Entidades del Entorno institucional con practicas de vida saludable que prevengan la mortalidad temprana por hipertensión, diabetes y cáncer
 V4 = Entidades del Entorno laboral con practicas de vida saludable que prevengan la mortalidad temprana por hipertensión, diabetes y cáncer</t>
  </si>
  <si>
    <t>V1 = Personas con Tuberculosis diagnosticadas antes de 30 días a partir de la consulta</t>
  </si>
  <si>
    <t>V1: total unidades biológicas no incluidas en el esquema nacional gratuito de vacunación aplicadas</t>
  </si>
  <si>
    <t>V1 = UPGD funcionando en el Sistema de Vigilancia Epidemiológica</t>
  </si>
  <si>
    <t>V1 = Rutas Integrales de Atención con lineamientos del Ministerio implementadas</t>
  </si>
  <si>
    <t>V1 = Líderes comunitarios con capacidades para la exigibilidad del derecho a la salud certificados</t>
  </si>
  <si>
    <t>V1 = Fase 1: Preliminar
V2 = Fase 2: Desarrollo
V3 = Fase 3: Evaluación</t>
  </si>
  <si>
    <t>V1 *15%+ 
V2 *30%+ 
V3*55%</t>
  </si>
  <si>
    <t xml:space="preserve">V1 = fase de diseño del laboratorio
V2 = fase de planificación y adecuación tecnoligica 
V3 = fase de implementación </t>
  </si>
  <si>
    <t>V1 = Personas en situación y en riesgo de consumo de sustancias psicoactivas intervenidas.</t>
  </si>
  <si>
    <t>V1 x 00,2 + V2 x 0,07 + V3 x 0,36 + V4 x 0,55</t>
  </si>
  <si>
    <t>V1 = Estudio de prefactibilidad y asignación de predio 
 V2= Diseños, permisos, licencias.
 v3= Construccion de fase de cimentacion, estructura, mamposteria y cubierta. 
 v4= Construccion de fase de acabados, estucos, pinturas, pisos, cielo, carpinteria y equipos electromecanicos especiales y dotación del centro de prevención y Atención del Consumo de Sustancias Psicoactivas -SPA-</t>
  </si>
  <si>
    <t xml:space="preserve"> V1 = Entidades de salud con atención integral de VIH/SIDA/Hepatitis B y C, y el enfoque diferencial y de género en la prestación de servicios de salud </t>
  </si>
  <si>
    <t>V1: Politica de Salud Mental adoptada</t>
  </si>
  <si>
    <t>(V1 / V2) x 100</t>
  </si>
  <si>
    <t>V1 = Instituciones del entorno educativo con ruta de promoción implementada
V2 = Total de Instituciones del entorno educativo.</t>
  </si>
  <si>
    <t>V1 = Número de personas afiliadas al SGSSS en el período
 V2 = Número total de personas identificadas sin afiliación al SGSSS en el período</t>
  </si>
  <si>
    <t>V1 = Territorios que concentran el mayor riesgo epidemiológico, sanitario, social y ambiental</t>
  </si>
  <si>
    <t xml:space="preserve">(V1x15%) + (V2x20%) + (V3x15%) + (V4x15%) + (V5x20%) + (V6x15%)  </t>
  </si>
  <si>
    <t>V1:implementación y/o seguimiento de una estrategia de comunicación y movilización comunitaria en territorios priorizados
V2:Intervenir los criaderos permanentes de Aedes aegypti en la vía pública (sumideros)
V3:Intervenir los criaderos intra-peridomiciliarios y del entorno para evitar la proliferación de vectores
V4: Espacios Intrainstitucionales e Intersectoriales para el fomento de las acciones para la prevención y vigilancia de las ETV (grupo funcional de la EGI - ETV, Mesa Técnica de ETV del Consejo Territorial de Salud Ambiental - COTSA, entre otros).
V5:Avance de la implementación del sistema de información para la vigilancia y control de vectores
V6:Análisis integrado de las intervenciones operativas para el control de vectores</t>
  </si>
  <si>
    <t>(V1 x 10%) + (V2x10%) + (V3x10%) + (V4x10%) + (V5x10%) + (V6x10%) + (V7x10%) + (V8x10%) + (V9x10%) + (V10x10%)</t>
  </si>
  <si>
    <t>V1 = Implementar un (1) sistema de información de las zoonosis de notificación obligatoria en las Unidades Primarias Generadoras de Datos – UPGD Veterinarias y UPGD de Salud humana, V2 = Vacunar contra la rabia el 80% de caninos y felinos correspondiente al sector oficial, V3 = Intervenir integralmente el 100% de los entornos a riesgo, para la prevención de Encefalitis Equina Venezolana - EEV, V4 = Intervenir integralmente el 100% de los territorios priorizados asociados a Tenencia Inadecuada de Animales domésticos, V5 = Esterilizar quirúrgicamente el 50% de hembras caninas y felinas en territorios priorizados, V6 = Realizar control humanitario de caninos y felinos con confinamiento parcial o en condición de calle, en el 100% de los casos notificados, V7 = Realizar control de roedores y otras especies sinantrópicas, en el 100% de territorios priorizados y los casos notificados, V8 = Vigilar el 100% de los casos observables de agresiones por animales potencialmente transmisores de la rabia y por sospecha de leptospirosis notificados, V9 = Vigilar el 100% de los casos notificados de zoonosis de alta morbilidad asociada a la tenencia inadecuada de animales, V10 = Levantar línea de base y realizar Inspección, Vigilancia y Control sanitario al 50% de los establecimientos prestadores de servicios de sanidad animal y actividades conexas.</t>
  </si>
  <si>
    <t>V1 x 0,10 + V2 x 0,80 + V3 x 0,10</t>
  </si>
  <si>
    <t>V1: Diseños (diseños arquitectónicos, estructurales, técnicos y diseños para redes sanitarias, hidráulicas y eléctricas)
V2: Ampliación y remodelación  de infraestructura 
V3: dotación de equipos para el desarrollo de las actividades medico veterinarias, diagnostico de zoonosis y de control.</t>
  </si>
  <si>
    <t>V1 = Número de empresas priorizadas con manejo eficiente de Residuos Peligrosos (RESPEL)</t>
  </si>
  <si>
    <t>V1: Diagnóstico elaborado y entregado</t>
  </si>
  <si>
    <t xml:space="preserve">V1: Personas atendidas en comendores comunitarios </t>
  </si>
  <si>
    <t>V1:Raciones entregadas a niños y niñas en recuperación nutricional</t>
  </si>
  <si>
    <t>V1=Líderes de los comedores comunitarios capacitados para la conformación de unidades Productivas Autosostenibles</t>
  </si>
  <si>
    <t>V1: Plan Estratégico diseñado, implementado y funcionando</t>
  </si>
  <si>
    <t>V1=Soluciones habitacionales VIP y VIS generadas</t>
  </si>
  <si>
    <t>V1: Hectaras de suelo gestionado para construcción de vivienda VIS y VIP</t>
  </si>
  <si>
    <t>V1:Subsidio municipal de vivienda asignados a hogares de desmovilizados</t>
  </si>
  <si>
    <t>V1: Viviendas Mejoradas</t>
  </si>
  <si>
    <t>V1 = Metros cuadrados construidos en proyectos de renovacon urbana</t>
  </si>
  <si>
    <t>0,8*V1 +0,2*V2</t>
  </si>
  <si>
    <t>V1:Plan Maestro de Vivienda, formulado  
V2: Plan maestro de vivienda adoptado</t>
  </si>
  <si>
    <t>V1 = Metros cuadrados habilitados en suelo de proyectos de renovacon urbana</t>
  </si>
  <si>
    <t>V1: Plan parcial de renovación formulado 
V2 : Plan Parcial adoptado</t>
  </si>
  <si>
    <t>V1: Estudio de tierras ejidales y lotes del distrito realizado</t>
  </si>
  <si>
    <t>V1: Proyectos viabilizados</t>
  </si>
  <si>
    <t>V1: Predios Titulados</t>
  </si>
  <si>
    <t>V1: asentamiento humano de desarrollo incompleto y/y precario intervenido</t>
  </si>
  <si>
    <t>V1:proyecto de acuerdo de titulación de predios en zona rural presentado</t>
  </si>
  <si>
    <t>V1:proyecto de acuerdo para cesiones gratuitas o enajenación de predios fiscales presentado</t>
  </si>
  <si>
    <t xml:space="preserve"> V1 = hectáreas del Parque de la Vida adecuados ambiental y paisajísticamente</t>
  </si>
  <si>
    <t xml:space="preserve">V1 = Número de espacios públicos efectivos adecuados arquitectónica y paisajísticamente </t>
  </si>
  <si>
    <t>V1= numero de plazoleta integración social construida.</t>
  </si>
  <si>
    <t>V1= Espacios públicos promovidos con programación cultural</t>
  </si>
  <si>
    <t>V1= Caracterizacion realizada</t>
  </si>
  <si>
    <t>V1= Vendedores organizados</t>
  </si>
  <si>
    <t>V1= Corredores viales descontaminados</t>
  </si>
  <si>
    <t>V1= Intervenciones de espacio publico diseñadas</t>
  </si>
  <si>
    <t>V1= m2de vias adecuados.
V2=m2de andenes adecuados</t>
  </si>
  <si>
    <t>V1*0.15+V2*0.2+V3*0.1+V4*0.1</t>
  </si>
  <si>
    <t>V1= Documento Técnico de Diagnóstico del Sistema de espacio público ajustado
V2= Documento Técnico de Formulación del Sistema de espacio público ajustado 
V3= Documento Técnico de Soialización del Sistema de espacio público
V4= Proyecto de Acuerdo Municipal Plan Maestro de Espacio Público</t>
  </si>
  <si>
    <t>V1 = Estudios Técnicos proyecto Corredor Verde elaborados</t>
  </si>
  <si>
    <t>V1= Inventario de publicidad exterior visual actualizado y mantenido</t>
  </si>
  <si>
    <t>V1: Equipamenteo comunitario nuevo.</t>
  </si>
  <si>
    <t>V1: Mantenimiento a sedes comunales, salones comunales, Casetas Comunales.</t>
  </si>
  <si>
    <t xml:space="preserve"> V1</t>
  </si>
  <si>
    <t>V1: Intervenciones (mantenimiento correctivo, preventivo y dotación) a Centros de Administración Local Integrada y demás infraesturctura designada</t>
  </si>
  <si>
    <t>(V1 x 30%) + (V2 x 25%) + (V3 x 20%) + (V4 x 5%) + (V5 x 20%)</t>
  </si>
  <si>
    <t>V1 = Componente de mobiliario clínico
V2 = Componente de equipo biomédico
V3 = Componente de infraestructura
V4 = Componente de transporte especial de pacientes y atención extramural
V5 = Componente camas hospitalarias</t>
  </si>
  <si>
    <t>V1= Escenarios deportivos y recreativos diseñados
V2= Escenarios deportivos y recreativos con mantenimiento
V3= Escenarios deportivos y recreativos construidos
V4= Escenarios deportivos y recreativos adecuados</t>
  </si>
  <si>
    <t>V1= Plan  de escenarios formulado</t>
  </si>
  <si>
    <t>V1= Equipamientos culturales del municipio fortalecidos con adecuación, mejoramiento, mantenimiento o dotación</t>
  </si>
  <si>
    <t xml:space="preserve">V1= Intervenciones (Mantenimiento, adecuación de infraestructura) realizadas a sedes educativas oficiales </t>
  </si>
  <si>
    <t xml:space="preserve">V1= Sede educativa construida y/o adquirida </t>
  </si>
  <si>
    <t>V1= Documento Técnico de Diagnóstico del Sistema de equipamientos ajustado
V2= Documento Técnico de Formulación del Sistema de equipamientos ajustado
V3= Documento de Socialización del Sistema de equipamientos
V4= Proyecto de Acuerdo Municipal Plan Maestro de Equipamientos</t>
  </si>
  <si>
    <t>V1=  Centro de alto rendimiento adecuado</t>
  </si>
  <si>
    <t>V1= Equipamiento de servicios urbanos básicos implementado</t>
  </si>
  <si>
    <t>∑V1</t>
  </si>
  <si>
    <t>V1= Kilómetros de Red de Media Tensión Construidos en Plan Parcial San Pascual</t>
  </si>
  <si>
    <t>V1=Infraestructura de Agua Potable en la zona rural construidas</t>
  </si>
  <si>
    <t>V1=Sistemas de Agua Potable en la zona rural mejorados en infraestructura</t>
  </si>
  <si>
    <t>V1=Beneficiarios del subsidio del déficit de a las empresas de servicios públicos de acueducto alcantarillado y aseo de los estratos 1, 2 y 3 del fondo de solidaridad y redistribución de ingreso</t>
  </si>
  <si>
    <t>V1=Beneficiarios del programa del mínimo vital de agua potable</t>
  </si>
  <si>
    <t>V1*0.25 + V2*0.20 + V3*0.30 +V4*0.1</t>
  </si>
  <si>
    <t>V1= Documento de Diagnostico de Cobertura, Calidad y Continuidad - CCC de los servicios públicos
V2= Documento de Politicas y Lineamientos tecnicos
V3= Documento técnico de formulacion - proyectos
V4= Proyecto de Acuerdo Municipal Plan Maestro de SP</t>
  </si>
  <si>
    <t>10*V1+10*V2+70*V3+10*V4</t>
  </si>
  <si>
    <t>V1-Fase I: Incorporación de recursos en el presupuesto 
V2-Fase II Inicio etapa pre-contractual
V3-Fase III Ejecución contrato de consultoría e interventoría
V4-Fase IV Documento final del contrato de consultoría</t>
  </si>
  <si>
    <t>V1: metros lineales de red de acueducto optimizados</t>
  </si>
  <si>
    <t>V1: metros lineales de red de alcantarillado optimizados</t>
  </si>
  <si>
    <t>V1=Plantas de tratamiento de agua potable con monitoreo de calidad del agua inteligente operando</t>
  </si>
  <si>
    <t>V1= Territorios con acompañamiento para el desarrollo deportivo, recreativo y de actividad física</t>
  </si>
  <si>
    <t>V1= Eventos académicos del sector deportivo, recreativo y de actividad física</t>
  </si>
  <si>
    <t>V1= Formulación y adopción de la política pública del deporte y la recreación</t>
  </si>
  <si>
    <t>V1= Apoyos entregados en territorios del ditrito</t>
  </si>
  <si>
    <t>V1= Instancias de participación ciudadana implementadas</t>
  </si>
  <si>
    <t>V1= Carreras y caminatas realizadas</t>
  </si>
  <si>
    <t>V1= Personas beneficiadas con proyecto de gimnasia dirigida</t>
  </si>
  <si>
    <t>V1= Juegos intercorregimientos</t>
  </si>
  <si>
    <t xml:space="preserve">V1= Estudiantes beneficiados con Paquetes escolares  </t>
  </si>
  <si>
    <t>V1= estudiantes vinculados Instituciones educativas oficiales V2 = estudiantes matriculados en establecimientos que prestan el servicio de cobertura contratada</t>
  </si>
  <si>
    <t>v1</t>
  </si>
  <si>
    <t>V1= Sedes educativas oficiales con implementación de modelos educativos flexibles</t>
  </si>
  <si>
    <t>V1= Estudiantes oficiales beneficiados con la estrategia de transporte escolar</t>
  </si>
  <si>
    <t>V1=Instituciones Educativas Oficiales dotadas</t>
  </si>
  <si>
    <t>V1= Estudiantes de IEO beneficiados con  con complemento del PAE
V2= Estudiantes  matriculados en las IEO de grado 0 a grado 11</t>
  </si>
  <si>
    <t xml:space="preserve">V1= Estudiantes con bajo resultados de pruebas saber de Instituciones Educativas Oficiales vinculados al plan talentos </t>
  </si>
  <si>
    <t>V1= Estudiantes en programas de articulación con Instituciones de Educación Superior, de la formación técnica, Tecnológica, para el trabajo y el desarrollo humano (ETDH)</t>
  </si>
  <si>
    <t>V1=Etapas de la creación de la Universidad Distrital alcanzadas V2=Total de etapas de la creación de la Universidad Distrital  definidas</t>
  </si>
  <si>
    <t>V1= Docentes formados en procesos organizados en comunidades de aprendizaje o redes para el fortalecimiento de sus experiencias, la investigación y el mejoramiento de la práctica docente y el aprendizaje</t>
  </si>
  <si>
    <t>V1=IEO que fortalecen los proyectos pedagógicos transversales</t>
  </si>
  <si>
    <t>V1= IEO que fortalecen sus prácticas pedagógicas</t>
  </si>
  <si>
    <t>V1= Instituciones y organizaciones con promoción de lectura, escritura y oralidad</t>
  </si>
  <si>
    <t>V1= Bibliotecas públicas y espacios adscritos a la Red, operando con servicios bibliotecarios</t>
  </si>
  <si>
    <t>V1=IEO fortalecidas con planes de lectura, escritura y oralidad desde la educación Inicial hasta la media</t>
  </si>
  <si>
    <t>V1=Bibliotecas escolares vinculadas a la red de lectura</t>
  </si>
  <si>
    <t>V1= IEO con un seguimiento y evaluación de la calidad implementado</t>
  </si>
  <si>
    <t>V1= IEO con directivos docentes fortalecidos en capacidades administrativas y humanas para el liderazgo pedagógico</t>
  </si>
  <si>
    <t xml:space="preserve">V1= Estudiantes beneficiados de la jornada única
V2= Total de estudiantes matriculados en las Instituciones Educativas Oficiales 
</t>
  </si>
  <si>
    <t>V1=Instituciones educativas que implementan programas, para el mejoramiento de las competencias básicas</t>
  </si>
  <si>
    <t>V1=IEO fortalecidas en competencias comunicativas en lengua extranjera- Ingles</t>
  </si>
  <si>
    <t>V1 = Estado de avance de la promulgación de la Política Pública de Bilinguismo</t>
  </si>
  <si>
    <t>V1=Etapas de los lineamientos para la creación del observatorio formuladas V2=Total de etapas de los lineamientos para la creación del observatorio definidas</t>
  </si>
  <si>
    <t>V1= Manifestaciones del patrimonio cultural inmaterial identificadas, visibilizadas y salvaguardadas</t>
  </si>
  <si>
    <t>V1= Bienes materiales de Interés cultural protegidos y conservados</t>
  </si>
  <si>
    <t>V1= Comunas y corregimientos con procesos identitarios promovidos y apoyados</t>
  </si>
  <si>
    <t>V1= Plan para la recuperación de la memoria cultural implementado</t>
  </si>
  <si>
    <t>V1= Fuentes y monumentos localizados en espacio público con mantenimiento</t>
  </si>
  <si>
    <t>V1= Inventario de bienes muebles de interés cultural actualizado y difundido</t>
  </si>
  <si>
    <t>V1= Bienes muebles documentales patrimoniales y de interés cultural, protegidos, conservados y divulgados</t>
  </si>
  <si>
    <t>V1=PEMP Galeria Santa Elena
V2=PEMP Iglesia San Antonio</t>
  </si>
  <si>
    <t>V1=Fuentes, monumentos y Bienes de interés cultural de Santiago de Cali con sistemas de iluminación ornamental conservadas</t>
  </si>
  <si>
    <t>(0.8V1+0.2V2)/V3*100</t>
  </si>
  <si>
    <t>V1= Bienes de Interés Cultural (BIC) con ficha actualizada
V2 = Bienes de Interés Cultural (BIC) registrados en el SIPA
V3 = Total de Bienes de Interés Cultural (BIC) inventariados</t>
  </si>
  <si>
    <t>V1= Personas formadas en prácticas artísticas en comunas y corregimientos</t>
  </si>
  <si>
    <t>V1= Organizaciones e instituciones apoyadas en el desarrollo de sus iniciativas artísticas y culturales</t>
  </si>
  <si>
    <t>V1= Espacios de participación y creación artística con enfoque diferencial y de genero apoyados</t>
  </si>
  <si>
    <t>V1= Actores del sector cultural beneficiados con estímulos</t>
  </si>
  <si>
    <t>V1= Semilleros de investigación artística y cultural implementados</t>
  </si>
  <si>
    <t>V1= Creadores y gestores culturales beneficiados con seguridad social de acuerdo con la normatividad vigente</t>
  </si>
  <si>
    <t>V1= Actores de la salsa fortalecidos en gestión cultural y procesos dancísticos</t>
  </si>
  <si>
    <t>V1= Personas beneficiadas con el proceso de profesionalización de artistas</t>
  </si>
  <si>
    <t>V1= Personas y agrupaciones dedicadas a la producción audiovisual y/o cinematográfica apoyadas</t>
  </si>
  <si>
    <t>V1= Escenarios para las artes escénicas de naturaleza pública fortalecidos con programación cultural y artística</t>
  </si>
  <si>
    <t>V1= Organizaciones de formación artística y cultural apoyadas</t>
  </si>
  <si>
    <t>V1= Jóvenes y adultos en proceso de formación en artes populares y tradicionales</t>
  </si>
  <si>
    <t>V1= Artistas, gestores y creadores certificados en prácticas artísticas y culturales</t>
  </si>
  <si>
    <t>V1 = Creaciones artísticas y culturales, populares y tradicionales que circulan en escenarios estratégicos.</t>
  </si>
  <si>
    <t>#N/A</t>
  </si>
  <si>
    <t>V1=Nuevos eventos que se suman al ecosistema cultural</t>
  </si>
  <si>
    <t>V1= Reestructuración administrativa, académica y pedagógica del Instituto Popular de Cultura</t>
  </si>
  <si>
    <t>V1= Sede para el Instituto Popular de Cultura gestionada y adecuada</t>
  </si>
  <si>
    <t>V1: Hectáreas restauradas y conservadas</t>
  </si>
  <si>
    <t xml:space="preserve">V1 + V2 + V3 + V4 </t>
  </si>
  <si>
    <t>V1 = Pago Servicios Ambientales.
V2 = Administración predios.
V3 = Restauración ecológica.
V4 = Nacimientos de agua</t>
  </si>
  <si>
    <t>V1 = Número de humedales con Plan de Manejo Ambiental en ejecución</t>
  </si>
  <si>
    <t>V1 = Cinco (5) Nuevos sitios declarados como áreas protegidas bajo las categorías SIMAP Cali (20%, cada uno 4%).
V2 = Actualización de los PMA de Villa del Lago, Aguas de Navarro, RMUS, Garzas, Písamos, y ajuste de los PMA de Cristo Rey, Tres Cruces Bataclán, La Bandera (20%)
V3 = Ejecución de los PMA actualizados y ajustados (20%).</t>
  </si>
  <si>
    <t>V1 = Número de obras o intervenciones de descontaminación hídrica ejecutadas</t>
  </si>
  <si>
    <t>V1, V2, V3</t>
  </si>
  <si>
    <t xml:space="preserve">V1 = Área del Ecoparque Rio Pance con gestión administrativa realizada para la implementación del proyecto. 
V2 = Área del Ecoparque Rio Pance con diseños realizados.
V3=  Área del Ecoparque Rio Pance Adecuada ambiental y paisajísticamente
</t>
  </si>
  <si>
    <t>30*V1+30*V2+40*V3</t>
  </si>
  <si>
    <t>V1-Fase I: Concertación de las estrategias para  la cooperación técnica
V2-Fase II Implementación de las estrategias concertada
V3-Fase III Terminar implementación de las estrategias</t>
  </si>
  <si>
    <t>V1 = Número de árboles sembrados</t>
  </si>
  <si>
    <t>V1 = Número de canales con zonas blandas adecuadas ambiental y paisajísticamente.</t>
  </si>
  <si>
    <t>V1, V2</t>
  </si>
  <si>
    <t xml:space="preserve">V1= hectáreas de corredores ambientales diseñadas 
V2= hectáreas de corredores ambientales adecuadas. </t>
  </si>
  <si>
    <t>V1 = Número de viveros en red.</t>
  </si>
  <si>
    <t>V1 = SIGAC operando
V2 = CMDR operando</t>
  </si>
  <si>
    <t xml:space="preserve">V1 = levantamiento de información anual. (IVC Fauna registrada 10% anual. Total 40%)
V2 = diseño de la plataforma. (10%)
V3 = implementación y puesta en marcha de la plataforma (50%)
</t>
  </si>
  <si>
    <t>V1 = Hogar de Paso operando. 
V2 = CAV Fauna operando
V3 = CAV Flora operando</t>
  </si>
  <si>
    <t xml:space="preserve">V1 = Número de temáticas o categorías ambientales operando en el aplicativo Línea Eco (20%). 
V2 = Infraestructura tecnológica fortalecida para el Sistema de Línea Eco (20%).
V3 = Línea de atención al ciudadano fortalecida con un PBX operando (20%). 
V4 = Porcentaje de las PQRS interpuestas por la ciudadanía en el cuatrienio, respondidas de manera oportuna y eficiente (20%).
V5 = Ventanilla VITAL operando con 9 trámites ambientales disponibles a los usuarios (20%).   
</t>
  </si>
  <si>
    <t>V1= Techos desmontados</t>
  </si>
  <si>
    <t>(V1+ V2+V3) / 3</t>
  </si>
  <si>
    <t>V1: Porcentaje de requisitos cumplidos destino Pance 
V2: Porcentaje de requisitos cumplidos destino Bulevard del rio 
V3: Porcentaje de requisitos cumplidos destino San Antonio</t>
  </si>
  <si>
    <t xml:space="preserve">V1 = Número de Colectivos ambientales de gestores de educación y cultura, co-creando procesos para la reconciliación ambiental y la conservación de la estructura ecológica, operando en redes.  </t>
  </si>
  <si>
    <t xml:space="preserve">V1 =  Número de herramientas para la gestión, uso eficiente y ahorro de agua, diseñadas y en implementación. </t>
  </si>
  <si>
    <t>V1: Estrategia para la protección de la gestión integral y uso racional de agua potable</t>
  </si>
  <si>
    <t>V1 = Política Pública de Ética Interespecie y Protección Animal formulada. (80%)
V2 = Política Pública de Ética Interespecie y Protección Animal adoptada. (20%)</t>
  </si>
  <si>
    <t xml:space="preserve"> V1 = Centro de Promoción del Bienestar Animal Construido</t>
  </si>
  <si>
    <t>V1 = Centros Integrados de la Ruralidad operando</t>
  </si>
  <si>
    <t>V1: Hectáreas Registradas
V2: Total de Hectáreas</t>
  </si>
  <si>
    <t>V1=Estudio económico  para la inclusión de la zona rural de Cali en los Bonos de Carbono</t>
  </si>
  <si>
    <t>V1/V2</t>
  </si>
  <si>
    <t>V1: Acciones de turismo rural y de naturaleza implementadas
V2= Total acciones</t>
  </si>
  <si>
    <t>V1 = IEO con resignificación del PIER</t>
  </si>
  <si>
    <t>V1= longitud de vias rurales con mantenimiento rutinario</t>
  </si>
  <si>
    <t>V1 = Estado de avance de la adopción de la Política Pública de Educación Rural</t>
  </si>
  <si>
    <t>V1 = Estado de avance del proceso de construcción del programa piloto de alimentación alternativa</t>
  </si>
  <si>
    <t>(V1*0,3)+(V2*0,4)+(V3*0,3)</t>
  </si>
  <si>
    <t>V1=Estudios y adquisición de predio
V2= Construcción y dotación
V3= Puesta en operación</t>
  </si>
  <si>
    <t>V1=Plazas de mercado con tecnologías de aprovechamiento de residuos sólidos orgánicos aplicadas</t>
  </si>
  <si>
    <t>(V1*0,4)+(V2*0,5)+(V3*0,9)+(V4*0,2)</t>
  </si>
  <si>
    <t>V1= Barrios con rutas selectivas de residuos sólidos con inclusión de recicladores de oficio implementadas</t>
  </si>
  <si>
    <t>V1=Sitio de recolección, transporte, aprovechamiento y disposición final para la gestión de residuos de construcción y demolición RCD operando</t>
  </si>
  <si>
    <t>V1=Espacios públicos impactados por el manejo inadecuado de residuos sólidos intervenidos anualmente</t>
  </si>
  <si>
    <t>V1=Lixiviados del Antiguo Vertedero de Navarro tratados</t>
  </si>
  <si>
    <t>V1=Monitoreos anuales de calidad ambiental del antiguo Vertedero de Navarro realizados</t>
  </si>
  <si>
    <t>V1 = Número de Generadores de Residuos de Construcción y Demolición-RCD y Residuos Ordinarios, vinculados a un proceso de manejo eficiente y mejores prácticas en su gestión.</t>
  </si>
  <si>
    <t>V1+ V2+V3+ V4</t>
  </si>
  <si>
    <t>V1= Plan de Gestión Integral de Residuos Sólidos –PGIRS evaluado y ajustado
V2= Estudio asociado a la localización de infraestructuras del sistema de gestión integral de residuos sólidos elaborado
V3= Estudio asociado a la GIRS para el mejoramiento de la prestación del servicio público de aseo elaborado
V4= Estudio asociado a la GIRS para el mejoramiento de la prestación del servicio público de aseo elaborado</t>
  </si>
  <si>
    <t>V1=Personas sensibilizadas en gestión de residuos sólidos con inclusión de recicladores de oficio</t>
  </si>
  <si>
    <t>V1=Nuevo modelo de aseo implementado</t>
  </si>
  <si>
    <t>V1=Emprendimientos
V2=Empresas</t>
  </si>
  <si>
    <t>V= 0.3*V1+0.5*V2+0.2*V3</t>
  </si>
  <si>
    <t>V1= Sistema Diseñado
V2= Sistema implementado con plataforma tecnologica
V3= Sistema en funcionamiento y certificado</t>
  </si>
  <si>
    <t>V = V1+V2+V3</t>
  </si>
  <si>
    <t>V1= Estudio Economico Residuos inorganicos
V2= Estudio Economico Residuos de Construcción y Demolición (RCD)
V3= Estudio Economico Residuos Sólidos Organicos</t>
  </si>
  <si>
    <t>V = V1/V2*100
V2 = V3-V4</t>
  </si>
  <si>
    <t>V1 = Asociaciones fortalecidas
V2 = Asociaciones cumpliendo en Economía Solidaria
V3 =  Total de asociaciones
V4 = Asociaciones que no cumplen con Economia Solidaria</t>
  </si>
  <si>
    <t xml:space="preserve">V1=Estrategias para el fomento de la producción limpia y el consumo responsable </t>
  </si>
  <si>
    <t>V = V1*V2</t>
  </si>
  <si>
    <t>V1 = Estrategias implementadas
V2 = Negocios Verdes participando</t>
  </si>
  <si>
    <t>V1 = Fortalecimiento en técnicas de producción sostenible
V2 = Fortalecimiento en competitividad
V3 = Fortalecimiento en asociatividad</t>
  </si>
  <si>
    <t>V = Entidades con programas implementados</t>
  </si>
  <si>
    <t>V1 = Número empresas con cambios hacia patrones de producción y consumo sostenible</t>
  </si>
  <si>
    <t>V1 = Número de negocios verdes registrados, evaluados y promovidos</t>
  </si>
  <si>
    <t xml:space="preserve">V1 = Numero obras de desarrollo urbanístico y habitabilidad, aplicando Buenas Prácticas Ambientales y de Construcción Sostenible </t>
  </si>
  <si>
    <t>V1 = Número de establecimientos con usos de alto impacto ambiental de controlados con medidas de mitigación ambiental</t>
  </si>
  <si>
    <t>V1 = Número de mujeres beneficiadas con proyectos para la producción agroecológica y consumo responsables con enfoque diferencial y de género</t>
  </si>
  <si>
    <t>V1 = Número de medidas del Plan Integral de Mitigación y Adaptación al Cambio Climático ejecutadas</t>
  </si>
  <si>
    <t>V1= Vehículos con control y vigilancia de emisiones realizados</t>
  </si>
  <si>
    <t>V1= Cantidad de Hogares Sostenibles con Soluciones Solares Fotovoltaicas&lt;1 Kwp en Cali</t>
  </si>
  <si>
    <t>V1= Cantidad de Hogares Sostenibles con Soluciones Solares Fotovoltaicas=1,8 Kwp enSDL</t>
  </si>
  <si>
    <t>V1= Cantidad de Clientes Oficiales con Soluciones Solares Fotovoltaicas &lt;1 Kwp en Cali</t>
  </si>
  <si>
    <t>V1= Cantidad de Clientes Particulares con Soluciones Solares Fotovoltaicas en SDL</t>
  </si>
  <si>
    <t>V1= Cantidad de Granjas Solares Construidas en SDL</t>
  </si>
  <si>
    <t>V1= Cantidad de Transformadores de Distribución en Aceite Vegetal Instalados en SDL</t>
  </si>
  <si>
    <t>V1= Cantidad de Vehículos Eléctricos en Funcionamiento en EMCALI</t>
  </si>
  <si>
    <t>V1= Cantidad de Estaciones de Recarga Habilitadas para VE en SDL</t>
  </si>
  <si>
    <t>V1: Numero de Empresas conectadas por oficina virtual</t>
  </si>
  <si>
    <t>V1=estudio plan de incentivo al uso de vehiculos electricos e hibridos de servicio publico y particular</t>
  </si>
  <si>
    <t>V1 = Número de proyectos del Plan de Manejo Ambiental del Acuífero ejecutados</t>
  </si>
  <si>
    <t>V1 = PORH río Cañaveralejo
V2 = PORH río Meléndez
V3 = PORH río Lili
V4 = PORH río Cali</t>
  </si>
  <si>
    <t>V1: Fase I: Incorporación de recursos en el presupuesto
V2: Fase II Inicio etapa pre-contractual
V3: Fase III Ejecución contrato de obra e interventoría
V4: Fase IV Recibo de obra, identificación  de activos y aportes</t>
  </si>
  <si>
    <t>10*V1+10*V2+80*V3</t>
  </si>
  <si>
    <t>V1: Etapa I Identificación de áreas susceptibles de implementar
V2: Etapa II Firma convenio municipio de Santiago de Cali y EMCALI
V3: Etapa III Definición del esquema diferencial, tarifas a implementar y metas anuales</t>
  </si>
  <si>
    <t>V1: Numero de reservorios con mantenimiento</t>
  </si>
  <si>
    <t>V1= Anillo a 115 Kv Construido y Funcionando en SDL</t>
  </si>
  <si>
    <t>V1= Subestación de Energía Ladera Construida y Funcionando en SDL</t>
  </si>
  <si>
    <t>Km</t>
  </si>
  <si>
    <t>V1= Kilómetros de Red de Media Tensión Construidos en SDL</t>
  </si>
  <si>
    <t>V1= Equipos de maniobra instalados en SDL</t>
  </si>
  <si>
    <t>V1= Kilómetros Intervenidos Con Cable Ecológico en SDL</t>
  </si>
  <si>
    <t>V1= Nuevos Servicios Instalados por Programa de Reducción de Perdidas de Energía en SDL</t>
  </si>
  <si>
    <t>40*V1+60*V2</t>
  </si>
  <si>
    <t xml:space="preserve">V1: Fase I: Identificación de las estrategias 
V2: Fase II: Implementación y puesta en marcha estrategias </t>
  </si>
  <si>
    <t>V1 = Estrategia  interinstitucional para el manejo de agua residual en Asentamientos Humanos de Desarrollo Incompleto, diseñada y en implementación.</t>
  </si>
  <si>
    <t>V1= Estudios y diseños de la Planta de Tratamiento de Aguas Residuales de Sur (PTAR-S) elaborados</t>
  </si>
  <si>
    <t>V1=Sistemas de tratamiento de agua residual domestica (PTARD) construidas en la zona rural</t>
  </si>
  <si>
    <t>V1=Sistemas individuales de tratamiento de agua residual domestica (SITARD) construidas</t>
  </si>
  <si>
    <t>V1=Planta de tratamiento de agua residual domestica (PTARD) mejoradas en la zona rural.</t>
  </si>
  <si>
    <t>V1=Sistemas individuales de tratamiento de agua residual domestica (SITARD) mejoradas</t>
  </si>
  <si>
    <t>80*V1+20*V2</t>
  </si>
  <si>
    <t>V1: Fase III Ejecución contrato de obra e interventoría
V2: Fase IV Recibo de obra, identificación  de activos y aportes</t>
  </si>
  <si>
    <t>V1 = Número de acciones del Programa de Aire Limpio implementadas</t>
  </si>
  <si>
    <t>V1 = Un Plan de Mejoramiento de Ambiente Sonoro actualizado, adoptado y ejecutado</t>
  </si>
  <si>
    <t>V= Espacio Público asociado al SITM-MIO generado y recuperado.</t>
  </si>
  <si>
    <t>V1= Soluciones peatonales contruidas</t>
  </si>
  <si>
    <t>V1 Número de puentes peatonales con mantenimiento en la zona urbana.
V2 Número de puentes peatonales con mantenimiento en la zona rural</t>
  </si>
  <si>
    <t>V1= metros cuadrados de red peatonal con matenimiento en zona urbana.
V2 = metros cuadrados de red peatonal con mantenimiento en zona rural.</t>
  </si>
  <si>
    <t>V= Red de Ciclo-infraestructura (ciclo rutas integradas al SITM-MIO)  implementadas.</t>
  </si>
  <si>
    <t>V=Puntos de Ciclo-parqueaderos integrados al SITM-MIO construidos</t>
  </si>
  <si>
    <t>V1= longitud de cilclo- infraestructura construida</t>
  </si>
  <si>
    <t>V1= longitud de Km de ciclo-infraestructura con matenimineto</t>
  </si>
  <si>
    <t>V1=Red de Ciclo infraestructura Implementada</t>
  </si>
  <si>
    <t>V1= Puntos de Cicloparqueaderos instalados</t>
  </si>
  <si>
    <t>V1= Estudios Técnicos complementarios para el Tren de Cercanías elaborados
V2= Estudio 2 elaborado
V3= Estudio 3 elaborado</t>
  </si>
  <si>
    <t>V= km de corredores pre troncales del SITM - MIO, adecuados con Carriles preferenciales.</t>
  </si>
  <si>
    <t>V= km de Corredores troncales del SITM - MIO construidos.</t>
  </si>
  <si>
    <t>V= Buses con del SITM-MIO con bajas emisiones en circulación en hora pico. (promedio flota ejecutadal).</t>
  </si>
  <si>
    <t>V=Terminales de cabecera del  SITM-MIO construidas.</t>
  </si>
  <si>
    <t>V=Terminales Intermedias del  SITM MIO, construidas</t>
  </si>
  <si>
    <t>V=Estaciones de parada en corredores troncales del SITM-MIO construidas.</t>
  </si>
  <si>
    <t>V=Patio Talleres del SITM MIO construidos</t>
  </si>
  <si>
    <t>V=sistemas de servicio complementario integrados al SITM-MIO.</t>
  </si>
  <si>
    <t>V= Estudio de prefactivilidad de la segunda linea del Sistema aerosupendido para el MIO Cable.</t>
  </si>
  <si>
    <t>V1= Reportes de ejecucion de recursos a FESDE</t>
  </si>
  <si>
    <t>V1= Reporte de ejecucion componente tecnologico al SITM</t>
  </si>
  <si>
    <t xml:space="preserve">V= Estrategias financieras y operativas de optimización del SITM-MIO. </t>
  </si>
  <si>
    <t>V1= intersecciones viales a desnivel construidas.</t>
  </si>
  <si>
    <t>V1= Intersecciones viales a nivel construidas</t>
  </si>
  <si>
    <t>V1= vias y obras de drenaje en zona urbana construidas.
V2= vias y obras de drenaje en zona rual construida.</t>
  </si>
  <si>
    <t>V1= puentes vehiculares en zona urbana con mantenimiento.
V2= puentes vehiculares en zona rural con matenimiento.</t>
  </si>
  <si>
    <t>V1= frentes de trabajo megaobras en ejecucion.</t>
  </si>
  <si>
    <t>V1= sistema de gestion vilade infraestructura implementado.
V2= sistema de gestion val programado.</t>
  </si>
  <si>
    <t>V1= kilometros de obra construidos</t>
  </si>
  <si>
    <t>V1= Red semaforizada con mantenimiento</t>
  </si>
  <si>
    <t>V1= Puntos de la red vial señalizados</t>
  </si>
  <si>
    <t>V1=Operativos en vía realizados</t>
  </si>
  <si>
    <t>V1=V1= Plan Especial de Transporte de Carga y Logística para Cali</t>
  </si>
  <si>
    <t>V1=Acciones del plan local de seguridad vial Implementados</t>
  </si>
  <si>
    <t>V1=Infraestructura física tecnológica para atención efectiva integral al usuario realizada</t>
  </si>
  <si>
    <t>V1=Centro de enseñanza automovilística de Distrito de Cali operando</t>
  </si>
  <si>
    <t>V1=Actores de la movilidad sensibilizados</t>
  </si>
  <si>
    <t>V1=Promoción de comportamientos y prácticas seguras para la movilidad realizadas</t>
  </si>
  <si>
    <t>V1=Espacios de participación e interacción con los diversos actores viales implementados</t>
  </si>
  <si>
    <t>V1= Planes especiales zonales de gestión del estacionamiento formulados</t>
  </si>
  <si>
    <t>V1= Verificaciones de Riesgos por Fenómenos de Origen Tecnológico
V2= Verificaciones de Riesgos por Fenómenos de Origen Socio-natural
V3= Verificaciones de Riesgos por Fenómenos de Origen Natural
V4= Verificaciones de Riesgos por Fenómenos de Origen Antrópico</t>
  </si>
  <si>
    <t>V1= Sistema integral de información de la gestión del riesgo, diseñado (20%)
V2= Sistema integral de información de la gestión del riesgo, implementado (80%)</t>
  </si>
  <si>
    <t>V1= Documento de Plan de Gestión del Riesgo de Desastres de Santiago de Cali ajustado</t>
  </si>
  <si>
    <t>V1= Etapa de Estructura, Desmonte, Demolición y nivelación (30%) 
V2= Etapa de Estructuras de concreto reforzado y redes (20%)
V3= Etapa de Cableado, redes electricas, mamposteria y acabados (20%)
V4= Etapa de Dotación de oficinas, almacenamiento, sistemas de seguridad (20%)</t>
  </si>
  <si>
    <t>V1 = Número de redes para la vigilancia e identificación de amenazas socio naturales generadoras de riesgo fortalecidas y en funcionamiento</t>
  </si>
  <si>
    <t>((V1+V2+V3)/3)/V4)*100</t>
  </si>
  <si>
    <t>V1= Area del Suelo Urbano con Modelo de Exposición elaborado
V2= Area del Suelo Urbano con Modelo de Vulnerabilidad elaborado
V3= Area del Suelo Urbano con Modelo de Riesgo elaborado
V4= Area total del Suelo Urbano</t>
  </si>
  <si>
    <t>((V1/V2)*0.70+(V3/V4)*0.30)*100</t>
  </si>
  <si>
    <t>V1= Area cubierta con estudios básicos sobre movimientos en masa
V2= Area de ladera del municipio
V3= Area cubierta con estudios de detalle sobre movimeintos en masa
V4= Area de ladera del municipio que requiere estudios de detalle por movimientos en masa</t>
  </si>
  <si>
    <t xml:space="preserve"> V1 = Evaluación de riesgo por inundaciones pluviales y fluviales de la comuna 22, área de expansión urbana, corredor Cali- Jamundí y área suburbana de Pance, elaborada</t>
  </si>
  <si>
    <t>V1=Techos restituidos</t>
  </si>
  <si>
    <t>V1: Subsidio municipal de vivienda de interés social, modalidad arrendamiento proceso reasentamiento asignado</t>
  </si>
  <si>
    <t>V1= metros cubicos de obras de contencion construidos.</t>
  </si>
  <si>
    <t>(V1+V2)/(V3+V4) x 100</t>
  </si>
  <si>
    <t>V1 = Servicios de urgencias  que cumplen con requisitos de seguridad  en la respuesta a urgencias, emergencias y desastres
V2: Ambulancias que cumplen con requisitos de seguridad  en la respuesta a urgencias, emergencias y desastres
V3 = Servicios de urgencias habilitados
V4:  Ambulancias habilitadas</t>
  </si>
  <si>
    <t>V1 = Número de obras e intervenciones para la reducción del riesgo por amenaza natural y socio natural, en el área urbana y periurbana, ejecutadas</t>
  </si>
  <si>
    <t>V1 = Diseño de los pilotos.
V2= Número de pilotos de Sistemas Urbanos de Drenaje Sostenible (SUDS) y Soluciones Basadas en la Naturaleza  (SBN) en funcionamiento</t>
  </si>
  <si>
    <t>V1: Metros Cuadrados Estabilizados</t>
  </si>
  <si>
    <t>V1= Personas Fortalecidas en el Conocimiento de las Buenas Prácticas para la Gestión del Riesgo</t>
  </si>
  <si>
    <t>V= V1+V2+V3+V4+V5+V6+V7</t>
  </si>
  <si>
    <t>V1= Reasentados voluntarios VIP
V2=Reasentados voluntarios modalidad compensación económica a título de subsidio
V3=No localizados
V4=Restituidos
V5=Subsidio de relocalización temporal
V6=Compensaciones por vulnerabilidad
V7= Compra de vivienda SVHS</t>
  </si>
  <si>
    <t>V1= Guardianes del jarillón fortalecidos</t>
  </si>
  <si>
    <t>V1= area de techos demolidos por asentamientos.</t>
  </si>
  <si>
    <t>V1= Bocaminas ilegales cerradas</t>
  </si>
  <si>
    <t>V1=Predios con título justificativo de dominio en zonas de riesgo no mitigable por inundaciones adquiridos</t>
  </si>
  <si>
    <t>V1=Estudios y diseños
V2=Hogares reasentados en viviendas productivas</t>
  </si>
  <si>
    <t>V1= Número de VIP construidas y/o compradas</t>
  </si>
  <si>
    <t xml:space="preserve">
V1=Número de kilómetros del Jarillón del Río Cauca reforzados</t>
  </si>
  <si>
    <t>10*V1+20*V2+60*V3+10*V4</t>
  </si>
  <si>
    <t xml:space="preserve">V1: Etapa 1. Convenio SVSH-Gobierno-EMCALI
V2: Etapa 2. Retiro de vivienda, elementos y sedimentos
V3: Etapa 3. Instalacion membrana, equipos e infraestructura
V4: Etapa 4. Recibo de obras y activos EMCALI 
</t>
  </si>
  <si>
    <t>V1= Plan de gestión social elaborado</t>
  </si>
  <si>
    <t>V1= Equipos de Primera Respuesta</t>
  </si>
  <si>
    <t>V1= Estrategia de Respuesta a Emergencias actualizada</t>
  </si>
  <si>
    <t>V1= Integrar Sistemas de Monitoreo Existentes por escenario de riesgo de incendios e inundaciones (20%)
V2= Fortalecer la difusión del Sistema de alertas tempranas con comunidades en sus zonas de influencia para su apropiación (40%)
V3= Actualizar la Aplicación del Sistemas de Alertas Tempranas (30%)
V4= Diseñar el Sistema de Alertas Tempranas de escenario de riesgo por movimientos en masa (10%)</t>
  </si>
  <si>
    <t>V1+V2+…+V5</t>
  </si>
  <si>
    <t>V1: Documento de Diagnostico elaborado.
V2: Proyecto de estructura administrativa propuesta.
V3: Proyecto de propuesta planta de personal. 
V4: Proyecto de acuerdo para aprobación del Concejo Municipal. 
V5: Proyecto de supresión y liquidación de entidades.</t>
  </si>
  <si>
    <t>V1= Modelo de división político administrativa del Distrito Especial revisado adoptado</t>
  </si>
  <si>
    <t>V1= Número de predios con información actualizada
V1= Número de predios registrados en base de catastro (20000)</t>
  </si>
  <si>
    <t>V1= 6 Instrumentos de planificación complementaria del POT formulados
V2= 4 Instrumentos de Planificación divulgados</t>
  </si>
  <si>
    <t>V1= Documento de diagnostico
V2= Documento Técnico de Soporte
V3= Documento de Evaluación del Plan de Ordenamiento Territorial
V4= Propuesta de Revisión / Ajuste
V5= Estudio elaborado por Comuna 22</t>
  </si>
  <si>
    <t>(0.04*V1+0.01*V2)*100</t>
  </si>
  <si>
    <t>V1= Unidades de planificacón urbana y rural formuladas
V2= Unidades de planificación urbana y rural adoptadas</t>
  </si>
  <si>
    <t>V1 + V2 + V3+V4</t>
  </si>
  <si>
    <t>V1= Estatuto de Servicios Públicos, ajustado
V2= Estudios de diagnóstico Plan Parcial Andalucía elaborados
V3= Estudio Torre de Telecomunicaciones
V4= Estudio de prefactibilidad para la localización del cementerio en el oriente, formulado</t>
  </si>
  <si>
    <t xml:space="preserve"> V1 = Estudio para la estructuración y creación de autoridad ambiental distrital</t>
  </si>
  <si>
    <t>V1= Sistema Distrital de Planeación, ajustado y adoptado</t>
  </si>
  <si>
    <t xml:space="preserve">(V1 x 40%) + (V2 x 40%) + (V3 x 20%) </t>
  </si>
  <si>
    <t xml:space="preserve">V1 = Fase de elaboración del plan financiero territorial en salud 
V2 = Programa de reorganización de la red servicios de las ESE. 
V3 =  Fase de certificación de competencias en salud como distrito ante Minsalud 
</t>
  </si>
  <si>
    <t>V1= Plan prospectivo de Cali como Distrito Especial formulado</t>
  </si>
  <si>
    <t>V1: Semilleros itinerantes de Desarrollo Territorial participativo</t>
  </si>
  <si>
    <t>V1=Modelo de Agencia de Cooperación Técnica implementada</t>
  </si>
  <si>
    <t>V1=Proyectos Propuestos de Cooperación Financiera y/o Técnica en Proyectos de Interés de la Administración Pública</t>
  </si>
  <si>
    <t>V1=Alianzas, coordinaciones y/o esquemas asociativos suscritos.</t>
  </si>
  <si>
    <t>V1=Estudio técnico elaborado</t>
  </si>
  <si>
    <t>V1=Modelo de laboratorio, diseñado con organismos, academia y sociedad civil</t>
  </si>
  <si>
    <t>V1=Iniciativas cocreadas frente a problemáticas priorizadas</t>
  </si>
  <si>
    <t>V1=Iniciativas colaborativas para realizar seguimiento a problemas específicos</t>
  </si>
  <si>
    <t>V1= Instrumento de planificación institucional 
 V2= Instrumento de control operacional 
 V3= Instrumento para la gestión de los riesgos
 V4= Instrumento de seguimiento y evaluación de procesos</t>
  </si>
  <si>
    <t>V1= Actividades de ejecución del servicio del deporte, recreación y actividad física realizadas
V2= Actividades de ejecución del servicio del deporte, recreación y actividad física programadas</t>
  </si>
  <si>
    <t>V1= Proceso de Gestión Cultural, bajo las políticas institucionales vigentes</t>
  </si>
  <si>
    <t xml:space="preserve">V1/ V2*100  </t>
  </si>
  <si>
    <t>V1= numero de procesos mejorados/ V2= numero de procesos*100</t>
  </si>
  <si>
    <t xml:space="preserve"> V1 = Procesos institucionales de la autoridad ambiental, conforme a los requerimientos de las políticas institucionales y administrativas vigentes mejorados (9% cada proceso)</t>
  </si>
  <si>
    <t xml:space="preserve"> V1= Funcionarios capacitados en competencias y habilidades</t>
  </si>
  <si>
    <t xml:space="preserve">V1 =  Total  de funcionarios que participan de las  sensibilizaciones </t>
  </si>
  <si>
    <t xml:space="preserve">V1= Intervenciones de clima y cultura realizadas
V2= Mediciones de clima y cultura realizadas
</t>
  </si>
  <si>
    <t>V1 = Fase de Diagnóstico identificación de Gestión del Conocimiento 
 V2= Fase de Generación y producción del Conocimiento
 V3= Fase de Uso y apropiación del conocimiento 
 V4= Fase de compartir y difundir el conocimiento</t>
  </si>
  <si>
    <t xml:space="preserve">V1= Servidores públicos orientados en Código Disciplinario Único 
V2= Ciudadanos orientados en Código Disciplinario Único
</t>
  </si>
  <si>
    <t>V1: Personas formadas de la administración pública en temas de perspectiva de género y enfoque diferencial.</t>
  </si>
  <si>
    <t>V1= Diseños de puestos de trabajo personalizados para funcionarios en condición de discapacidad, elaborados.</t>
  </si>
  <si>
    <t>V1= Puestos de trabajo modificados</t>
  </si>
  <si>
    <t>(V1/V2) * 100</t>
  </si>
  <si>
    <t>V1= Procesos con los niveles de modelación estandarizados bajo AE
 V2= Total de procesos de los Entidad en el Modelo de Operacion por procesos - MOP</t>
  </si>
  <si>
    <t>V1: Número de procedimientos de la DATIC modelados bajo BPM
 V2: Número total de procedimientos de DATIC</t>
  </si>
  <si>
    <t>V1: Número de fases del Marco de gestión de capacidades de negocio de la entidad Implementadas.
 V2: Número de fases del Marco de gestión de capacidades de negocio de la entidad establecidas.</t>
  </si>
  <si>
    <t>V1= Instrumento Planeación de la Arquitectura de la Alcaldía de Santiago de Cali.
 V2= Instrumento Arquitectura Misional de la Alcaldía de Santiago de Cali.</t>
  </si>
  <si>
    <t>M= V1+V2+V3+V4+V5</t>
  </si>
  <si>
    <t>V1: Servicio de información para la compra pública (0.40)
 V2: Servicio de educación informal dirigido al comprador público (0.20)
 V3: Servicios de divulgación en temas relacionados con los servicios de apoyo a la compra pública (0.10)
 V4: Instrumentos de agregación de demanda (0.10)
 V5: Documentos de lineamientos técnicos (0.20)</t>
  </si>
  <si>
    <t>V1: Número de  estrategias para implementar las  políticas del Modelo Integrado de Planeación y Gestión de responsabilidad de DATIC Implmentadas.
 V2: Número de estrategias para implementar las  políticas del Modelo Integrado de Planeación y Gestión de responsabilidad de DATIC diseñadas</t>
  </si>
  <si>
    <t>(V1+V2+V3+V4)</t>
  </si>
  <si>
    <t>V1= Documento de la fase diagnostico del sistema de Seguridad y Privacidad de la Información
V2= Documentos de la fase de planificación del sistema de Seguridad y Privacidad de la Información
V3= Documentos de la fase de implemntación del sistema de Seguridad y Privacidad de la Información
V4= Documento de la fase de evaluación del desempeño del sistema de Seguridad y Privacidad de la Información.</t>
  </si>
  <si>
    <t>V1= Fase del Diagnostico del Modelo de teletrabajo realizada.
V2= Fase del Diseño del Modelo de teletrabajo realizada.
V3= Fase de Evaluación y mejora del Modelo de Teletrabajo realizada</t>
  </si>
  <si>
    <t>V1= Requisitos actualizados de la norma NTC ISO 9001:2015 
V2= Total de requisitos de la  Norma NTC ISO  9001:2015</t>
  </si>
  <si>
    <t xml:space="preserve">V1=Líneas de servicios del proceso Desarrollo Económico cerficadas </t>
  </si>
  <si>
    <t>V1=Líneas de servicios del Proceso Servicios Públicos certificadas bajo la ISO 9001:2015</t>
  </si>
  <si>
    <t>V1: Actividades realizadas del proceso de participación.
 V2: Total de actividades del Proceso de Participación.</t>
  </si>
  <si>
    <t>V1= Bibliotecas Públicas del proceso de Gestión Cultural certificadas bajo la norma Técnica de Gestión de Calidad ISO 9001:2015</t>
  </si>
  <si>
    <t>V1: Número de líneas certificadas</t>
  </si>
  <si>
    <t>V1=Líneas del servicio del organismo certificadas</t>
  </si>
  <si>
    <t xml:space="preserve">V1: Primera linea de servicio 
V2: segunda linea de servicio </t>
  </si>
  <si>
    <t>V1+V2…+V7</t>
  </si>
  <si>
    <t>V1: Política institucional de servicio al ciudadano elaborada o actualizada 
 V2:Herramientas de seguimiento y evaluación elaborada o actualizada 
 V3: Estudio de trámites para la ciudad elaborado o actualizado 
 V4: Manual de Servicio al ciudadano elaborada o actualizada
 V5: Herramientas peticiones verbales para la recepción y desempeño elaboradas o actualizadas 
 V6:Mecanismos de evaluación periodica de servicio al ciudadano elaborados o actualizados 
 V7: Diagnóstico de los laboratorios de simplicidad elaborados o actualizados</t>
  </si>
  <si>
    <t>V1: Acciones de racionalización implementadas</t>
  </si>
  <si>
    <t>V1= Número de edificaciones mantenidas</t>
  </si>
  <si>
    <t>V1= Número de Bienes Muebles actualizados
V1= Número Bienes Muebles registrados en SAP(60000)</t>
  </si>
  <si>
    <t>(V1/V2)*6 + (V3/V4)*6 + (V5/389)*3</t>
  </si>
  <si>
    <t>V1: Número de servidores públicos capacitados en roles de Seguridad vial (Presencial y Virtual) (2816).
V2: Total de servidores Públicos en el Distrito de Santiago de Cali  (7000)
V3: Número de servidores públicos con procesos de evaluación médica psicosensométrica, teóricas y prácticas realizados (400).
V4: Total de servidores públicos que conducen vehículos oficiales (856)
V5: Kits de seguridad Víal Adquiridos (40)</t>
  </si>
  <si>
    <t>V1: Expedientes del inventario de gestión documental sistematizados</t>
  </si>
  <si>
    <t xml:space="preserve">V1= Expedientes terminados de vigencias anteriores </t>
  </si>
  <si>
    <t>V1=Lineamientos estratégicos y componentes requeridos para una adecuada gestión del ciclo de defensa jurídica
V2=Lineamientos para la formulación de política y metodologías para asegurar la producción normativa</t>
  </si>
  <si>
    <t>V1=Proceso de gestión de tránsito y transporte Implementado</t>
  </si>
  <si>
    <t>VI=Red de gestión de información y del conocimiento diseñado y operado</t>
  </si>
  <si>
    <t>V1:Sistema de Gestión del Conocimiento</t>
  </si>
  <si>
    <t xml:space="preserve"> V1= Pasivo pensional</t>
  </si>
  <si>
    <t>V1= Plan de Desarrollo Distrital difundido
V2= Planes de Desarrollo de Comunas y Corregimientos difundidos</t>
  </si>
  <si>
    <t>V1= Plan de Desarrollo Municipal con S. y E.
V2= Planes de Desarrollo de Comunas y Corregimientos con S. y E.</t>
  </si>
  <si>
    <t>V1= Políticas públicas evaluadas</t>
  </si>
  <si>
    <t>V1= Solicitudes de Encuesta SISBEN atendidas
V2= Solicitudes de Encuesta SISBEN radicadas</t>
  </si>
  <si>
    <t>V1= Archivo Municipal de Datos Actualizado</t>
  </si>
  <si>
    <t>V1= Indicadores actualizados
V2= Total indicadores</t>
  </si>
  <si>
    <t>V1= Documentos con estadísticas básicas publicados</t>
  </si>
  <si>
    <t>V1 = Estrato asignado
V2 = Solicitudes para asignación de estrato</t>
  </si>
  <si>
    <t>V1= Registros de predios con nomenclatura depurada
V2= Registros predios de nomenclatura por depurar</t>
  </si>
  <si>
    <t>V1= Servicios Web Geográficos en la IDESC disponibles
V2= Productos de Información Geográfica en la IDESC disponibles</t>
  </si>
  <si>
    <t>(V1 / V2) * 100</t>
  </si>
  <si>
    <t>V1: Acciones realizadas 
V2: Acciones requeridas</t>
  </si>
  <si>
    <t>V1: Estudios realizados por el observatorio de turismo</t>
  </si>
  <si>
    <t>V1= Encuesta multipropósito de empleo y calidad de vida</t>
  </si>
  <si>
    <t xml:space="preserve">V1=  Estudios Sobre Economia Creativa ; V2= Estudios Economía Digital ; V3= Estudios Economía Circular; V4=Estudios temas de Desarrollo en la región </t>
  </si>
  <si>
    <t>V1=Fortalecimiento tecnológico (30%)
V2=Generación de conocimiento (20%)
V3=Difusión para la formación ambiental (40%)</t>
  </si>
  <si>
    <t>V1:Politicas Públicas Sociales con monitoreo y seguimiento</t>
  </si>
  <si>
    <t>V1= Investigaciones realizadas</t>
  </si>
  <si>
    <t>V1: Investigaciones Realizadas</t>
  </si>
  <si>
    <t>V1=Investigaciones en el Marco del Observatorio de la vigilancia de la conducta oficial en tema del servidor público</t>
  </si>
  <si>
    <t>V1= investigaciones producidas</t>
  </si>
  <si>
    <t>V1: Observatorio de Hacienda Pública operando</t>
  </si>
  <si>
    <t>V1 = Un Sistema de Información Geográfico -SIG para el manejo de  Sustancias Químicas y Residuos Peligrosos en el marco del COTSA, bajo el modelo de arquitectura empresarial, estructurado y en implementación.</t>
  </si>
  <si>
    <t>V1= Estudio de mercado por clústeres, existentes en el municipio de Santiago de Cali, elaborado</t>
  </si>
  <si>
    <t xml:space="preserve"> V1:Investigaciones cuantitativa y cualitativa en temas de paz, cultura ciudadana, respeto por la casa común y otros seres sintientes, derechos humanos y acuerdo de paz realizadas</t>
  </si>
  <si>
    <t>V1= Estudios de factibilidad de proyectos estrategicos del plan de desarrollo elaborados</t>
  </si>
  <si>
    <t>V1: Número de conjuntos de datos con Modelo de Big Data implementados</t>
  </si>
  <si>
    <t>V1: Número de Datacenter de la alcaldía de Santiago de Cali unificado</t>
  </si>
  <si>
    <t>V1: Actividades realizadas para el funcionamiento de la plataforma virtual.
 V2: Total de actividades para la implemtación de la plataforma virtual</t>
  </si>
  <si>
    <t>V1: Número de Modelos de inteligencia artificial formulado</t>
  </si>
  <si>
    <t>V1: Nivel de Implementacion del Sistema de Gestión de Seguridad de la Información (Resultado de la evaluación del Instrumento de Evaluación MSPI del Ministerio de TIC)</t>
  </si>
  <si>
    <t>V1: Puntos de actención con cultura del servicio orientad al ciudadano operando.
 V2: Total de puntos de atención</t>
  </si>
  <si>
    <t>V1= Numero de procesos automatizados en un sistema 
 V2= Numero de procesos del sector educativo</t>
  </si>
  <si>
    <t>V1=Calidad, disponibilidad y caracterización de la información
V2=Selección, ajuste y entrenamiento del modelo
V3=Visualización e implementación del modelo</t>
  </si>
  <si>
    <t>V1= Centro de Gestión del Conocimiento</t>
  </si>
  <si>
    <t>V1: Numero de dispositivo de hardware en obsolecencia teconilogica renovados
 V2: Numero de total de dispositivo de hardware en obsolecencia teconologica identificados</t>
  </si>
  <si>
    <t>((V1 + V2)/2)*100%</t>
  </si>
  <si>
    <t>V1: Modelo de Arquitectura Empresarial del dominio de sistemas de información de la entidad implementado (0,5)
 V2: Modelo de Arquitectura Empresarial del dominio de infraestructura tecnologíca de la entidad implementado (0,5)</t>
  </si>
  <si>
    <t>V1: Número de Sistemas de información activos de la entidad interoperando
 V2: Número de Sistemas de información activos de la entidad</t>
  </si>
  <si>
    <t>V1: Número de Sistemas de Información de la entidad modernizados
 V2: Número Sistemas de Información de la entidad activos</t>
  </si>
  <si>
    <t>V1: Número de Trámites y servicios parcialmente automatizados 
 V2: Número de Trámites y servicios totalmente automatizados</t>
  </si>
  <si>
    <t>V1= IEO con sistema de matrícula en línea vía web
 V2= Total de Instituciones Educativas Oficiales</t>
  </si>
  <si>
    <t>V1= Planos escaneados y digitalizados (base de datos)
V2= Total de planos inventariados en Planoteca DAPM</t>
  </si>
  <si>
    <t>V1= Referentes físicos de la Red de Control Geodésico de Santiago de Cali materializados</t>
  </si>
  <si>
    <t xml:space="preserve">V1= Sistema de información cultural y de gestión del patrimonio, operando </t>
  </si>
  <si>
    <t>V1= Sistema de informacion de control urbanistico implementado y mantenido</t>
  </si>
  <si>
    <t>V1= Reporte de quejas</t>
  </si>
  <si>
    <t>Millones de Pesos</t>
  </si>
  <si>
    <t>V1: Cartera Recuperada</t>
  </si>
  <si>
    <t>V1= Recaudo de ingresos de impuesto Predial Unificado 
V2= Recaudo de ingresos de Impuesto de Industria Y Comercio
V3= Recaudo de ingresos de otros Impuestos</t>
  </si>
  <si>
    <t xml:space="preserve">V1= Contribuyentes  del Impuesto Predial Unificado, Industria y Comercio y otros  que pagaron oportunamente en la vigencia de medicion.   
V2= Total Documentos  emitidos de cobro de Impuesto Predial Unificado, Industria y Comercio y otros.   </t>
  </si>
  <si>
    <t>V1(0,67)+V2(0.33)</t>
  </si>
  <si>
    <t>V1= Realizar Censo tributario urbano(0,67)
V2= Realizar  Censo Tributario rural (0,33)</t>
  </si>
  <si>
    <t>V1: Predios Rurales Actualizados.</t>
  </si>
  <si>
    <t>V1: predios actualizados por conservacion catastral</t>
  </si>
  <si>
    <t>V1: Software del Sistema de Informaciòn Catastral implementado</t>
  </si>
  <si>
    <t>V1: Catastro Multipropósito Implementado</t>
  </si>
  <si>
    <t>V1=cartera de infracciones de tránsito recuperada 
 V2= total de cartera morosa de infracciones de tránsito</t>
  </si>
  <si>
    <t xml:space="preserve">V1 = Proyecto de acuerdo municipal con incentivos tributarios </t>
  </si>
  <si>
    <t>V1= Cartera recuperada</t>
  </si>
  <si>
    <t>V1: Actividades del plan de acción del sistema de participación realizadas.
 V2: Total de actividades del plan de acción del sistema de participación.</t>
  </si>
  <si>
    <t>V1: Personas pertenecientes a grupos de valor fortalecidas en capacidades comunitarias.</t>
  </si>
  <si>
    <t>V1: Iniciativas lúdicas, académicas y comunitarias para la promoción de la participación ciudadana implementadas</t>
  </si>
  <si>
    <t>V1: Planes de desarrollo de nivel territorial formulados</t>
  </si>
  <si>
    <t>V1: Organismo comunales inspeccionados, vigilados y controlados en el cumplimiento de la norma comunal.
 V2: Total de organismos comunales del Territorio</t>
  </si>
  <si>
    <t>V1:Actividades realizadas de la estrategia de Resiliencia de Santiago de Cali.
V2: Total actividades de la Estrategia de Resilienca de Santago de Cali</t>
  </si>
  <si>
    <t>V1: Estimulos entregados a propuestas, de organizaciones sociales y comunitarias, para la Transformación de Realidades Sociales en los territorios priorizados TIO´s.</t>
  </si>
  <si>
    <t>V1= Sistema Municipal de Cultura funcionando</t>
  </si>
  <si>
    <t>V1:Mujeres vinculadas a procesos de formación política</t>
  </si>
  <si>
    <t>V1=Red de agentes institucionales con un plan específico para buen gobierno, abierto a la ciudadanía; operando</t>
  </si>
  <si>
    <t>V1: Estrategia de Comunicación clara y transparente implementada.</t>
  </si>
  <si>
    <t>V1 / V2</t>
  </si>
  <si>
    <t>V1: Número de usuarios de servicios públicos capacitados en competencias TIC
 V2: Número de usuarios proyectados para capacitar en competencias TIC</t>
  </si>
  <si>
    <t>V1= Estrategias de rendición de cuentas implementadas</t>
  </si>
  <si>
    <t>V1=Política Pública de Cultura Ciudadana formulada. 
 V2=Política Pública de Cultura Ciudadana aprobada. 
 V3= Política Pública de Cultura Ciudadana socializada</t>
  </si>
  <si>
    <t>V1: Actividades de la Estrategia para el fomento del derecho a la libertad religiosa y la participación ciudadana realizadas</t>
  </si>
  <si>
    <t>V1=Personas formadas en cultura ciudadana para la paz, la convivencia y reconciliación</t>
  </si>
  <si>
    <t>V1=Iniciativas institucionales y comunitarias en cultura ciudadana y construción de paz apoyadas</t>
  </si>
  <si>
    <t>V1=Colectivos Urbanos y rurales de cultura ciudadana y construcción de Paz apoyados y promovidos</t>
  </si>
  <si>
    <t>V1=Iniciativas institucionales de promoción a la caleñidad implementadas</t>
  </si>
  <si>
    <t>V1=Encuentros ciudadanos de sensibilización en temas de cultura ciudadana realizados</t>
  </si>
  <si>
    <t>V1: Politica pública formulada
V2: Política Pública adoptada</t>
  </si>
  <si>
    <t>Secretaría de Paz y Cultura Ciudadana</t>
  </si>
  <si>
    <t>Secretaría de Vivienda Social y Hábitat</t>
  </si>
  <si>
    <t>Secretaría de Desarrollo Territorial y Participación Ciudadana</t>
  </si>
  <si>
    <t>Secretaría de Infraestructura</t>
  </si>
  <si>
    <t>Instituto Popular de Cultura</t>
  </si>
  <si>
    <t>Secretaría de Gestión del Riesgo Emergencias y Desastres</t>
  </si>
  <si>
    <t>Secretaría de Gobierno</t>
  </si>
  <si>
    <t>Departamento Administrativo de Control Interno</t>
  </si>
  <si>
    <t>Control Disciplinario Interno</t>
  </si>
  <si>
    <t>Departamento Administrativo de Gestión Jurídica Pública</t>
  </si>
  <si>
    <t>Departamento Administrativo de Hacienda</t>
  </si>
  <si>
    <t>Cali, Solidaria por la Vida</t>
  </si>
  <si>
    <t>5201
Distrito Reconciliado</t>
  </si>
  <si>
    <t>5201001
Derechos Humanos, Paz y Reconciliación</t>
  </si>
  <si>
    <t>Política pública de Derechos Humanos formulada, aprobada y adoptada</t>
  </si>
  <si>
    <t>En el periodo 2021-2023 se sensibilizan a 2.400 niños, niñas adolescentes y jóvenes  para la prevención de los delitos de desaparición, trata, reclutamiento forzado, uso y utilización de menores</t>
  </si>
  <si>
    <t>Niños, niñas, adolescentes y jóvenes sensibilizados para la prevención de los delitos de desaparición, trata, reclutamiento forzado, uso y utilización de menores</t>
  </si>
  <si>
    <t>En el periodo 2020-2023 participan 4.000 Personas en la promoción y protección de Derechos Humanos, la naturaleza, los seres sintientes y la prevención de sus vulneraciones</t>
  </si>
  <si>
    <t>Personas que participan en la promoción y protección de Derechos Humanos, la naturaleza, los seres sintientes y la prevención de sus vulneraciones</t>
  </si>
  <si>
    <t>En el periodo 2021-2023 se crean 246 espacios de diálogo, reconciliación, construcción de paz y Cuidado de la Casa Común</t>
  </si>
  <si>
    <t>Espacios de diálogo, reconciliación, construcción de paz y Cuidado de la Casa Común creados</t>
  </si>
  <si>
    <t xml:space="preserve">En el periodo 2021-2023 se brinda orientación social, política y comunitaria a 600 personas en proceso de reincorporación, reintegración, desvinculados del conflicto armado  </t>
  </si>
  <si>
    <t>Personas en proceso de reincorporación, reintegración, desvinculados del conflicto armado con orientación social, política y comunitaria</t>
  </si>
  <si>
    <t>En el periodo 2020-2023 se adecua, equipa y pone en operación  el museo de la casa de las memorias del conflicto y la reconciliación</t>
  </si>
  <si>
    <t>Museo de la Casa de las Memorias del Conflicto y la Reconciliación adecuado, equipado y en operación en el territorio</t>
  </si>
  <si>
    <t>En el periodo 2020-2023 se implementa el 47% del  plan de paz y convivencia pacífica</t>
  </si>
  <si>
    <t>Plan de paz y convivencia pacífica implementado</t>
  </si>
  <si>
    <t>En el periodo 2021-2023 se implementan once (11) Iniciativas de justicia comunitaria para la prevención y transformación de conflicto</t>
  </si>
  <si>
    <t>Iniciativas de justicia comunitaria para la prevención y transformación de conflictos, implementadas</t>
  </si>
  <si>
    <t>En el período 2021-2023 se cuenta con el Plan municipal de reincorporación y reconciliación con enfoque de género y diferencial  formulado e implementado</t>
  </si>
  <si>
    <t>Plan distrital de reincorporación y reconciliación con enfoque de género y diferencial formulado e implementado</t>
  </si>
  <si>
    <t>En el período 2021-2023 se crean diez (10) Iniciativas institucionales de prevención y promoción de la vulneración de derechos humanos en Salud y en salud mental</t>
  </si>
  <si>
    <t>Iniciativas institucionales de prevención y promoción de la vulneración de derechos humanos en salud y en salud mental creadas</t>
  </si>
  <si>
    <t xml:space="preserve"> En el período 2021-2023 se implementa una (1) red de defensoras y defensores populares de DDHH y construcción de paz urbana </t>
  </si>
  <si>
    <t>Red de defensoras y defensores populares de DDHH y construcción de paz urbana implementada</t>
  </si>
  <si>
    <t xml:space="preserve"> En el periodo 2021-2023 se desarrollan seis (6) Iniciativas de prevención, promoción y protección ante la feminización de la vulneración de los Derechos Humanos y del DIH</t>
  </si>
  <si>
    <t>Iniciativas de prevención, promoción y protección ante la feminización de la vulneración de los Derechos Humanos y del DIH, desarrolladas</t>
  </si>
  <si>
    <t xml:space="preserve">  En el periodo 2021-2023 se adopta la Política pública de paz y reconciliación</t>
  </si>
  <si>
    <t>Política pública de paz y reconciliación, adoptada</t>
  </si>
  <si>
    <t xml:space="preserve"> En el periodo 2021-2023 se construye una (1) Ruta para la protección de las violencias individuales y colectivas contra líderes y lideresas de procesos, organizaciones y movimientos sociales </t>
  </si>
  <si>
    <t>Ruta para la protección de las violencias individuales y colectivas contra líderes y lideresas de procesos, organizaciones y movimientos sociales</t>
  </si>
  <si>
    <t xml:space="preserve"> En el periodo 2020 - 2023, se implementan y funcionan en 30 sedes de las IEO un programa de mediación escolar</t>
  </si>
  <si>
    <t>Sedes de las IEO con programa de mediación escolar implementado y funcionando</t>
  </si>
  <si>
    <t xml:space="preserve">En el período 2021-2023 se coordinarán 4 espacios intersectoriales e interinstitucionales  en estrategias de corresponsabilidad y cooperación en la consolidación de la paz territorial  </t>
  </si>
  <si>
    <t>Espacios intersectoriales e interinstitucionales coordinados en estrategias de corresponsabilidad y cooperación en la consolidación de la paz territorial junto con líderes territoriales</t>
  </si>
  <si>
    <t>5201002
Cali Distrito Previene las Violencias</t>
  </si>
  <si>
    <t>En el período 2020-2023 se sensibilizan 12000 Personas que incurren en comportamientos contrarios a la convivencia.</t>
  </si>
  <si>
    <t>Personas que incurren en comportamientos contrarios a la convivencia sensibilizadas</t>
  </si>
  <si>
    <t>En el periodo 2020-2023 participan 35000 personas en estrategia de prevención de la violencia familiar y sexual.</t>
  </si>
  <si>
    <t>Personas participando en la estrategia de prevención de la violencia familiar y sexual</t>
  </si>
  <si>
    <t xml:space="preserve">En el periodo 2020-2023, 30 Instituciones Educativas Oficiales con escuelas de familia que incorporan el enfoque de derechos y género respecto por la casa común y otros seres sintientes </t>
  </si>
  <si>
    <t>Comunidad educativa de las Instituciones Educativas Oficiales con escuelas de familia que incorporan el enfoque de derechos, género y respeto por la Casa Común y otros seres sintientes</t>
  </si>
  <si>
    <t>En el periodo 2020 - 2023, 92 Instituciones educativas Oficiales   cuentan con apoyo Psicosocial para la salud mental</t>
  </si>
  <si>
    <t>Instituciones Educativas Oficiales que cuentan con apoyo psicosocial para la salud mental y prevención de los diferentes tipos de violencia</t>
  </si>
  <si>
    <t xml:space="preserve"> En el período 2021-2023 se fortalecen cincuenta (50) Instituciones Educativas Oficiales en estrategias distritales en educación para la paz y gestión dialógica del conflicto</t>
  </si>
  <si>
    <t>Instituciones Educativas Oficiales que fortalecen estrategias distritales en educación para la paz y gestión dialógica del conflicto</t>
  </si>
  <si>
    <t>En el periodo 2020 - 2023, 92 Instituciones educativas Oficiales participan en la implementación del observatorio de convivencia escolar</t>
  </si>
  <si>
    <t>Instituciones Educativas Oficiales que participan en la implementación del observatorio de convivencia escolar para el Distrito</t>
  </si>
  <si>
    <t>En el período 2021-2023 se formula, aprueba y socializa la Política Pública de Barrismo Social articulada con la ley 1445 de 2011</t>
  </si>
  <si>
    <t>Política Pública de Barrismo Social formulada, aprobada y socializada, articulada con la ley 1445 de 2011</t>
  </si>
  <si>
    <t>En el periodo 2020-2023 se pasa de 4 a 7 Centros de Orientación Familiar (COF) con atención psicosocial y jurídica para la prevención de las violencias y la vulneración de los derechos.</t>
  </si>
  <si>
    <t>Centros de orientación familiar funcionando como estrategia para la prevención de las violencias y para el fortalecimiento de habilidades para la vida, el trabajo y la convivencia de las Familias, con el enfoque interespecie incorporado para la atención diferencial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</si>
  <si>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</si>
  <si>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</si>
  <si>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 xml:space="preserve"> En el período 2021-2023 se implementan cuatro (4) estrategias encaminadas a promover una cultura de paz interespecie y disminuir la violencia hacia los animales no humanos</t>
  </si>
  <si>
    <t>Estrategias encaminadas a promover una cultura de paz interespecie y disminuir la violencia hacia los animales no humanos</t>
  </si>
  <si>
    <t>5201003
Seguridad y Lucha Contra el Delito</t>
  </si>
  <si>
    <t>En el periodo 2020-2021 se formula y adopta la Política Pública de Seguridad y Convivencia Ciudadana.</t>
  </si>
  <si>
    <t>Política Pública de Seguridad y Convivencia Ciudadana formulada y adoptada</t>
  </si>
  <si>
    <t xml:space="preserve">En el período 2021-2023 se intervienen en seguridad y convivencia 13 Zonas turísticas afectadas por el delito de hurto  </t>
  </si>
  <si>
    <t>Zonas turísticas afectadas por el delito de hurto intervenidas en seguridad y convivencia</t>
  </si>
  <si>
    <t>En el período 2020-2023 se apoyan 3 agencias de seguridad  para el fortalecimiento del proceso investigativo contra el crimen.</t>
  </si>
  <si>
    <t>Agencias de seguridad para el fortalecimiento del proceso investigativo contra el crimen, apoyadas</t>
  </si>
  <si>
    <t>En el periodo 2020-2023 se apoyan 6 agencias de seguridad en su operatividad.</t>
  </si>
  <si>
    <t>Agencias de seguridad y justicia apoyadas en su operatividad</t>
  </si>
  <si>
    <t>En el período 2020-2023 se adecuan 10 infraestructuras de las agencias de seguridad y justicia.</t>
  </si>
  <si>
    <t>Infraestructura de agencias de seguridad y justicia adecuadas</t>
  </si>
  <si>
    <t>En el período 2020-2023 operan 60 mesas de seguridad vecinal con enfoque de prevención situacional del delito.</t>
  </si>
  <si>
    <t>Mesas de seguridad vecinales con enfoque de prevención situacional del delito operando</t>
  </si>
  <si>
    <t>A diciembre de 2023 se implementan 1000 Sistema de monitoreo y alerta para la prevención y/o disminución del delito</t>
  </si>
  <si>
    <t>Sistemas de monitoreo y alerta del delito implementado</t>
  </si>
  <si>
    <t>En el periodo 2021-2023 se intervienen 45 entornos de las Instituciones Educativas con estrategia intersectorial de erradicación del microtráfico</t>
  </si>
  <si>
    <t>Entornos de las Instituciones Educativas intervenidos con estrategia intersectorial de erradicación del microtráfico</t>
  </si>
  <si>
    <t>5201004
Fortalecimiento de Sistemas Locales de Justicia y Penitenciarios</t>
  </si>
  <si>
    <t>En el periodo 2020-2023 se adecua la infraestructura de  2 centros penitenciarios</t>
  </si>
  <si>
    <t>Infraestructura penitenciaria adecuada</t>
  </si>
  <si>
    <t>En el período 2020-2023 se intervienen 200 adultos y adolescentes que incurren en responsabilidad penal, con acompañamiento psicosocial y/o procesos de justicia restaurativa.</t>
  </si>
  <si>
    <t>Población de adultos y adolescentes que incurren en responsabilidad penal, intervenidos con acompañamiento psicosocial y/o procesos de justicia restaurativa</t>
  </si>
  <si>
    <t>En el período 2020-2023 se adecuan 2 centro de formación para menores infractores</t>
  </si>
  <si>
    <t>Centros de formación para menores infractores adecuados</t>
  </si>
  <si>
    <t>En el periodo 2021-2023 funciona el centro de conciliación en casa de justicia.</t>
  </si>
  <si>
    <t>Centro de conciliación en casa de justicia funcionando</t>
  </si>
  <si>
    <t>En el período 2020-2023 se adecuan 39 despachos de acceso a la justicia.</t>
  </si>
  <si>
    <t>Despachos de Acceso a la Justicia adecuados</t>
  </si>
  <si>
    <t>En el periodo 2021-2023 se implementan 4  espacios nuevos de acceso a la justicia.</t>
  </si>
  <si>
    <t>Nuevos Espacios de acceso a la justicia Implementados</t>
  </si>
  <si>
    <t>A Diciembren 2022 se realiza un (1) diseño de infraestructura Cárcelaria.</t>
  </si>
  <si>
    <t>Diseño de infraestructura carcelaria realizado</t>
  </si>
  <si>
    <t>Jóvenes vinculados al sistema de responsabilidad penal con restitución del derecho a la educación</t>
  </si>
  <si>
    <t>5201005
Atención Integral a las Víctimas del Conflicto</t>
  </si>
  <si>
    <t>En el periodo 2020 - 2023 se acompaña el 100% de las solicitudes de retornos y reubicaciones que se reciban de las víctimas del conflicto armado.</t>
  </si>
  <si>
    <t>Personas en Procesos de Retorno y Reubicación, apoyadas</t>
  </si>
  <si>
    <t>Familias víctimas restituidas, que reciben medidas de asistencia, atención y reparación en proceso de restitución de tierras</t>
  </si>
  <si>
    <t>En el periodo 2020-2023 se atienden 230.000 personas en el Centro Regional de Atención a Víctimas - CRAV.</t>
  </si>
  <si>
    <t>Personas que reciben orientación y atención integral a través del Centro Regional de Atención a Víctimas</t>
  </si>
  <si>
    <t>En el periodo 2020-2023 se pasa de tener 6 a 12 servicios a la comunidad a través de los Puntos de Información y Orientación (PIO) y las Unidades Móviles.</t>
  </si>
  <si>
    <t>Puntos de Información Orientación (PIO) y Unidades Móviles adecuadas y funcionando</t>
  </si>
  <si>
    <t>En el periodo 2020-2023 se atienden el 100% de las solicitudes de Ayuda Humanitaria Inmediata (AHÍ) de los hogares víctimas del conflicto armado que cumplan los requisitos.</t>
  </si>
  <si>
    <t>Hogares víctimas del conflicto armado que solicitan y reciben ayuda humanitaria con enfoque étnico diferencial, en cumplimiento de los requisitos de ley</t>
  </si>
  <si>
    <t>En el periodo 2020-2023 se completa e integra el Sistema de Información de víctimas de Cali - SIVIC</t>
  </si>
  <si>
    <t>Sistema de información de atención a víctimas del conflicto ampliado e integrado</t>
  </si>
  <si>
    <t>En el periodo 2021-2023 se da respuesta al 100% de las solicitudes de atención y orientación recibidas por canales no presenciales habilitados</t>
  </si>
  <si>
    <t>Porcentaje de atención de solicitudes recibidas por canales no presenciales habilitados para servicios de atención y orientación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</si>
  <si>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</si>
  <si>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</si>
  <si>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En el periodo 2020 - 2023, 3.480 Estudiantes víctimas del conflicto armado interno se encuentran matriculados en las Instituciones Educativas Oficiales con estrategias para la permanencia escolar</t>
  </si>
  <si>
    <t>Estudiantes víctimas del conflicto armado interno matriculados en las Instituciones Educativas Oficiales con estrategias para la permanencia escolar</t>
  </si>
  <si>
    <t>En el periodo 2021-2023 se brinda asistencia psicojurídica a 1000 personas  para que conozcan sus derechos a la verdad, justicia, reparación y no repetición.</t>
  </si>
  <si>
    <t>Personas víctimas del conflicto armado que reciben asistencia psico jurídica especializada frente al goce efectivo de sus derechos a la verdad, la justicia, la reparación y la no repetición</t>
  </si>
  <si>
    <t>En el periodo 2021-2023 se benefician 4.860 víctimas del conflicto armado a través de la estrategia “Reparar para Reconciliar”.</t>
  </si>
  <si>
    <t>Personas víctimas del conflicto armado que se benefician de la estrategia "Reparar para Reconciliar" con enfoque diferencial</t>
  </si>
  <si>
    <t>En el  2021 reciben  apoyo técnico para su participación ante las entidades del SIV 50 organizaciones de víctimas del conflicto armado.</t>
  </si>
  <si>
    <t>Organizaciones que reciben apoyo para su participación e incidencia ante las entidades del Sistema Integral de Verdad, Justicia Reparación y No Repetición</t>
  </si>
  <si>
    <t>En el período 2020-2023 se Protegen  500 víctimas, en la ruta de riesgo de amenaza de violencia (RIAV).</t>
  </si>
  <si>
    <t>Víctimas protegidas en la ruta de riesgo de amenaza de violencia (RIAV)</t>
  </si>
  <si>
    <t>En el período 2020-2023 se promueve  la vinculación de 1.005 personas víctimas del conflicto armado,  a procesos artísticos y culturales</t>
  </si>
  <si>
    <t>Personas víctimas del conflicto armado, vinculadas a procesos artísticos y culturales</t>
  </si>
  <si>
    <t>En el periodo 2021-2023 se capacitan 10.000 víctimas del conflicto armado en los mecanismos disponibles para acceder a la restitución de sus derechos.</t>
  </si>
  <si>
    <t>Personas víctimas del conflicto armado capacitados en mecanismos de reparación y restitución de derechos</t>
  </si>
  <si>
    <t>En el periodo 2020-2023 se realiza un plan de funcionamiento para la Mesa Municipal de Participación Efectiva de Victimas.</t>
  </si>
  <si>
    <t>Planes de Funcionamiento de la Mesa Distrital de Participación Efectiva de Víctimas aprobado y ejecutado</t>
  </si>
  <si>
    <t>En el periodo 2020-2023 se realizan cuatro (4) eventos conmemorativos como medidas de satisfacción para las víctimas del conflicto armado.</t>
  </si>
  <si>
    <t>Eventos conmemorativos para las víctimas como medidas de satisfacción</t>
  </si>
  <si>
    <t>En el periodo 2021-2023 se realizan 12 encuentros regionales de prevención y articulación de acciones para el alistamiento de los municipios receptores de desplazamiento.</t>
  </si>
  <si>
    <t>Encuentros regionales de prevención y articulación de las acciones para mitigación de efectos de desplazamiento y alistamiento de los municipios receptores</t>
  </si>
  <si>
    <t>En el periodo 2020-2023 se construye, implementa y ejecuta un plan de acción integral para la atención de migrantes y flujos migratorios mixtos.</t>
  </si>
  <si>
    <t>Plan de acción de atención a migrantes y flujos migratorios mixtos formulado e implementado</t>
  </si>
  <si>
    <t>En el periodo 2020- 2023 se asignan 350 subsidios distritales a hogares en situación de desplazamiento forzoso y/o población victima del conflicto</t>
  </si>
  <si>
    <t>Subsidio distrital de vivienda asignados a hogares en situación de desplazamiento forzoso y/o población víctima de conflicto</t>
  </si>
  <si>
    <t>En el periodo 2020 - 2023 se realiza 4 eventos deportivos y recreativos para la reparación de las víctimas del conflicto armado</t>
  </si>
  <si>
    <t>Eventos deportivos y recreativos para la reparación integral de víctimas del conflicto armado, realizados</t>
  </si>
  <si>
    <t>5202
Poblaciones Construyendo Territorio</t>
  </si>
  <si>
    <t>5202001
Cariños, Puro Corazón por la Primera Infancia</t>
  </si>
  <si>
    <t>En el periodo 2021-2023 se crea un Sistema Distrital de Atención Integral a la Primera Infancia.</t>
  </si>
  <si>
    <t>Sistema Distrital de Atención Integral a la Primera Infancia</t>
  </si>
  <si>
    <t>En el período 2020-2023, dieciocho (18) Unidades de Transformación Social – UTS Cariños de atención integral a la primera infancia con mantenimiento.</t>
  </si>
  <si>
    <t>Mantenimiento de las Unidades de Transformación Social - UTS de atención Integral a la Primera Infancia</t>
  </si>
  <si>
    <t xml:space="preserve">En el período 2020-2023 se pasa de 7.519 a  10.161 Niñas, Niños, Mujeres gestantes y Madres lactantes con el Programa Cariños de Atención Integral a la Primera Infancia con perspectivas intercultural y de género y enfoques diferenciales y de derechos. </t>
  </si>
  <si>
    <t>Niñas, Niños, Mujeres gestantes y madres lactantes atendidas con el Programa Cariños para la Atención Integral a la Primera Infancia</t>
  </si>
  <si>
    <t>En el periodo 2020-2023 se articulan intersectorial e interinstitucionalmente diez (10) Organismos en la implementación de las estrategias de Movilización Social por la Primera Infancia en Santiago de Cali.</t>
  </si>
  <si>
    <t>Organismos articulados intersectorial e interinstitucionalmente en la implementación de estrategias de movilización social</t>
  </si>
  <si>
    <t>En el periodo 2020-2023, se realiza seguimiento en un 70% a Niñas, niños y mujeres gestantes de las UTS de Atención Integral a la Primera Infancia en la Ruta Integral de Atenciones – RIA.</t>
  </si>
  <si>
    <t>Niñas, niños y mujeres gestantes de las UTS de Atención Integral a la Primera Infancia con seguimiento en la Ruta Integral de Atenciones – RIA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</si>
  <si>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</si>
  <si>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</si>
  <si>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En el período 2020 - 2023, se benefician 4.000 niñas y niños con experiencias lúdicas para la primera infancia</t>
  </si>
  <si>
    <t>Niñas, niños de primera infancia beneficiados anualmente con experiencias en juego, lúdica y recreación</t>
  </si>
  <si>
    <t>En el período 2021-2023 se benefician 6.000 niños, niñas, mujeres gestantes y madres lactantes con experiencias artísticas y culturales</t>
  </si>
  <si>
    <t>Niños, niñas, mujeres gestantes y madres lactantes beneficiados con experiencias artísticas y culturales</t>
  </si>
  <si>
    <t>En el período 2020-2023 se benefician 8.000 niños, niñas, mujeres gestantes y madres lactantes en procesos de lectura y escritura</t>
  </si>
  <si>
    <t>Niñas y niños, mujeres gestantes y madres lactantes beneficiadas en procesos de lectura, escritura y oralidad</t>
  </si>
  <si>
    <t xml:space="preserve">En el periodo 2020 - 2023, 46 Instituciones Educativas Oficiales con niñas y niños de educación inicial atendidos integralmente </t>
  </si>
  <si>
    <t>IEO con Niñas y niños de educación inicial atendidos integralmente</t>
  </si>
  <si>
    <t xml:space="preserve">En el periodo 2020-2023, Se construye la infraestructura  fisica  de un (1) centro de atención a la primera infancia. </t>
  </si>
  <si>
    <t>Construcción de la infraestructura física para la atención a la primera infancia</t>
  </si>
  <si>
    <t>5202002
Promoción, Prevención y Garantías de los Derechos de los Niños, Niñas, Adolescentes y Familias</t>
  </si>
  <si>
    <t>En el período 2020 - 2023, se benefician 10.000 niñas, niños de infancia, adolescencia y juventud con programas lúdicos y recreativos</t>
  </si>
  <si>
    <t>Niñas, niños de infancia, adolescencia y juventud beneficiados anualmente con experiencias en juego, lúdica y recreación</t>
  </si>
  <si>
    <t>Beneficiarios de estrategias de fomento en educación inicial en el marco de la educación con enfoque de género y diferencial</t>
  </si>
  <si>
    <t>En el periodo 2020- 2023 participan 3.400 personas en estrategias de promoción de sus derechos y prevención de sus vulneraciones</t>
  </si>
  <si>
    <t>Personas participando de estrategias de promoción de los derechos y prevención de sus vulneraciones</t>
  </si>
  <si>
    <t>En el periodo 2020-2023 continuan funcionando 8 hogares de paso para la atención inmediata, provisional e integral de NNA</t>
  </si>
  <si>
    <t>Hogares de paso para la atención inmediata, provisional e integral de NNA con vulneración de derechos, funcionando</t>
  </si>
  <si>
    <t>En el período 2020 - 2023, se benefician 850 adolescentes y jóvenes (incluidas personas con discapacidad) con programas de rendimiento deportivo</t>
  </si>
  <si>
    <t>Adolescentes y jóvenes (incluidas personas con discapacidad) beneficiados anualmente con programa de rendimiento deportivo</t>
  </si>
  <si>
    <t>En el período 2016 - 2019, se realizan 200 eventos recreativos realizados en espacios públicos y parques dirigidos a las familias en comunas y corregimientos</t>
  </si>
  <si>
    <t>Eventos recreativos realizados en parques, espacios públicos y cuadras con actividades recreativas y lúdicas dirigidos a las familias en comunas y corregimientos</t>
  </si>
  <si>
    <t>En el período 2020-2023, se aplican 3.297.948 de dosis de vacuna del Programa Ampliado de Inmunizaciones</t>
  </si>
  <si>
    <t>Dosis de vacuna del programa ampliado de inmunizaciones aplicadas</t>
  </si>
  <si>
    <t>En el período 2020 - 2023, se benefician 40.000 Niñas, Niños y Adolescentes (incluidos niñas, niños y adolescentes con discapacidad) con programas de iniciación, formación y énfasis deportivo en comunas y corregimientos.</t>
  </si>
  <si>
    <t>Niñas, niños, adolescentes, jóvenes y adultos (incluidos con discapacidad) beneficiados anualmente con programas de iniciación y formación deportiva en disciplinas tradicionales y de nuevas tendencias en comunas y corregimientos</t>
  </si>
  <si>
    <t>En el período 2020 - 2023, se realizan 25 juegos deportivos y recreativos del sector educativo para el buen uso del tiempo libre</t>
  </si>
  <si>
    <t>Juegos deportivos y recreativos del sector educativo en comunas y corregimientos, realizados</t>
  </si>
  <si>
    <t>En el periodo 2020 - 2023 se realizan 152 jornadas de ciclovía</t>
  </si>
  <si>
    <t>Jornadas de Ciclovía realizadas</t>
  </si>
  <si>
    <t>5202003
Cali Distrito Joven: Conectados con la Ciudadanía Juvenil</t>
  </si>
  <si>
    <t>En el periodo 2020-2023 se pasa de 2 a 4 espacios juveniles de participación con acompañamiento y apoyo</t>
  </si>
  <si>
    <t>Espacios juveniles de participación con procesos de liderazgo, normativa juvenil y gestión organizacional acompañados, apoyados y formados</t>
  </si>
  <si>
    <t>En el periodo 2021-2023 se apoyan técnicamente 120 organizaciones juveniles con procesos sociales y comunitarios</t>
  </si>
  <si>
    <t>Organizaciones juveniles con procesos sociales y comunitarios apoyadas técnicamente</t>
  </si>
  <si>
    <t>En el periodo 2020-2023 se cuenta con 2 medios virtuales para la información, consulta y atención de jóvenes</t>
  </si>
  <si>
    <t>Medios virtuales para la información, consulta y atención de jóvenes desarrollados e implementados</t>
  </si>
  <si>
    <t>En el período 2020-2023 se intervienen 4000 Jóvenes vinculados a situaciones delictivas</t>
  </si>
  <si>
    <t>Jóvenes vinculados a situaciones delictivas, intervenidos</t>
  </si>
  <si>
    <t>En el periodo 2021-2023 se forman a 240 jovenes para el desarrollo del turismo</t>
  </si>
  <si>
    <t>Jóvenes formados para el desarrollo del turismo, con enfoque de cuidado por la casa común y otros seres sintientes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</si>
  <si>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</si>
  <si>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</si>
  <si>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En el período 2021-2023 se fortalecen 40 organizaciones juveniles culturales y artísticas con programas de creación y promoción del patrimonio cultural</t>
  </si>
  <si>
    <t>Organizaciones juveniles culturales y artísticas fortalecidas con programas de creación artística y promoción del patrimonio cultural</t>
  </si>
  <si>
    <t>En el periodo 2020 - 2023 se vinculan 1000 adolescentes y jóvenes a redes de voluntariado del sector deportivo</t>
  </si>
  <si>
    <t>Adolescentes y jóvenes vinculados a redes de voluntariado del sector deportivo</t>
  </si>
  <si>
    <t>5202004
Personas Mayores Envejeciendo con Bienestar</t>
  </si>
  <si>
    <t>En el periodo 2020- 2023 se realizan 38.000 atenciones a personas mayores con orientación psicosocial, personal, familiar y jurídica en comunas y corregimientos.</t>
  </si>
  <si>
    <t>Atención psicosocial, personal y familiar a la población adulta mayor de comunas y corregimientos</t>
  </si>
  <si>
    <t xml:space="preserve">En el periodo 2020-2023 se atienden 270 personas mayores en modalidad hogar larga estancia y hogar de paso </t>
  </si>
  <si>
    <t>Personas mayores atendidas en modalidad hogar larga estancia y hogar de paso</t>
  </si>
  <si>
    <t>En el periodo 2020-2023 se realizan 1.425 atenciones a personas mayores en la modalidad Centros Vida</t>
  </si>
  <si>
    <t>Personas mayores en modalidad Centros Vida atendidas</t>
  </si>
  <si>
    <t>En el periodo 2020-2023 participan de encuentros intergeneracionales 1.060 personas mayores, niños, niñas y adolecentes</t>
  </si>
  <si>
    <t>Personas Mayores, niños niñas y adolescentes participantes de encuentros intergeneracionales</t>
  </si>
  <si>
    <t>En el periodo 2020- 2023 se forman 800 cuidadores de personas mayores en cuidados, manejo, proyectos de vida y derechos</t>
  </si>
  <si>
    <t>Cuidadores de personas mayores, formadas en cuidados, manejo, proyectos de vida y derechos</t>
  </si>
  <si>
    <t>En el período 2020-2023 sepromueven 9 espacios de intercambio intergeneracional para aprovechar la experiencia y vivencia de las personas mayores</t>
  </si>
  <si>
    <t>Espacios de intercambio intergeneracional promovidos para aprovechar la experiencia y vivencia de las personas mayores</t>
  </si>
  <si>
    <t>En el período 2020 - 2023, se benefician 29500 adultos mayores con estrategias en pro del envejecimiento funcional saludable y activo</t>
  </si>
  <si>
    <t>Adultos mayores beneficiados con estrategias en pro del envejecimiento funcional saludable y activo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</si>
  <si>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</si>
  <si>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</si>
  <si>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En el 2023 se adecua un (1) Centros Vida para las personas mayores.</t>
  </si>
  <si>
    <t>Centros Vida para personas mayores adecuados</t>
  </si>
  <si>
    <t>En 2021 se gestiona una estrategia de complemento de seguridad social para personas mayores de estrato 2 y 3</t>
  </si>
  <si>
    <t>Estrategia de complemento de seguridad social para personas mayores de estrato 2 y 3 gestionada</t>
  </si>
  <si>
    <t>5202005
Desarrollando Capacidades, Promoviendo Oportunidades a Población en Situación de Discapacidad</t>
  </si>
  <si>
    <t xml:space="preserve"> En el periodo 2021-2023 aumenta de 8.795 a 15.000 las personas con discapacidad, sus familias y cuidadores en abordaje de la discapacidad, derechos, redes de apoyo, incidencia, organización, desarrollo de habilidades para la vida y el trabajo</t>
  </si>
  <si>
    <t>Personas con discapacidad, sus familias y cuidadores atendidos en abordaje de la discapacidad, derechos, redes de apoyo, incidencia, organización, desarrollo de habilidades para la vida y el trabajo</t>
  </si>
  <si>
    <t>En el periodo 2020-2023 se pasa de suministrar 6.517 a 10.517 productos de apoyos para la movilidad y el desplazamiento de personas con discapacidad.</t>
  </si>
  <si>
    <t>Productos de apoyo para la movilidad y desplazamiento de las Personas con discapacidad, entregados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</si>
  <si>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</si>
  <si>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</si>
  <si>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En el período 2020 - 2023, se benefician 1900 Niñas, niños, adolescentes, jóvenes, adultos y adultos mayores con discapacidad y sus cuidadores</t>
  </si>
  <si>
    <t>Niñas, niños, adolescentes, jóvenes, adultos y adultos mayores con discapacidad y sus cuidadores vinculados anualmente en procesos deportivos de formación</t>
  </si>
  <si>
    <t>En el período 2020-2023 se benefician 7.000 personas con discapacidad con actividades artísticas y culturales</t>
  </si>
  <si>
    <t>Personas con discapacidad beneficiadas con actividades artísticas y culturales</t>
  </si>
  <si>
    <t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t>
  </si>
  <si>
    <t>Estudiantes con discapacidad y capacidades o talentos excepcionales vinculados a educación inclusiva forma, educación para el trabajo y el desarrollo humano y educación adecuada para la integración</t>
  </si>
  <si>
    <t xml:space="preserve">En el periodo 2021 - 2023, se realizan 3 juegos para distritales  </t>
  </si>
  <si>
    <t>Juegos para distritales realizados</t>
  </si>
  <si>
    <t>5202006
CaliAfro</t>
  </si>
  <si>
    <t xml:space="preserve">En el periodo 2020-2023, Se fortalecen la comunidad educativa  en 160 sedes de las  Instituciones Educativas Oficiales en procesos educativos afrodescendientes </t>
  </si>
  <si>
    <t>Comunidad educativa de las Sedes Educativas Oficiales fortalecidas con procesos etnoeducativos afrodescendientes implementados</t>
  </si>
  <si>
    <t>En el 2023 se cuenta con 1 Casa de integración “Caliafro” Adquirida y Funcionando</t>
  </si>
  <si>
    <t>Casa del pacífico para la vida de la población afro, adquirida, dotada y operando</t>
  </si>
  <si>
    <t>En el periodo 2021-2023 se formulan dos (2) planes estratégicos para Consejos Comunitarios, Organizaciones de base Afro, Colonias Afrocolombianas.</t>
  </si>
  <si>
    <t>Planes estratégicos para Consejos Comunitarios, Organizaciones de Base Afro y Colonias Afrocolombianas, diseñado e implementado</t>
  </si>
  <si>
    <t>En el periodo 2020-2023, se diseñan e implementan cuatro (4) estrategias para transversalizar los enfoques étnicos raciales diferencial y poblacional en contextos políticos sociales y culturales.</t>
  </si>
  <si>
    <t>Estrategias para transversalizar los enfoques étnico, racial, diferencial y poblacional en contextos políticos sociales y culturales, diseñadas e implementadas</t>
  </si>
  <si>
    <t>En el periodo 2020-2023, se implementan dos (2) los Planes de Etnodesarrollo para los Consejos Comunitarios</t>
  </si>
  <si>
    <t>Implementación de los Planes de Etnodesarrollo para los Consejos Comunitarios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</si>
  <si>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</si>
  <si>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</si>
  <si>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En el período 2021-2023 se promueven 5 expresiones tradicionales de la población afrodescendiente</t>
  </si>
  <si>
    <t>Expresiones tradicionales de la población afrodescendiente promovidas</t>
  </si>
  <si>
    <t>En el período 2020-2023 se apoyan 20 organizaciones, grupos e instituciones culturales que promueven valores identitarios afrodescendientes</t>
  </si>
  <si>
    <t>Organizaciones, grupos e instituciones culturales que promueven valores identitarios afrodescendientes apoyadas</t>
  </si>
  <si>
    <t>5202007
Tejiendo Identidad, para el Buen Vivir de la Población y Comunidades Indígenas</t>
  </si>
  <si>
    <t>Personas de las comunidades indígenas que reciben atención y orientación social, de acuerdo a su cosmovisión, usos y costumbres</t>
  </si>
  <si>
    <t>En el período 2021 – 2023 se realizan tres (3) estrategias de investigación para la población indígena en Santiago de Cali en contextos educativos, sociales y laborales.</t>
  </si>
  <si>
    <t>Estrategias de Investigación para la población indígena en Santiago de Cali en contextos educativos, sociales y laborales</t>
  </si>
  <si>
    <t>En el período 2021 – 2023 se formulan tres (3) campañas educativas para el reconocimiento y la no discriminación de los pueblos indígenas.</t>
  </si>
  <si>
    <t>Campañas para el reconocimiento y la no discriminación de los pueblos indígenas formuladas e implementadas</t>
  </si>
  <si>
    <t>En el período 2020 – 2023, se implementan en seis (6) Cabildos Indigenas sus planes de vida – Eje de Gobierno Propio.</t>
  </si>
  <si>
    <t>Cabildos Indígenas que implementan sus planes de vida - Eje de gobierno propio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</si>
  <si>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</si>
  <si>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</si>
  <si>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>En el periodo 2020-2023, Se fortalecen 3 sedes Educativas Oficiales con estrategias de permanencia de la población indígena</t>
  </si>
  <si>
    <t>Sedes educativas oficiales con estrategias de permanencia para población indígenas</t>
  </si>
  <si>
    <t>En el período 2020-2023 se apoyan 8 pueblos indígenas organizados, en la recuperación de sus prácticas culturales ancestrales</t>
  </si>
  <si>
    <t>Pueblos indígenas organizados, apoyados en la recuperación de sus prácticas culturales ancestrales</t>
  </si>
  <si>
    <t>En el 2023 se implementara un espacio multipropósito para integración de comunidades indigenas.</t>
  </si>
  <si>
    <t>Espacios multipropósito para la integración de las comunidades indígenas implementados</t>
  </si>
  <si>
    <t>5202008
Calidiversidad</t>
  </si>
  <si>
    <t>En el periodo 2020-2023 se pasa de 1.000 a 3.000 personas atendidas psicosocial y jurídica con enfoque diferencial a 3.000 personas LGBTIQ+.</t>
  </si>
  <si>
    <t>Población LGBTIQ+ con atención psicosocial y jurídica por la violación de derechos, con un enfoque diferencial de diversidad sexual y de géneros</t>
  </si>
  <si>
    <t>En el periodo 2020-2023 se sensibilizan 30 instituciones públicas y privadas en enfoques de derechos, diversidad sexual y política pública CALIDIVERSIDAD.</t>
  </si>
  <si>
    <t>Instituciones Públicas y Privadas sensibilizadas en el enfoque de derechos, diversidad sexual y de géneros y Política Pública CaliDiversidad</t>
  </si>
  <si>
    <t>En el período 2020-2023 se implementan cuatro (4) estrategias para el fortalecimiento del proyecto de vida a través del desarollo de habilidades, capacidades e iniciativas de la población LGBTIQ+.</t>
  </si>
  <si>
    <t>Estrategias para el fortalecimiento del proyecto de vida a través del desarrollo de habilidades, capacidades e iniciativas de la población LGBTIQ+, implementadas</t>
  </si>
  <si>
    <t>En el periodo 2021-2023 se gestiona un (1) hogar de acogida transitoria, para población LGBTIQ+ en situación de vulnerabilidad.</t>
  </si>
  <si>
    <t>Hogar de acogida para la atención integral y protección a vulneración de derechos fundamentales de la población LGBTIQ+, funcionando</t>
  </si>
  <si>
    <t>5202009
Equidad Social</t>
  </si>
  <si>
    <t xml:space="preserve">En el periodo 2020-2023  se pasa de 80% a 90% de vinculación a familias potenciales del programa mas familias en acción </t>
  </si>
  <si>
    <t>Familias Inscritas en el Programa Más Familias en Acción vinculados a los beneficios del programa</t>
  </si>
  <si>
    <t>En el periodo 2020-2023  se pasa de 80% a 90% de vinculaicón a  los jóvenes potenciales del programa Jóvenes en Acción</t>
  </si>
  <si>
    <t>Jóvenes inscritos en el Programa Jóvenes en Acción vinculados a los beneficios del programa</t>
  </si>
  <si>
    <t>En el periodo 2020-2023 se pasa del 26% al 100%  de acceso a la oferta de servicios a hogares inscritos hacia la oferta del Municipio en la estrategia Red Unidos</t>
  </si>
  <si>
    <t>Hogares insertados en la estrategia “Red Unidos” orientados para el acceso a la oferta de servicios del Distrito</t>
  </si>
  <si>
    <t>En el periodo 2020 - 2023 se benefician con programa recreativo a 14704 personas en riesgo social con enfoque diferencial, étnico y de género</t>
  </si>
  <si>
    <t>Personas beneficiadas con programa recreativo dirigido a personas en riesgo social con enfoque diferencial, étnico y de género</t>
  </si>
  <si>
    <t>En el periodo 2020 - 2023, se benefician 423 unidades sociales en lo económico, de acompañamiento, formación y cuidado; como  parte de los planes de gestión social de los proyectos de renovación urbana.</t>
  </si>
  <si>
    <t>Unidades Sociales Beneficiadas de los planes de gestión social derivados del proyecto de renovación urbana ciudad paraíso</t>
  </si>
  <si>
    <t>5202010
Prevención y Abordaje Integral del Fenómeno de Habitabilidad en Calle</t>
  </si>
  <si>
    <t>En el periodo 2020-2023 se pasa de atender 2.180 a 3.000 habitantes de y en calle anualmente en el territorio y en los centros de atención, desde un enfoque de derechos para la dignificación de la vida en calle.</t>
  </si>
  <si>
    <t>Habitantes de y en calle atendidos anualmente en el territorio y en los centros de atención, desde un enfoque de derechos para la dignificación de la vida en calle</t>
  </si>
  <si>
    <t>En el periodo 2022-2023 se diseña e implementa el 100% de la estrategia de prevención integral del fenómeno de habitabilidad en calle.</t>
  </si>
  <si>
    <t>Estrategia de prevención integral del fenómeno de habitabilidad en calle, diseñada e implementada</t>
  </si>
  <si>
    <t>En el periodo 2021-2023 se implementa el 100% del Centro de Servicios integrales para habitantes de y en calle, y personas en riesgo de habitar la calle.</t>
  </si>
  <si>
    <t>Centro de servicios integrales para habitantes de y en calle, y personas en riesgo de habitar la calle funcionando</t>
  </si>
  <si>
    <t>En el periodo 2022-2023 se diseña e implementa una (1) estrategia de atención integral a las poblaciones en alta vulnerabilidad social y en riesgo de habitar la calle, ubicadas en las áreas de renovación urbana</t>
  </si>
  <si>
    <t>Estrategia de atención integral a las poblaciones en alta vulnerabilidad social y en riesgo de habitar la calle, ubicadas en las áreas de renovación urbana, diseñada e implementada</t>
  </si>
  <si>
    <t>En el periodo 2021-2023 acceden 200 personas habitantes de y en calle a servicios socio - sanitarios anualmente, en modalidad de larga estancia, desde un enfoque diferencial y de derechos.</t>
  </si>
  <si>
    <t>Personas habitantes de y en calle que acceden a servicios socio - sanitarios anualmente, en modalidad de larga estancia, desde un enfoque diferencial y de derechos</t>
  </si>
  <si>
    <t>En el periodo 2022-2023 se diseña e implementa el 100 % de un estudio de viabilidad de un programa de acceso a soluciones de vivienda por medio de estrategias innovadoras, flexibles e integrales para la población en situación de calle y en riesgo de habitar la calle de la ciudad, y las poblaciones en alta vulnerabilidad social ubicadas en las zonas de renovación urbana.</t>
  </si>
  <si>
    <t>Estudio de viabilidad de un programa de acceso a soluciones de vivienda por medio de estrategias innovadores, flexibles e integrales para la población en situación de calle y en riesgo de habitar la calle de la ciudad, y población en alta vulnerabilidad social ubicada en zonas de renovación urbana, realizado y socializado</t>
  </si>
  <si>
    <t>5202011
Todas las Mujeres Todos los Derechos</t>
  </si>
  <si>
    <t xml:space="preserve">En el 2021 se pasa de 1 a 2 espacios de Casa Matria, adecuada, equipada y en operación en la zona oriente de la ciudad. </t>
  </si>
  <si>
    <t>Casa Matria al servicio de las mujeres operando</t>
  </si>
  <si>
    <t xml:space="preserve">En el periodo 2020-2023 se pasa de 8.000 a 14.000 personas a la estrategia de prevención de violencias basadas en género por medio de sensibilización, formación, profundización para la accion y acompañamiento a redes para la prevención.
</t>
  </si>
  <si>
    <t>Personas vinculadas a la estrategia de prevención de violencias contra la mujer e intervención social desde la perspectiva de género</t>
  </si>
  <si>
    <t>En el periodo 2020-2023 se atienden al 100% de los requerimientos de las mujeres víctimas de violencia basadas en género modalidad dia.</t>
  </si>
  <si>
    <t>Mujeres víctimas de violencias basadas en género y su núcleo familiar con atención y orientación desde el enfoque de género y diferencial</t>
  </si>
  <si>
    <t>En el periodo 2020-2023 participan 10000 mujeres en estrategia de prevención de las violencias basadas en género y feminicidios</t>
  </si>
  <si>
    <t>Mujeres participando en estrategia de prevención de las violencias basadas en género y feminicidios</t>
  </si>
  <si>
    <t>En el período 2021-2023 se realiza tres (3) investigaciones sobre género y de violencia contra las mujeres en contextos educativos, sociales y laborales.</t>
  </si>
  <si>
    <t>Estrategias de investigación sobre género y prevención de violencias contra las mujeres en contextos educativos, sociales y laborales diseñados e implementados</t>
  </si>
  <si>
    <t>En el periodo 2021-2023 se diseña e implementa un sistema distrital del cuidado.</t>
  </si>
  <si>
    <t>Sistema Distrital del Cuidado, diseñado y en proceso de implementación</t>
  </si>
  <si>
    <t>5203
Territorios para la Vida</t>
  </si>
  <si>
    <t>5203001
Salud Pública Integral, Una Realidad en los Entornos de Vida Cotidianos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</si>
  <si>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</si>
  <si>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</si>
  <si>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>Empresas y grupos de trabajo informal de los sectores económicos de Santiago de Cali monitoreados y vigilados frente al cumplimiento de condiciones de seguridad y salud en el trabajo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</si>
  <si>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</si>
  <si>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</si>
  <si>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 xml:space="preserve">
A diciembre de 2023, se implementa al 100% el Modelo Integral de Salud Sexual y Reproductiva.</t>
  </si>
  <si>
    <t>Modelo integral de salud sexual y reproductiva, implementado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</si>
  <si>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</si>
  <si>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</si>
  <si>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</si>
  <si>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</si>
  <si>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</si>
  <si>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</si>
  <si>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</si>
  <si>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</si>
  <si>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</si>
  <si>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</si>
  <si>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</si>
  <si>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</si>
  <si>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</si>
  <si>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</si>
  <si>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</si>
  <si>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</si>
  <si>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</si>
  <si>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</si>
  <si>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</si>
  <si>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</si>
  <si>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>Entidades de salud con atención integral de VIH-SIDA-Hepatitis B y C y enfoque diferencial y de género, en la prestación de servicios de salud implementada</t>
  </si>
  <si>
    <t>En 2021, se adopta la politica pública de salud mental.</t>
  </si>
  <si>
    <t>Política pública de salud mental adoptada</t>
  </si>
  <si>
    <t>Ruta de promoción y mantenimiento de la salud en el entorno educativo implementado</t>
  </si>
  <si>
    <t>5203002
Servicios de Salud de Calidad en Redes Integrales, Un Desafío para Todos</t>
  </si>
  <si>
    <t>A diciembre de 2023, se logra la afiliación en salud del 80% de las personas identificadas sin seguridad social</t>
  </si>
  <si>
    <t>Personas identificadas sin seguridad social, afiliadas en salud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</si>
  <si>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</si>
  <si>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</si>
  <si>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En el período 2021-2023, se atiende  en salud al 70% de la población migrante</t>
  </si>
  <si>
    <t>Población migrante atendida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</si>
  <si>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</si>
  <si>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</si>
  <si>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En el período 2020-2023, se aumenta al 60% los usuarios con restitución de derechos en salud por la Autoridad Sanitaria</t>
  </si>
  <si>
    <t>Usuarios con restitución de derechos en salud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</si>
  <si>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</si>
  <si>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</si>
  <si>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5203003
Salud Ambiental Territorial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</si>
  <si>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</si>
  <si>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</si>
  <si>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 xml:space="preserve"> 
A diciembre de 2023, se implementa el 90% de la Estrategia de Gestión Integral - EGI de ETV</t>
  </si>
  <si>
    <t>Estrategia de Gestión Integral - EGI de ETV implementada</t>
  </si>
  <si>
    <t>A diciembre de 2023, se implementa al 88%  la Estrategia de Gestión Integrada - EGI de Zoonosis</t>
  </si>
  <si>
    <t>Estrategia de Gestión Integrada - EGI de Zoonosis implementada</t>
  </si>
  <si>
    <t xml:space="preserve">En 2012- 2022, se adecua el Centro de Prevención de Zoonosis </t>
  </si>
  <si>
    <t>Centro de Prevención de Zoonosis adecuado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</si>
  <si>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</si>
  <si>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</si>
  <si>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>En el periodo 2020 - 2021, se cuenta con 100 empresas priorizadas con manejo eficiente de Residuos Peligrosos (RESPEL)</t>
  </si>
  <si>
    <t>Empresas priorizadas con manejo eficiente de Residuos Peligrosos (RESPEL)</t>
  </si>
  <si>
    <t>5203004
Seguridad y Soberanía Alimentaria</t>
  </si>
  <si>
    <t xml:space="preserve">En el 2021 se formula el diagnóstico sobre la soberanía y seguridad alimentaria y nutricional de Santiago de Cali, teniendo presente el marco de ciudad región. </t>
  </si>
  <si>
    <t>Diagnóstico sobre el estado de la soberanía, seguridad alimentaria y nutricional del Distrito de Cali y su área de influencia como ciudad región, formulado</t>
  </si>
  <si>
    <t>En el 2020-2023 se atienden diariamente en comedores comunitarios 38.000 personas en condición de vulnerabilidad.</t>
  </si>
  <si>
    <t>Población atendida diariamente en comedores comunitarios y otros modelos de asistencia alimentaria con enfoque de corresponsabilidad</t>
  </si>
  <si>
    <t>En el periodo 2020 - 2023 se pasa de 99.900 a 840.000 raciones alimentarias para la recuperacion nutricional de niños en estado de desnutricion critica priorizados por la SSPM.</t>
  </si>
  <si>
    <t>Raciones entregadas a niños y niñas atendidos en recuperación nutricional</t>
  </si>
  <si>
    <t>En el periodo 2021-2023 se capacitan 450 líderes de los comedores comunitarios para la conformación de unidades Productivas Autosostenibles</t>
  </si>
  <si>
    <t>Líderes de los comedores comunitarios capacitados para la conformación de unidades Productivas Autosostenibles</t>
  </si>
  <si>
    <t>En el periodo 2022 - 2023 se formula e implementa el Plan Estratégico de Soberanía y Seguridad Alimentaria para la ciudad - región, alineado con la Política Pública de Soberanía y Seguridad Alimentaria y Nutricional de Santiago de Cali (Acuerdo 0470 de 2019).</t>
  </si>
  <si>
    <t>Plan Estratégico de soberanía, seguridad alimentaria y nutricional del Distrito de Cali y su área de influencia como ciudad región, diseñado e implementado</t>
  </si>
  <si>
    <t>5203005
Dignificando la Vivienda</t>
  </si>
  <si>
    <t>En el período 2020-2023 se generan 6250 soluciones habitacionales VIP VIS</t>
  </si>
  <si>
    <t>Soluciones habitacionales VIP y VIS generadas</t>
  </si>
  <si>
    <t>En el periodo 2021-2023 se gestionan 40 hectareas para construcción de vivienda VIS y VIP</t>
  </si>
  <si>
    <t>Suelo gestionado para construcción de vivienda VIS y VIP</t>
  </si>
  <si>
    <t>En el periodo 2020-2023 se asignan 215 subsidios distritales de vivienda  a hogares en situación de desmovilizados</t>
  </si>
  <si>
    <t>Subsidio distrital de vivienda asignados a hogares en situación de desmovilizados</t>
  </si>
  <si>
    <t>En el periodo 2020 - 2023, se mejoran 3625 viviendas en zona urbana y/o rural</t>
  </si>
  <si>
    <t>Viviendas mejoradas en zona urbana y/o rural</t>
  </si>
  <si>
    <t>En el periodo 2020 - 2023, se construyen 264.715 m2 en Ciudad Paraiso y/o en otros proyectos de renovacon urbana.</t>
  </si>
  <si>
    <t>Metros cuadrados construidos en Ciudad Paraíso y/o en otros proyectos de renovación urbana</t>
  </si>
  <si>
    <t>En el periodo 2021-2023 se ajusta y adopta el Plan Maestro de Vivienda</t>
  </si>
  <si>
    <t>Plan maestro de vivienda ajustado y adoptado</t>
  </si>
  <si>
    <t>En el periodo 2020 - 2023, se habilitan 103.075 m2 de suelo en Ciudad Paraiso y/o en otros proyectos de renovacon urbana.</t>
  </si>
  <si>
    <t>Habilitación de suelo en Ciudad Paraíso y/o en otros proyectos de renovación urbana</t>
  </si>
  <si>
    <t>En el periodo 2020 - 2023, se formulan y adoptan  3 planes de renovación urbana.</t>
  </si>
  <si>
    <t>Proyectos de renovación urbana o redensificación formulados</t>
  </si>
  <si>
    <t>Planes parciales de renovación urbana formulados</t>
  </si>
  <si>
    <t>A diciembre de 2023  se realiza el estudio sobre tierras ejidales y lotes del distrito</t>
  </si>
  <si>
    <t>Estudio de tierras ejidales y lotes del distrito realizado</t>
  </si>
  <si>
    <t>5203006
Mejoramiento Integral del Hábitat</t>
  </si>
  <si>
    <t>Viabilizar entre el 2021-2023 once (11) proyectos ante el Ministerio de Vivienda, Ciudad y Territorio</t>
  </si>
  <si>
    <t>Proyectos para la prestación de los servicios de acueducto y alcantarillado, ante MINVIVIENDA</t>
  </si>
  <si>
    <t>En el periodo 2020 - 2023, se titulan 2.750 predios</t>
  </si>
  <si>
    <t>Predios titulados</t>
  </si>
  <si>
    <t>En el periodo 2020 - 2023, se intervendrán 25 asentamientos humanos de desarrollo incompleto y/o precarios</t>
  </si>
  <si>
    <t>Asentamientos humanos de desarrollo incompleto y/o precarios intervenidos</t>
  </si>
  <si>
    <t>A diciembre de 2023 se presenta el proyecto de acuerdo de titulación de predios en zona rural</t>
  </si>
  <si>
    <t>Proyecto de acuerdo de titulación de predios en zona rural presentado</t>
  </si>
  <si>
    <t>A diciembre de 2023 se presenta el proyecto de acuerdo para cesiones gratuitas o enajenación de predios fiscales</t>
  </si>
  <si>
    <t>Proyecto de acuerdo para cesiones gratuitas o enajenación de predios fiscales presentado</t>
  </si>
  <si>
    <t>5203007
Espacio Público para la Integración SocioEcológica</t>
  </si>
  <si>
    <t>En el 2023, Se adecua ambiental y paisajísticamente 12 hectáreas de la estructura ecológica distrital del Parque de la Vida</t>
  </si>
  <si>
    <t>Parque de la Vida incluido en la estructura ecológica distrital y adecuado ambiental y paisajísticamente</t>
  </si>
  <si>
    <t xml:space="preserve">En el periodo 2020 - 2023, se adecuan arquitectónica y paisajísticamente, con empoderamiento ciudadano, 387 espacios públicos efectivos adecuados </t>
  </si>
  <si>
    <t>Espacios públicos efectivos adecuados arquitectónica y paisajísticamente con empoderamiento ciudadano</t>
  </si>
  <si>
    <t>En diciembre de 2023 se  construye 1 plazoleta para la integración social.</t>
  </si>
  <si>
    <t>Plazoleta para la integración social construida</t>
  </si>
  <si>
    <t>En el período 2021-2023 se promueven 134 espacios públicos con programación cultural</t>
  </si>
  <si>
    <t>Espacios públicos promovidos con programación cultural</t>
  </si>
  <si>
    <t>En el período 2020 -2021 se realiza la caracterizacion de los vendedores informales que ocupan el espacio público en Santiago de Cali</t>
  </si>
  <si>
    <t>Caracterización de vendedores informales que ocupan el espacio público</t>
  </si>
  <si>
    <t>En el período 2020-2023 se organizan en el espacio público 5000 vendedores informales en Santiago de Cali</t>
  </si>
  <si>
    <t>Vendedores informales organizados en el espacio público por actividad económica</t>
  </si>
  <si>
    <t>En el periodo 2020 - 2023 se controlan 18 Corredores viales principales con saturación visual de publicidad exterior visual ilegal</t>
  </si>
  <si>
    <t>Corredores viales principales con control a la saturación visual de publicidad exterior visual ilegal</t>
  </si>
  <si>
    <t>A diciembre de 2023 se diseñan 160 intervenciones de espacio publico en Santiago de Cali</t>
  </si>
  <si>
    <t>Intervenciones de espacio público diseñadas</t>
  </si>
  <si>
    <t>A diciembre de 2023 se  adecuan 54706 m2 de vias y andenes con inclusion social</t>
  </si>
  <si>
    <t>Vías y andenes adecuados con inclusión social</t>
  </si>
  <si>
    <t>A diciembre de 2021 se ajusta y adopta el Plan Maestro de Espacio Público</t>
  </si>
  <si>
    <t>Plan Maestro de Espacio Público - PMEP ajustado y adoptado</t>
  </si>
  <si>
    <t>Durante el periodo de 2020-2023 se elaboran 09 documentos técnicos de factibilidad para la construcción de Corredor Verde.</t>
  </si>
  <si>
    <t>Estudios Técnicos para la construcción del proyecto Corredor Verde elaborados</t>
  </si>
  <si>
    <t>En el periodo 2021-2023 se elaborara y mantiene el invetario de la publicidad visual exterior</t>
  </si>
  <si>
    <t>Inventario de publicidad exterior visual actualizado y mantenido</t>
  </si>
  <si>
    <t>5203008
Equipamientos para el Desarrollo y el Bienestar</t>
  </si>
  <si>
    <t>En el 2022 se realiza nuevo equipamento de un Centro Local Integrado.</t>
  </si>
  <si>
    <t>Nuevo equipamiento comunitario (Centro de atención al ciudadano) operando</t>
  </si>
  <si>
    <t>.En el período 2020-2023, se realiza 39 mantenimientos a sedes comunales o casetas comunales y/o demás infraestructura física designada</t>
  </si>
  <si>
    <t>Intervenciones (mantenimiento correctivo y preventivo) realizadas a sedes comunales, salones comunales, Casetas Comunales</t>
  </si>
  <si>
    <t xml:space="preserve"> En el período 2020-2023, se realiza 69 intervenciones( mantenimiento correctivo, preventivo y dotación) a Centros de Administración Local Integrada</t>
  </si>
  <si>
    <t>Intervenciones (mantenimiento correctivo, preventivo y dotación) realizadas a Centros de Administración Local Integrada</t>
  </si>
  <si>
    <t>En el período 2020-2023, se aumenta a 74% el índice de capacidad de operación de las Empresas sociales del Estado</t>
  </si>
  <si>
    <t>Índice de capacidad de operación de las Empresas Sociales del Estado aumentado</t>
  </si>
  <si>
    <t>En el periodo 2020 - 2023 se realizan 1000 intervenciones en escenarios con diseño, mantenimiento, construcción o adecuación</t>
  </si>
  <si>
    <t>Intervenciones en escenarios deportivos y recreativos en comunas y corregimientos diseñados, con mantenimiento, construidos o adecuados</t>
  </si>
  <si>
    <t>En la vigencia 2022 se formula el plan  de escenarios deportivos y recreativos</t>
  </si>
  <si>
    <t>Plan de escenarios deportivos y recreativos formulado</t>
  </si>
  <si>
    <t>En el período 2020-2023 se fortalecen 50 equipamientos culturales del Distrito con diseño, mantenimiento, construcción, adecuación, mejoramiento o dotación</t>
  </si>
  <si>
    <t>Equipamientos culturales del Distrito diseñados, con mantenimiento, construidos, adecuados, mejorados o dotación</t>
  </si>
  <si>
    <t xml:space="preserve">En el periodo 2020-2023, Se realiza 112 Intervenciones (Mantenimiento, adecuación de infraestructura) a las sedes educativas oficiales  </t>
  </si>
  <si>
    <t>Intervenciones (Mantenimiento, adecuación de infraestructura) realizadas a sedes educativas</t>
  </si>
  <si>
    <t>En el periodo 2020-2023, 13 sedes de instituciones Educativas oficiales son intervenidas con construccion o Adquisición de nueva infraestructura</t>
  </si>
  <si>
    <t>Construcción y/o adquisición de Infraestructura Física Nueva en Sedes de instituciones Educativas Oficiales de Cali</t>
  </si>
  <si>
    <t>A diciembre de 2021 se ajusta y adopta el Plan Maestro de Equipamientos</t>
  </si>
  <si>
    <t>Plan Maestro de Equipamientos ajustado y adoptado</t>
  </si>
  <si>
    <t xml:space="preserve">En el periodo 2020 - 2023 se adecua el centro de alto rendimiento </t>
  </si>
  <si>
    <t>Centro de alto rendimiento, construido y adecuado</t>
  </si>
  <si>
    <t>A diciembre de 2023 se implementa el equipamiento de servicios urbanos basicos</t>
  </si>
  <si>
    <t>Equipamientos de servicios urbanos básicos implementados</t>
  </si>
  <si>
    <t>5203009
Prestación de Servicios Públicos Domiciliarios</t>
  </si>
  <si>
    <t>En el cuatrienio 2020-2023, Construir y entregar en Funcionamiento, la Infraestructura Eléctrica Media Tensión, en Plan Parcial San Pascual del Plan Maestro Ciudad Paraíso (22,83 Km de Red).</t>
  </si>
  <si>
    <t>Kilómetros de Red de Media Tensión en Plan Parcial San Pascual, construidos</t>
  </si>
  <si>
    <t>En el periodo 2020-2023 se construyen 12 infraestructuras de agua potable en la zona rural</t>
  </si>
  <si>
    <t>Infraestructura de Agua Potable en la zona rural construidas</t>
  </si>
  <si>
    <t>En el periodo 2020-2023 son mejorados en infraestructura 35 sistemas de agua potable en la zona rural</t>
  </si>
  <si>
    <t>Sistemas de Agua Potable en la zona rural mejorados en infraestructura</t>
  </si>
  <si>
    <t>En el periodo 2020-2023 pasar de 440.267 a 462.205 beneficiarios del subsidio del deficit de a las empresas de servicios públicos de acueducto, alcantarillado y aseo de los estratos 1,2 y 3 del fondo de solidaridad y redistribución de ingreso</t>
  </si>
  <si>
    <t>Beneficiarios del subsidio del déficit de a las empresas de servicios públicos de acueducto alcantarillado y aseo de los estratos 1, 2 y 3 del fondo de solidaridad y redistribución de ingreso</t>
  </si>
  <si>
    <t>En el periodo 2020-2023 se benefician 258.885 suscriptores del programa de minimo vital de agua potable</t>
  </si>
  <si>
    <t>Beneficiarios del programa del mínimo vital de agua potable</t>
  </si>
  <si>
    <t>Durante el periodo 2020 - 2021 se formula y adopta el Plan Maestro de Servicios Pulicos Domiliarios y TIC con sus respectivos documentos técnicos</t>
  </si>
  <si>
    <t>Plan Maestro de Servicios Públicos Domiciliarios y TIC formulado y adoptado</t>
  </si>
  <si>
    <t>En el periodo 2020-2023 se realizara la consultoria de formulacion del Plan Maestro de Acueducto y Alcantarillado -PMAA, para el area de operación de EMCALI</t>
  </si>
  <si>
    <t>Plan Maestro de Acueducto y Alcantarillado (PMAA), formulado</t>
  </si>
  <si>
    <t>En el periodo 2020-2023 se realizará la optimización de 20.443 km de red de acueducto</t>
  </si>
  <si>
    <t>Redes de alcantarillado en el área de prestación de servicio de EMCALI intervenidas</t>
  </si>
  <si>
    <t>En el periodo 2020-2023 se realizará la optimización de 20.611 km de red de alcantarillado</t>
  </si>
  <si>
    <t>Redes de acueducto en el área de prestación de servicio de EMCALI intervenidas</t>
  </si>
  <si>
    <t xml:space="preserve">  En el periodo 2020-2023 se realiza monitoreo de calidad del agua inteligente en las Plantas de tratamiento de agua potable de  la zona rural</t>
  </si>
  <si>
    <t>Plantas de tratamiento de agua potable con monitoreo de calidad del agua inteligente operando en la zona rural</t>
  </si>
  <si>
    <t>5203010
Deporte para el Desarrollo Social del Distrito Especial</t>
  </si>
  <si>
    <t>En el periodo 2020 - 2023 se acompañan anualmente 25 territorios con desarrollo deportivo, recreativo y de actividad física</t>
  </si>
  <si>
    <t>Territorios del Distrito de Santiago de Cali con acompañamiento para el desarrollo deportivo, recreativo y de actividad física</t>
  </si>
  <si>
    <t>En el periodo 2021 - 2023 se realizan 3 eventos académicos para el sector deportivo, recreativo y de actividad física</t>
  </si>
  <si>
    <t>Eventos académicos para el sector deporte, recreativo y de actividad física, realizados</t>
  </si>
  <si>
    <t>En la vigencia 2021 se formula y adopta la política pública del deporte y la recreación</t>
  </si>
  <si>
    <t>Política pública del deporte y la recreación formulada y adoptada</t>
  </si>
  <si>
    <t>En el periodo 2021 - 2023 se entregan 150 apoyos para el desarrollo deportivo a territorios del distrito de Santiago de Cali</t>
  </si>
  <si>
    <t>Apoyo al desarrollo deportivo comunitario en territorios del Distrito de Santiago de Cali</t>
  </si>
  <si>
    <t>En el periodo 2021 - 2023 se implementan 3 instancias de participación ciudadana del sector deporte y recreación</t>
  </si>
  <si>
    <t>Instancias de participación ciudadana del sector deporte y recreación en la ciudad, operando anualmente</t>
  </si>
  <si>
    <t>En el periodo 2020 - 2023 se realizan 16 carreras y caminatas deportivas y recreativas con enfoque ambiental</t>
  </si>
  <si>
    <t>Carreras y caminatas deportivas y recreativas con enfoque ambiental realizadas en comunas y corregimientos</t>
  </si>
  <si>
    <t>En el período 2020 - 2023, se benefician 10000 personas con gimnasia dirigida, aeróbicos y acondicionamiento físico</t>
  </si>
  <si>
    <t>Personas beneficiadas anualmente con gimnasia dirigida, aeróbicos y acondicionamiento físico</t>
  </si>
  <si>
    <t xml:space="preserve">En el periodo 2021 - 2023, se realizan 3 juegos inter corregimientos  </t>
  </si>
  <si>
    <t>Juegos Inter corregimientos realizados</t>
  </si>
  <si>
    <t>5204
Distrito Educador</t>
  </si>
  <si>
    <t>5204001
La Escuela me acoge</t>
  </si>
  <si>
    <t>Estudiantes en condición de vulnerabilidad beneficiarios de paquetes escolares</t>
  </si>
  <si>
    <t xml:space="preserve">En el periodo 2020-2023, 224.000 estudiante se encuentran matriculados en el sistema educativo oficial de Santiago de Cali </t>
  </si>
  <si>
    <t>Población en edad escolar matriculada en el sistema educativo oficial de Santiago de Cali</t>
  </si>
  <si>
    <t>En el periodo 2020-2023, Hay 75 sedes educativas oficiales que implementan modelos educativos flexibles</t>
  </si>
  <si>
    <t>Sedes educativas oficiales con implementación de modelos educativos flexibles para niños, adolescentes, jóvenes y adultos en proceso de alfabetización</t>
  </si>
  <si>
    <t>En el periodo 2020-2023, 17.000 estudiantes se han beneficiado con la estrategia de transporte escolar</t>
  </si>
  <si>
    <t>Estudiantes de las IEO con estrategia de transporte escolar</t>
  </si>
  <si>
    <t>En el periodo 2020-2023, 92 Instituciones Educativas Oficiales cuentan con dotación</t>
  </si>
  <si>
    <t>Instituciones educativas oficiales dotadas</t>
  </si>
  <si>
    <t>En el periodo 2020-2023, Se garantiza el complemento alimentario a los  estudiantes matriculados en las Instituciones Educativas Oficiales</t>
  </si>
  <si>
    <t>Estudiantes matriculados en las IEO con complementos alimentarios</t>
  </si>
  <si>
    <t>5204002
La Educación Superior: Potencializando Saberes y Transformando Vidas</t>
  </si>
  <si>
    <t>En el periodo 2021-2023, 30.000 Estudiantes de Instituciones Educativas Oficiales con bajo resultado pruebas saber vinculados al Plan Talentos</t>
  </si>
  <si>
    <t>Estudiantes de Instituciones Educativas Oficiales con bajos resultados en Pruebas Saber 11 vinculados al Plan Talentos</t>
  </si>
  <si>
    <t>Estudiantes beneficiados con programas de articulación con Instituciones de Educación Superior, de la formación técnica, Tecnológica, para el trabajo y el desarrollo humano (ETDH)</t>
  </si>
  <si>
    <t>En el periodo 2020-2023, Se crea la Universidad distrital de Cali</t>
  </si>
  <si>
    <t>Creación de la Universidad Distrital de Cali</t>
  </si>
  <si>
    <t>5204003
Tejiendo Redes</t>
  </si>
  <si>
    <t>Docentes en procesos de formación organizados en comunidades de aprendizaje o redes para el fortalecimiento de sus experiencias, la investigación y el mejoramiento de la práctica docente y el aprendizaje</t>
  </si>
  <si>
    <t>En el periodo 2020-2023, 92 instituciones educativas oficiales con proyectos pedagógicos transversales fortalecidos</t>
  </si>
  <si>
    <t>Instituciones educativas oficiales que fortalecen los proyectos pedagógicos transversales articulados a procesos dialogantes con la ciudad</t>
  </si>
  <si>
    <t>En el periodo 2020-2023,46 Instituciones educativas oficiales fortalecen sus prácticas pedagógicas en el marco de sus currículos</t>
  </si>
  <si>
    <t>Instituciones educativas que promueven el fortalecimiento de sus prácticas pedagógicas desde un enfoque de ciudad en el marco de sus currículos</t>
  </si>
  <si>
    <t>5204004
Construyendo un Distrito Lector</t>
  </si>
  <si>
    <t>En el período 2020-2023,  se fortalescen  244 instituciones y organizaciones  con promoción de  lectura ,  escritura y oralidad</t>
  </si>
  <si>
    <t>Instituciones y organizaciones con promoción de lectura, escritura y oralidad</t>
  </si>
  <si>
    <t>En el período 2020-2023 se promueve la operación de 64 bibliotecas públicas y espacios adscritos a la Red, con servicios bibliotecarios</t>
  </si>
  <si>
    <t>Bibliotecas públicas y espacios adscritos a la Red, operando con servicios bibliotecarios</t>
  </si>
  <si>
    <t>En el periodo 2020-2023, En 92 Instituciones Educativas Oficiales se fortalecerán sus planes de lectura, escritura y oralidad desde la educación Inicial hasta la media.</t>
  </si>
  <si>
    <t>IEO que fortalecen en el Distrito los planes de lectura, escritura y oralidad desde la educación Inicial hasta la media</t>
  </si>
  <si>
    <t>En el periodo 2020-2023, se vincularán 14 Bibliotecas escolares a la red de lectura</t>
  </si>
  <si>
    <t>Bibliotecas escolares abiertas y articuladas con el sistema de bibliotecas públicas comunitarias vinculadas con procesos formativos y culturales</t>
  </si>
  <si>
    <t>5204005
Gestión de la Educación</t>
  </si>
  <si>
    <t>En el periodo 2020-2023, 92 Instituciones Educativas Ofíciales con un sistema seguimiento y evaluación con enfoque formativo</t>
  </si>
  <si>
    <t>Instituciones Educativas oficiales con seguimiento, y evaluación de la calidad de la educación con enfoque formativo</t>
  </si>
  <si>
    <t>En el periodo 2020-2023, Directivos docentes de la 92 Instituciones educativas fortalecidos en capacidades administrativas y humanas, para el liderazgo pedagógico</t>
  </si>
  <si>
    <t>Instituciones Educativas oficiales que fortalecen sus directivos docentes en capacidades administrativas y humanas, para el liderazgo pedagógico</t>
  </si>
  <si>
    <t>En el periodo 2020-2023, El 31% de Estudiantes de las Instituciones Educativas Oficiales se benefician del programa de Jornada Única.</t>
  </si>
  <si>
    <t>Estudiantes de IEO matriculados en Jornada Única  (Registrados en el SIMAT)</t>
  </si>
  <si>
    <t>En el periodo 2020 -2023, 92 Instituciones educativas oficiales implementan programas para el mejoramiento de las competencias básicas</t>
  </si>
  <si>
    <t>Instituciones educativas que implementan programas, para el mejoramiento de las competencias básicas</t>
  </si>
  <si>
    <t xml:space="preserve">En el periodo 2020-2023, se fortalecen 92 Instituciones educativas oficiales en competencia comunicativa en lengua extranjera- Ingles  </t>
  </si>
  <si>
    <t>IEO fortalecidas en competencias comunicativas en lengua extranjeraInglés</t>
  </si>
  <si>
    <t>En el periodo 2020-2023, se realiza la revisión, ajuste y promulgación de la política pública de bilingüismo</t>
  </si>
  <si>
    <t>Revisión, ajuste y promulgación de la política pública de bilingüismo</t>
  </si>
  <si>
    <t>En el periodo 2021-2023, se formulan los lineamientos para la creación del Observatoriode la Educación.</t>
  </si>
  <si>
    <t>Lineamientos para la creación del observatorio de educación</t>
  </si>
  <si>
    <t>5205
Cali Corazón de las Culturas</t>
  </si>
  <si>
    <t>5205001
Salvaguarda y Protección del Patrimonio Cultural</t>
  </si>
  <si>
    <t>En el período 2020-2023 se identifican, visibilizan y salvaguardan 9 manifestaciones del patrimonio cultural inmaterial</t>
  </si>
  <si>
    <t>Manifestaciones del patrimonio cultural inmaterial identificadas, visibilizadas y salvaguardadas</t>
  </si>
  <si>
    <t>En el período 2020-2023 se protegen y conservan 8 bienes materiales de Interés cultural</t>
  </si>
  <si>
    <t>Bienes materiales de Interés cultural protegidos y conservados</t>
  </si>
  <si>
    <t>En el período 2021-2023 se promueven y apoyan 24 procesos identitarios en comunas y corregimientos</t>
  </si>
  <si>
    <t>Comunas y corregimientos con procesos identitarios promovidos y apoyados</t>
  </si>
  <si>
    <t>En el período 2021-2023 se implementa el plan para la recuperación de la memoria cultural de Santiago de Cali</t>
  </si>
  <si>
    <t>Plan para la recuperación de la memoria cultural, Implementado</t>
  </si>
  <si>
    <t>En el periodo 2020 - 2023 Se realiza mantenimiento anual a 72 elementos que constituyen las Fuentes y Monumentos localizados en Espacio Publico</t>
  </si>
  <si>
    <t>Fuentes y monumentos localizados en espacios públicos con mantenimiento</t>
  </si>
  <si>
    <t>En el período 2020-2023 se actualiza y difunde el inventario de bienes muebles de interés cultural</t>
  </si>
  <si>
    <t>Actualización y difusión del inventario de bienes muebles de interés cultural</t>
  </si>
  <si>
    <t>En el período 2020-2023 se realiza la protección, conservación y divulgación de 3 bienes muebles documentales patrimoniales y de interés cultural</t>
  </si>
  <si>
    <t>Bienes muebles documentales patrimoniales y de interés cultural, protegidos, conservados y divulgados</t>
  </si>
  <si>
    <t>Durante el periodo 2021 - 2022 se elaboran los PEMP San Antonio y Galería Santa Helena</t>
  </si>
  <si>
    <t>Planes Especiales de Manejo y Protección Galería Santa Elena y San Antonio elaborados</t>
  </si>
  <si>
    <t>En el periodo 2020-2023 se conservan 38 fuentes, monumentos y bienes de interés cultural de Santiago de Cali con sistemas de iluminación ornamental</t>
  </si>
  <si>
    <t>Fuentes, monumentos y bienes de interés cultural con sistemas de iluminación ornamental conservadas</t>
  </si>
  <si>
    <t>Durante el periodo 2020 - 2023 Se actualiza y registra en SIPA el 100% del Inventario de bienes de interés cultural material BIC</t>
  </si>
  <si>
    <t>Inventario de bienes de interés cultural, material, BIC actualizado y registrado en el SIPA</t>
  </si>
  <si>
    <t>5205002
Ecosistema Artístico</t>
  </si>
  <si>
    <t>En el período 2020-2023 se promueve la formación de 36.170  personas en prácticas artísticas en comunas y corregimientos</t>
  </si>
  <si>
    <t>Personas formadas en prácticas artísticas en comunas y corregimientos</t>
  </si>
  <si>
    <t>En el período 2020-2023 se apoyan 97 organizaciones e instituciones en el desarrollo de sus iniciativas artísticas y culturales</t>
  </si>
  <si>
    <t>Organizaciones e instituciones apoyadas en el desarrollo de sus iniciativas artísticas y culturales</t>
  </si>
  <si>
    <t>En el período 2020-2023 se apoyan 3 espacios de participación y creación artística, con enfoque diferencial y de genero</t>
  </si>
  <si>
    <t>Espacios de participación y creación artística con enfoque diferencial y de genero apoyados</t>
  </si>
  <si>
    <t>En el período 2020-2023 se benefician 704 actores del sector cultural con estímulos</t>
  </si>
  <si>
    <t>Actores del sector cultural beneficiados con estímulos</t>
  </si>
  <si>
    <t>En el período 2021-2023 se implementan 6 semilleros de investigación artística y cultural</t>
  </si>
  <si>
    <t>Semilleros de investigación artística y cultural implementados</t>
  </si>
  <si>
    <t>En el período 2020-2023 se benefician 400 creadores y gestores culturales con seguridad social en el marco de la ley 666 de 2001 y decretos reglamentarios</t>
  </si>
  <si>
    <t>Creadores y gestores culturales beneficiados con seguridad social en el marco de la ley 666 de 2001 y decretos reglamentarios</t>
  </si>
  <si>
    <t>En el período 2021-2023 se fortalecen 15 actores de la salsa en gestión cultural y procesos dancísticos</t>
  </si>
  <si>
    <t>Actores de la salsa fortalecidos en gestión cultural y procesos dancísticos</t>
  </si>
  <si>
    <t>En el período 2020-2023 se benefician 90 personas con el proceso de profesionalización de artistas</t>
  </si>
  <si>
    <t>Personas beneficiadas con el proceso de profesionalización de artistas</t>
  </si>
  <si>
    <t>En el período 2020-2023 se  producen 120 contenidos audiovisuales o cinematográficos; artísticos, culturales y de formación,  a través de plataformas</t>
  </si>
  <si>
    <t>Contenidos audiovisuales o cinematográficos, artísticos, culturales y de formación entregados a través de plataformas</t>
  </si>
  <si>
    <t>En el período 2020-2023 se fortalecen 5 escenarios para las artes escénicas de naturaleza pública con programación cultural y artística</t>
  </si>
  <si>
    <t>Escenarios para las artes escénicas de naturaleza pública fortalecidos con programación cultural y artística</t>
  </si>
  <si>
    <t>En el período 2021-2023 se apoyan 30 organizacions de formación artísitca y cultural</t>
  </si>
  <si>
    <t>Organizaciones de formación artística y cultural apoyadas</t>
  </si>
  <si>
    <t>En el período 2020-2023 se promueve la vinculacion de 3.200 jóvenes y adultos en procesos de formación en artes populares y tradicionales</t>
  </si>
  <si>
    <t>Jóvenes y adultos en proceso de formación en artes populares y tradicionales</t>
  </si>
  <si>
    <t>En el período 2021-2023 se certifican en prácticas arísticas y culturales, 485 personas, entre artistas, gestores y creadores</t>
  </si>
  <si>
    <t>Artistas, gestores y creadores culturales certificados en sus prácticas artísticas y culturales</t>
  </si>
  <si>
    <t>En el período 2021-2023, se  apoya la circulación de 12 creaciones artísticasy culturales; populares y tradicionales, en escenarios estratégicos</t>
  </si>
  <si>
    <t>Circulación de las creaciones artísticas y culturales, populares y tradicionales en escenarios estratégicos</t>
  </si>
  <si>
    <t>En el período 2021-2023, se  realizán 3 nuevos eventos que se suman al ecosistema cultural</t>
  </si>
  <si>
    <t>Nuevos eventos que se suman al ecosistema cultural</t>
  </si>
  <si>
    <t>Reestructuración administrativa, académica y pedagógica del Instituto Popular de Cultura operando (</t>
  </si>
  <si>
    <t>Sede para el Instituto Popular de Cultura gestionada y adecuada</t>
  </si>
  <si>
    <t xml:space="preserve"> En el período 2020 - 2023 se incorporan al inventario 3 plazas de mercado de propiedad del Distrito de Santiago de Cali</t>
  </si>
  <si>
    <t>En el período 2021-2023 se realiza la interconectividad de12 Bibliotecas y espacio culturales</t>
  </si>
  <si>
    <t xml:space="preserve"> V1 = Estudio de prefactibilidad con modelo de operación de la Central y Esquema Básico Arquitectónico 
V2 = Estudios, diseños y presupuestos para la construcción. 
V3=licencias y permisos
V4 = Diseños de infraestructura de tecnologías de la información y telecomunicaciones y Desarrollo del Sistema de Información tecnológico de la Central
V5 =  Construcción de la primera fase</t>
  </si>
  <si>
    <t>V1: Puntos de información turística operando</t>
  </si>
  <si>
    <t>A diciembre 2023 se implementa y opera un Sistema de Información Geográfica unificada</t>
  </si>
  <si>
    <t>V1: Tecnologias de Informacion y Comunicacion TICS apoyadas para la promocion del turismo</t>
  </si>
  <si>
    <t>En el periodo 2021-2023 se apoyan 30 organizaciones de consumo cultural y creativo</t>
  </si>
  <si>
    <t>V1= Componentes de la Estratégia Proyectados
V2=Compenentes de la Estratégia Implementados</t>
  </si>
  <si>
    <t>En el período 2020-2023 se realizan anualmente 11 festivales de talla internacional</t>
  </si>
  <si>
    <t>V1: Avance Diseño Cristo Rey 
V2: Avance de Implementación Cristo Rey V3: Avance de Diseño Pance
V4:Avance de Implementación Pance</t>
  </si>
  <si>
    <t>En el periodo 2021-2023 se realizan 4 acciones para el desarrollo de la marca de destino turistico</t>
  </si>
  <si>
    <t>En el periodo 2020- 2023 se realiza la sensibilización de 60 empresas en enfoques diferenciales y de género</t>
  </si>
  <si>
    <t>V1: Entidades públicas y/o privadas sensibilizadas en enfoque diferencial y de género</t>
  </si>
  <si>
    <t>En el periodo 2021-2023 se fomentan y se fortalecen 420 Organizaciones del sector solidario</t>
  </si>
  <si>
    <t>En el período 2020-2023 se  vinculan 800 establecimientos de comercio nocturnos  al proceso de certificación de buenas prácticas de seguridad</t>
  </si>
  <si>
    <t>En el periodo 2021 - 2023 se expiden en linea1240 permisos de eventos de aglomeraciones públicas</t>
  </si>
  <si>
    <t>En el periodo 2020-2023 se formula, aprueba y adopta la Política pública de Derechos Humanos</t>
  </si>
  <si>
    <t>V1= Política pública de Derechos Humanos formulada. 
 V2= Política pública de Derechos Humanos aprobada
 V3= Política pública de Derechos Humanos socializada</t>
  </si>
  <si>
    <t>V1=Política Pública de Barrismo Social formulada. 
V2=Política Pública de Barrismo Social aprobada. 
 V3= Política Pública de Barrismo Social socializada</t>
  </si>
  <si>
    <t>V1= Número de Centros de Orientación Funcionando</t>
  </si>
  <si>
    <t>V1= Sistema implementado</t>
  </si>
  <si>
    <t>V1= Entornos intervenidos</t>
  </si>
  <si>
    <t>En el periodo 2020-2023, el 100% de los jóvenes del sistema de responsabilidad penal se encuentran vinculados al sistema educativo oficial</t>
  </si>
  <si>
    <t>V1= Jóvenes adolescentes del SRPA vinculados al sistema educativo
V2= Jóvenes remitidos entidades responsables del sistema SRPA</t>
  </si>
  <si>
    <t>Al 2023 se ha dado cumplimiento a la normatividad y ha contribuido al goce efectivo de derechos de la población victima incluida en la política de Restitución de Tierras, aportando a la superación de su condición de vulnerabilidad y a la construcción de un escenario de paz y reconciliación en Santiado de Cali</t>
  </si>
  <si>
    <t>V1:Acciones de asistencia y reparación en procesos de restitución de tierras realizadas
V2: Acciones de asistencia y reparación en procesos de restitución de tierras solicitadas</t>
  </si>
  <si>
    <t>V1: Encuentros regionales de prevención y articulación de acciones de alistamiento y mitigación.</t>
  </si>
  <si>
    <t>V1: Plan de acción diseñado y formulado
V2: Plan de acción implementado y en ejecución</t>
  </si>
  <si>
    <t>V1: Sistema Distrital de Atención Integral a la Primera Infancia</t>
  </si>
  <si>
    <t xml:space="preserve">V1: UTS de atención integral con mantenimiento </t>
  </si>
  <si>
    <t>V1: Niñas, Niños, Mujeres gestantes y madres lactantes atendidas</t>
  </si>
  <si>
    <t xml:space="preserve">V1: Agentes educativos y famiilas participantes </t>
  </si>
  <si>
    <t>V1: Niñas, niños y mujeres gestantes de las UTS de Atención Integral a la Primera Infancia con seguimiento en la Ruta Integral de Atenciones - RIA</t>
  </si>
  <si>
    <t>V1: Atenciones a personar mayores</t>
  </si>
  <si>
    <t>V1: Personas Mayores, niños niñas y adolescentes participantes</t>
  </si>
  <si>
    <t>En el período 2020 – 2023 se pasa de atender 1.400 a 6.000 personas de las comunidades indigenas en atención y orentación social acoerde a su cosmovisión, usos y costumbres.</t>
  </si>
  <si>
    <t>V1= Personas en sufrimiento psíquico y social incluidas en el modelo comunitario en Salud Mental</t>
  </si>
  <si>
    <t>A diciembre de 2023, se mantiene monitoreo y vigilancia sanitaria a 13.000 empresas y grupos de trabajo informal de los sectores económicos en Santiago de Cali,  frente al cumplimiento de condiciones de seguridad y salud en el trabajo</t>
  </si>
  <si>
    <t xml:space="preserve"> A diciembre de  2023, se implementa en 17 entidades de salud la atención integral de VIH/SIDA/Hepatitis B y C, y el enfoque diferencial y de género en la prestación de servicios de salud.</t>
  </si>
  <si>
    <t xml:space="preserve"> En el periodo 2021 - 2023, se implementa  la ruta de promoción y mantenimiento de la salud en el entorno educativo</t>
  </si>
  <si>
    <t>V1 = Número de población sin aseguramiento atendida en las Empresas Sociales del Estado
V2 = Total de población sin aseguramiento</t>
  </si>
  <si>
    <t>V1 = Población migrante atendida
V2 = Total población migrante</t>
  </si>
  <si>
    <t>V1 = Número de IPS con cumplimiento del sistema de garantia de calidad en salud
V2 = Número total de IPS de la Red de prestadores de las EPS</t>
  </si>
  <si>
    <t>V1 = Usuarios con restitución de derechos en salud por la Autoridad Sanitaria. 
V2 = Usuarios atendidos por la Autoridad Sanitaria</t>
  </si>
  <si>
    <t>V1 = Número de riesgos en salud intervenidos
V2 = Número total de riesgos en salud identificados</t>
  </si>
  <si>
    <t>V1 = Edificaciones e instalaciones asociadas al factor de riesgo físico que cumplen condiciones sanitarias seguras
V2 = Edificaciones e instalaciones asociadas al factor de riesgo químico que cumplen condiciones sanitarias seguras
V3 = Edificaciones e instalaciones asociadas al factor de riesgo de consumo que cumplen condiciones sanitarias seguras</t>
  </si>
  <si>
    <t>V1 = Proyectos de renovación urbana o re densificación formulados
V2 = Proyectos de renovación urbana o re densificación adoptados</t>
  </si>
  <si>
    <t>En el periodo 2020- 2023  se formulan  2 Planes Parciales de Renovacion urbana</t>
  </si>
  <si>
    <t>Cali, Nuestra Casa Común</t>
  </si>
  <si>
    <t>5301
Fortalecimiento y Gestión de los Socioecosistemas</t>
  </si>
  <si>
    <t>5301001
Conservación de las Cuencas Hidrográficas</t>
  </si>
  <si>
    <t>En el cuatrienio 2020-2023, EMCALI adelantará actividades de restauración ecológica en 120 hectáreas</t>
  </si>
  <si>
    <t>Hectáreas de recarga restauradas y conservadas en las cuencas abastecedoras de EMCALI</t>
  </si>
  <si>
    <t>En el periodo 2020 - 2023, se incrementan las áreas para la conservación en 1.850 Ha para la sostenibilidad de los servicios ecosistémicos</t>
  </si>
  <si>
    <t>Área para la gestión sostenible de las cuencas hidrográficas, a través de pago por servicios ambientales, restauración y protección de nacimientos, en conservación, con enfoque diferencial y de género</t>
  </si>
  <si>
    <t>En el periodo 2020 - 2023, se cuenta con diecinueve (19) humedales con Planes de Manejo Ambiental en ejecución</t>
  </si>
  <si>
    <t>Humedales con planes de manejo ambiental o planes de acción en ejecución</t>
  </si>
  <si>
    <t>En el periodo 2020 - 2023, se ha fortalecido en un 75% el Sistema Municipal de Áreas Protegidas – SIMAP</t>
  </si>
  <si>
    <t>Sistema Municipal de Áreas Protegidas – SIMAP, ampliado y fortalecido a través del incremento en áreas protegidas y la ejecución de los planes de majeo ambiental</t>
  </si>
  <si>
    <t>En el periodo 2020 - 2023, se ejecutan 25 obras e intervenciones para la descontaminación hídrica de las fuentes superficiales, en el marco de la recuperación del río Cauca</t>
  </si>
  <si>
    <t>Obras e intervenciones para la descontaminación hídrica de las fuentes superficiales, en el marco de la recuperación del río Cauca, ejecutadas</t>
  </si>
  <si>
    <t>En el periodo 2021 - 2023, se adecua ambiental y paisajísticamente en 70 Ha el Ecoparque Rio Pance como parte de la estructura ecológica distrital.</t>
  </si>
  <si>
    <t>Ecoparque Pance incluido en la estructura ecológica distrital y adecuado ambiental y paisajísticamente</t>
  </si>
  <si>
    <t>En el periodo 2020-2023 se realizará cooperación técnica, organizativa y de acompañamiento en la reforestación de las cuencas abastecedoras de los acueductos rurales comunitarios implementada</t>
  </si>
  <si>
    <t>Estrategia para la cooperación técnica, organizativa y de acompañamiento en la reforestación de las cuencas abastecedoras de los acueductos rurales comunitarios implementada</t>
  </si>
  <si>
    <t>5301002
Conectividad Ecológica y Recuperación de Coberturas Verdes</t>
  </si>
  <si>
    <t>En el periodo 2020 - 2023, se incrementan 100.000 árboles en el suelo urbano en el marco del Plan de Silvicultura Urbana (PSU).</t>
  </si>
  <si>
    <t>Renovación del arbolado urbano en el marco del Plan de Silvicultura Urbana (PSU), en ejecución</t>
  </si>
  <si>
    <t>En el periodo 2020 - 2023, se adecúan ambiental y paisajísticamente las zonas blandas de 12 canales de aguas lluvias</t>
  </si>
  <si>
    <t>Canales de aguas lluvias con zonas blandas adecuadas ambiental y paisajísticamente</t>
  </si>
  <si>
    <t>En el periodo 2020 - 2023, se diseñan y adecúan 1.200 Ha de cinco corredores ambientales urbanos</t>
  </si>
  <si>
    <t>Corredores ambientales urbanos de los ríos Cañaveralejo, Meléndez, Lili y Cali; y corredor ambiental rio Cauca, diseñados y adecuados</t>
  </si>
  <si>
    <t>En el periodo 2020 - 2023, se amplia el Vivero Distrital conectado a una red de diez (10) viveros.</t>
  </si>
  <si>
    <t>Vivero Distrital ampliado y conectado con red de viveros</t>
  </si>
  <si>
    <t>5301003
Gobernanza, Gobernabilidad y Cultura Ambiental</t>
  </si>
  <si>
    <t>En el periodo 2020 - 2023, operan las dos instancias de participación y gobernanza SIGAC y CMDR</t>
  </si>
  <si>
    <t>Sistema de Gestión Ambiental Comunitario – SIGAC y Consejo Municipal de Desarrollo Rural – CMDR, operando</t>
  </si>
  <si>
    <t>En el periodo 2020 - 2023, se implementa una plataforma para contrarrestar la tenencia, comercialización ilegal y el maltrato de Fauna Silvestre y el control de especies exóticas introducidas, implementada.</t>
  </si>
  <si>
    <t>Plataforma para contrarrestar la tenencia, comercialización ilegal y el maltrato de fauna silvestre y el control de especies exóticas introducidas, implementada</t>
  </si>
  <si>
    <t>En el periodo 2020 - 2023, operan tres infraestructuras para la atención, valoración y rehabilitación de la Fauna Silvestre y la Flora</t>
  </si>
  <si>
    <t>Infraestructuras para la atención, valoración y rehabilitación de la fauna silvestre y la flora, operando</t>
  </si>
  <si>
    <t>En el periodo 2020 - 2023, se actualiza la Línea Eco como sistema integral de apoyo a la gestión ambiental, en el marco de la arquitectura empresarial.</t>
  </si>
  <si>
    <t>Línea Eco como sistema integral de apoyo a la gestión ambiental, en el marco de la arquitectura empresarial, actualizada</t>
  </si>
  <si>
    <t>En el período 2020-2023 se desmontan 2000 techos a la intemperie en zonas protegidas y no protegidas.</t>
  </si>
  <si>
    <t>Techos a la intemperie en zonas protegidas y no protegidas desmontados</t>
  </si>
  <si>
    <t>En el periodo 2020-2023 se avanzará en el cumplimiento del 88% con la norma técnica TS01 en 3 destinos turisticos</t>
  </si>
  <si>
    <t>Norma Técnica Sectorial de Turismo sostenible NTS TS 001-1 Implementada en Pance - Boulevard del Río y San Antonio</t>
  </si>
  <si>
    <t xml:space="preserve">En el periodo 2020 - 2023, operan 50 Colectivos ambientales de gestores de educación y cultura, co-creando procesos para la reconciliación ambiental y la conservación de la estructura ecológica, operando en redes.  </t>
  </si>
  <si>
    <t>Colectivos ambientales de gestores de educación y cultura, con enfoque diferencial y de género co-creando procesos para la reconciliación ambiental y la conservación de la estructura ecológica, operando en redes</t>
  </si>
  <si>
    <t xml:space="preserve">En el periodo 2021 - 2023, se diseñan e implementan dos herramientas para la gestión, uso eficiente y ahorro de agua, diseñadas y en implementación.  </t>
  </si>
  <si>
    <t>Herramientas para la gestión, uso eficiente y ahorro de agua, diseñadas y en implementación</t>
  </si>
  <si>
    <t>En el periodo 2020-2023 se implementará una (1) estrategia para la protección de la gestión integral y uso racional de agua potable implementada</t>
  </si>
  <si>
    <t>Estrategia para la protección de la gestión integral y uso racional de agua potable implementada</t>
  </si>
  <si>
    <t>En el periodo 2021 - 2022, se adopta una Política Pública de Ética Interespecie y Protección Animal</t>
  </si>
  <si>
    <t>Política Pública de Ética Interespecie y Protección Animal, adoptada</t>
  </si>
  <si>
    <t xml:space="preserve"> En el periodo 2021 - 2022, se construye un Centro de Promoción del Bienestar Animal</t>
  </si>
  <si>
    <t>Centro de Promoción del Bienestar Animal Construido</t>
  </si>
  <si>
    <t>5301004
Ruralidad Sustentable</t>
  </si>
  <si>
    <t>En el periodo 2021 - 2022, se  pone en operación tres (3) Centros Integrados de la Ruralidad.</t>
  </si>
  <si>
    <t>Centros Integrados de la Ruralidad, operando</t>
  </si>
  <si>
    <t xml:space="preserve">a Diciembre de 2021, se realiza el diagnostico registral al 9,3% faltante de los predios del Parque Nacional Farallones </t>
  </si>
  <si>
    <t>Diagnóstico registral de predios del Parque Nacional Natural Farallones realizado</t>
  </si>
  <si>
    <t>En 2022 se elabora un estudio económico para la inclusión de la zona rural de Cali en los Bonos de Carbono</t>
  </si>
  <si>
    <t>Estudio económico para la inclusión de la zona rural de Cali en los Bonos de Carbono elaborado</t>
  </si>
  <si>
    <t>En el periodo 2021-2023 se implementan 16 acciones del plan estratégico de de turismo, rural y de naturaleza</t>
  </si>
  <si>
    <t>Plan estratégico de turismo rural y de naturaleza, adoptado e Implementado</t>
  </si>
  <si>
    <t xml:space="preserve">En el periodo 2020 - 2023, 14 Instituciones Educativas Rurales con acompañamiento para la resignificación del PIER desde un enfoque articulado con Educación ambiental  </t>
  </si>
  <si>
    <t>Instituciones educativas rurales con acompañamiento para la resignificación de sus PIER desde la seguridad alimentaria, la diversidad ambiental y relaciones productivas</t>
  </si>
  <si>
    <t>A diciembre de 2023 se  realiza mantenimiento rutinario de 250 km de vías rurales.</t>
  </si>
  <si>
    <t>Vías rurales con mantenimiento anual rutinario con inclusión social</t>
  </si>
  <si>
    <t>En el periodo 2020-2023, se logra la Política Pública de Educación Rural adoptada</t>
  </si>
  <si>
    <t>Política Pública de Educación Rural adoptada</t>
  </si>
  <si>
    <t>En el periodo 2020-2023, 1  Institución Educativa Rural cuenta con programa piloto de propuesta alimentaria alternativa</t>
  </si>
  <si>
    <t>Institución educativa rural con programa piloto de propuesta alimentaria alternativa</t>
  </si>
  <si>
    <t>5302
Mitigación del Cambio Climático</t>
  </si>
  <si>
    <t>5302001
Gestión Integral de Residuos Sólidos</t>
  </si>
  <si>
    <t>En el periodo 2023 se construye y es puesta en operación una planta de aprovechamiento de residuos sólidos orgánicos</t>
  </si>
  <si>
    <t>Planta de aprovechamiento de residuos sólidos orgánicos construida y en operación</t>
  </si>
  <si>
    <t>En el periodo 2020-2023 se aplica tecnologías de aprovechamiento de residuos sólidos organicos a 150 grandes generadores (plazas de mercado e instituciones educativas públicas)</t>
  </si>
  <si>
    <t>Grandes generadores con tecnologías de aprovechamiento de residuos sólidos orgánicos aplicadas</t>
  </si>
  <si>
    <t>En el periodo 2022-2023 es puesta en operación dos (2) estaciones de clasificación y aprovechamiento de residuos sólidos inorgánicos</t>
  </si>
  <si>
    <t>Estaciones de clasificación y aprovechamiento de residuos sólidos inorgánicos operando</t>
  </si>
  <si>
    <t>En el periodo 2020-2023 se implementan rutas selectivas de residuos sólidos con inclusión de recicladores de oficio en 97 barrios del Municipio de Santiago de Cali</t>
  </si>
  <si>
    <t>Barrios con rutas selectivas de residuos sólidos con inclusión de recicladores de oficio implementadas</t>
  </si>
  <si>
    <t>En el periodo 2020-2023 se encuentra funcionando un sitio de recolección, transporte, aprovechamiento y disposición final para la gestión de residuos de construcción y demolición RCD.</t>
  </si>
  <si>
    <t>Sitio de recolección, transporte, transferencia, aprovechamiento y disposición final para la gestión de residuos de construcción y demolición RCD operando</t>
  </si>
  <si>
    <t>En el periodo 2020-2023 serán intervendios 200 espacios públicos impactados por el manejo inadecuado de residuos sólidos</t>
  </si>
  <si>
    <t>Espacios públicos impactados por el manejo inadecuado de residuos sólidos intervenidos</t>
  </si>
  <si>
    <t>En el periodo 2020-2023 serán tratados 168.000 m3 de lixiviados del antiguo Vertedero de Navarro</t>
  </si>
  <si>
    <t>Lixiviados del antiguo vertedero de Navarro tratados</t>
  </si>
  <si>
    <t>En el periodo 2020-2023 se realiza un monitoreo anual de calidad ambiental (estabilidad de la masa de residuos y calidad del aire) antiguo vertedero de Navarro</t>
  </si>
  <si>
    <t>Monitoreo anual de calidad ambiental (estabilidad de la masa de residuos y calidad del aire) del antiguo vertedero de Navarro</t>
  </si>
  <si>
    <t>En el periodo 2020 - 2023, se vinculan 1.500 Generadores de Residuos de Construcción y Demolición-RCD y Residuos Ordinarios, vinculados a un proceso de manejo eficiente y mejores prácticas en su gestión.</t>
  </si>
  <si>
    <t>Generadores de Residuos de Construcción y Demolición-RCD y Residuos Ordinarios, vinculados a un proceso de manejo eficiente y mejores prácticas en su gestión</t>
  </si>
  <si>
    <t>En el periodo 2020-2023 se elaboran 4 estudios para la planificación de la gestión integral de residuos sólidos, la prestación del servicio público de aseo y sus actividades complementarias</t>
  </si>
  <si>
    <t>Estudios para la planificación de la gestión integral de residuos sólidos, la prestación del servicio público de aseo y sus actividades complementarias elaborados</t>
  </si>
  <si>
    <t>En el periodo 2021-2023 se sensibilizan 250.000 personas en gestión de residuos sólidos con inclusión de recicladores de oficio</t>
  </si>
  <si>
    <t>Personas sensibilizadas en gestión de residuos sólidos con inclusión de recicladores de oficio</t>
  </si>
  <si>
    <t xml:space="preserve">  En el periodo 2021-2023 se implementa nuevo modelo de aseo</t>
  </si>
  <si>
    <t>Nuevo modelo de servicio de aseo, implementado</t>
  </si>
  <si>
    <t>5302002
Ecosistema de Innovación “Cali Circular”</t>
  </si>
  <si>
    <t>En el periodo 2021-2023, se fortalecen 200 Empresas y emprendimientos en capacidades de Economía Circular</t>
  </si>
  <si>
    <t>Empresas y emprendimientos fortalecidos en capacidades para el fomento de la economía Circular</t>
  </si>
  <si>
    <t>En el peiodo 2020-2023, se diseña, se implementa y se certifica un Sistema de Gestión de Economía Circular "Cali Circular"</t>
  </si>
  <si>
    <t>Sistema de Gestión de economía circular diseñado, implementado y certificado</t>
  </si>
  <si>
    <t>En el periodo del 2020-2022, se elaboran 3 estudios de analisis economico para el aprovechamiento de residuos orgánicos, inorgánicos, RCD</t>
  </si>
  <si>
    <t>Estudios de Análisis Económico e Impacto para el aprovechamiento de residuos orgánicos, inorgánicos y RCD elaborado</t>
  </si>
  <si>
    <t>En el periodo 2020-2023,  se fortalecen el 100% de las asociaciones de recicladores de oficio en Economía Solidaria, en desarrollo empresarial y competitividad</t>
  </si>
  <si>
    <t>Asociaciones de recicladores de oficio de economía solidaria fortalecidas en desarrollo empresarial y competitividad</t>
  </si>
  <si>
    <t>5302003
Producción y Consumo Responsable</t>
  </si>
  <si>
    <t>En el periodo 2021-2023 se implementan 4 Estrategias para el fomento de la producción limpia y el consumo responsable</t>
  </si>
  <si>
    <t>Estrategias para el fomento de la producción limpia y el consumo responsable implementadas</t>
  </si>
  <si>
    <t>En el periodo 2021-2023 se formula e implementa un Plan para el fortalecimiento de Negocios Verdes</t>
  </si>
  <si>
    <t>Plan para el fortalecimiento de Negocios Verdes formulado e implementado</t>
  </si>
  <si>
    <t>En el periodo 2021-2023 se  fortalecen 70 productores agricolas locales fortalecidos en técnicas de producción sostenible, competitividad y asociatividad</t>
  </si>
  <si>
    <t>Productores agrícolas locales fortalecidos en técnicas de producción sostenible, competitividad y asociatividad</t>
  </si>
  <si>
    <t>En el periodo 2021-2023 se implementan en 30 entidades, programas de eficiencia energetica</t>
  </si>
  <si>
    <t>Entidades con programas de eficiencia energética implementados</t>
  </si>
  <si>
    <t>En el periodo 2020 - 2023, se orientan 85 empresas con cambios hacia patrones de producción y consumo sostenible</t>
  </si>
  <si>
    <t>Empresas con cambios hacia patrones de producción y consumo sostenible</t>
  </si>
  <si>
    <t xml:space="preserve">En el periodo 2020 - 2023, se registran, evalúan y promueven 80 negocios verdes </t>
  </si>
  <si>
    <t>Negocios verdes registrados, evaluados y promovidos</t>
  </si>
  <si>
    <t xml:space="preserve">En el periodo 2020 - 2023, 350 obras de desarrollo urbanístico y habitabilidad, aplican Buenas Prácticas Ambientales y de Construcción Sostenible </t>
  </si>
  <si>
    <t>Obras de desarrollo urbanístico y habitabilidad, aplicando buenas prácticas ambientales y de construcción sostenible</t>
  </si>
  <si>
    <t>En el periodo 2020 - 2023, se efectúa control con medidas de mitigación ambiental a 100 establecimientos con usos de alto impacto ambiental</t>
  </si>
  <si>
    <t>Establecimientos con usos de alto impacto ambiental de controlados con medidas de mitigación ambiental</t>
  </si>
  <si>
    <t>A Diciembre 2023 se ha creado el directorio verde de empresas de arenas y gravas</t>
  </si>
  <si>
    <t>Creación del directorio verde de empresas de arenas y gravas</t>
  </si>
  <si>
    <t>En el periodo 2021 - 2023, se beneficia a 300 mujeres con proyectos para la producción agroecológica y consumo responsables con enfoque diferencial y de género</t>
  </si>
  <si>
    <t>Mujeres beneficiadas con proyectos para la producción agroecológica y consumo responsables con enfoque diferencial y de género</t>
  </si>
  <si>
    <t>5302004
Reducción de la Huella Ecológica de Santiago de Cali</t>
  </si>
  <si>
    <t>En el periodo 2020 - 2023, se ejecutan seis medidas de acción a  corto plazo del Plan Integral de Mitigación y Adaptación al Cambio Climático de Santiago de Cali</t>
  </si>
  <si>
    <t>Medidas de acción a corto plazo del Plan integral de gestión del Cambio Climático de Santiago de Cali, ejecutadas</t>
  </si>
  <si>
    <t>En el período 2020 - 2023 se adquieren 26 vehículos eléctricos en el parque automotor del Distrito de Santiago de Cali</t>
  </si>
  <si>
    <t>Vehículos eléctricos en el Distrito adquiridos</t>
  </si>
  <si>
    <t>En el periodo 2021-2023 se realizan 30.000 controles de emisiones a vehiculos en la ciudad de cali</t>
  </si>
  <si>
    <t>Vehículos con control y vigilancia de emisiones en zonas priorizadas por la autoridad ambiental realizados</t>
  </si>
  <si>
    <t>Entre el 2021 y el 2023, Adecuar mínimo 45 nuevas viviendas (Hogares Sostenibles) con Energía Solar Fotovoltaica en Cali (1 Kwp - Recursos EMCALI)</t>
  </si>
  <si>
    <t>Cantidad de hogares sostenibles con soluciones Solares Fotovoltaicas&lt;1 Kwp en Cali</t>
  </si>
  <si>
    <t>En el 2023, Adecuar 5.100 nuevas viviendas (Hogares Sostenibles) con Energía Solar Fotovoltaica en SDL (1,8 Kwp - Recursos OCAD y/o Otros)</t>
  </si>
  <si>
    <t>Cantidad de hogares sostenibles con soluciones solares fotovoltaicas =1 8 Kwp en SDL</t>
  </si>
  <si>
    <t>Entre el 2021 al 2023, Adecuar mínimo 20 Clientes Oficiales con Energía Solar Fotovoltaica en Cali</t>
  </si>
  <si>
    <t>Cantidad de clientes oficiales con soluciones solares fotovoltaicas &lt;1 Kwp en Cali</t>
  </si>
  <si>
    <t>En el cuatrienio 2020-2023, Adecuar mínimo 52 Clientes Particulares con Energía Solar Fotovoltaica en SDL</t>
  </si>
  <si>
    <t>Cantidad de clientes particulares con soluciones solares Fotovoltaicas en SDL</t>
  </si>
  <si>
    <t>Al 2022, Construir y entregar en Funcionamiento una Granja Solar, proyectada por EMCALI en SDL</t>
  </si>
  <si>
    <t>Cantidad de granjas solares construidas en SDL</t>
  </si>
  <si>
    <t>Entre el 2021 y 2023, Adquirir e Instalar 100 Transformadores de Distribución con Aceite Vegetal</t>
  </si>
  <si>
    <t>Cantidad de transformadores de distribución en aceite vegetal instalados en SDL</t>
  </si>
  <si>
    <t>Entre el 2021 y el 2023, Adquirir y entregar en funcionamiento, al menos 20 Vehículos eléctricos (VE) en EMCALI</t>
  </si>
  <si>
    <t>Cantidad de vehículos eléctricos (para la operación) en funcionamiento en EMCALI</t>
  </si>
  <si>
    <t>Entre el 2021 y el 2023, Adquirir y entregar en funcionamiento, al menos 4 Estaciones de Recarga para VE en SDL</t>
  </si>
  <si>
    <t>Cantidad de estaciones de recarga habilitadas para VE en SDL</t>
  </si>
  <si>
    <t>En cuatrenio 2020-2023, se conectaran con la oficina virtual de EMCALI, 15.500 empresas</t>
  </si>
  <si>
    <t>Cantidad de usuarios (empresas y/o independientes) conectados con la oficina virtual</t>
  </si>
  <si>
    <t>Enel periodo 2020 -2021 se elabora estudio plan de incentivo al uso de vehiculos electricos e hibridos de servicio publico y particular en el Distrito de Cali</t>
  </si>
  <si>
    <t>Estudio de generación plan incentivos al uso de vehículos eléctricos e híbridos de servicio público y particular en el Distrito de Cali elaborado</t>
  </si>
  <si>
    <t>5303
Soporte Vital para el Desarrollo</t>
  </si>
  <si>
    <t>5303001
Gestión del Agua</t>
  </si>
  <si>
    <t>En el periodo 2021 - 2023, se ejecutan cuatro (4) proyectos  definidos en el Plan de Manejo Ambiental del Acuífero de Cali -PMAA</t>
  </si>
  <si>
    <t>Proyectos definidos en el Plan de Manejo Ambiental del Acuífero de Cali -PMAA, priorizados y ejecutados</t>
  </si>
  <si>
    <t>En el periodo 2021- 2022, se formulan, adoptan y ejecutan cuatro (4) Instrumentos de planificación (PORH) para garantizar calidad y cantidad de agua, para el sostenimiento de los ecosistemas acuáticos y los usos actuales y potenciales del agua.</t>
  </si>
  <si>
    <t>Instrumentos de planificación (PORH) para garantizar calidad y cantidad de agua, para el sostenimiento de los ecosistemas acuáticos y los usos actuales y potenciales del agua, formulados, adoptados y en ejecución</t>
  </si>
  <si>
    <t>Entre 2020-2023 se ejecutara la Construccion y puesta en marcha de un (1) piloto a escala real de sistema de Filtración en lecho de Rio.</t>
  </si>
  <si>
    <t>Avance piloto a escala real de sistema de filtración en lecho de río, construido y en funcionamiento, en PTAP Cauca</t>
  </si>
  <si>
    <t>Entre 2020-2023 se participara en Dos (2) áreas pilotos con esquemas diferenciados para la promoción de sistemas sostenibles de acueducto y alcantarillado</t>
  </si>
  <si>
    <t>Participación en dos (2) proyectos de impacto regional para la promoción de sistema sostenibles de abastecimiento de agua y saneamiento ambiental</t>
  </si>
  <si>
    <t>Entre 2020-2023 se adelantará el mantenimiento de los reservorios de la planta de tratamientode agua potable de Puerto Mallarino y su aislamiento</t>
  </si>
  <si>
    <t>Reservorio de la planta de tratamiento de agua potable de Puerto Mallarino mantenido y con aislamiento</t>
  </si>
  <si>
    <t>5303002
Soberanía Energética</t>
  </si>
  <si>
    <t>Al 2021, Construir y entregar en Funcionamiento un Anillo de Distribución de Energía Eléctrica a 115 Kv en SDL</t>
  </si>
  <si>
    <t>Anillo a 115 Kv construido y funcionando en SDL</t>
  </si>
  <si>
    <t>Al 2021, Construir y entregar en Funcionamiento la Nueva Subestación de Distribución de Energía Eléctrica a 115 Kv, denominada Ladera en SDL.</t>
  </si>
  <si>
    <t>Subestación de Energía Ladera construida y funcionando en SDL</t>
  </si>
  <si>
    <t>En el cuatrienio 2020-2023, Construir y entregar en Funcionamiento, 200 Km de red de Media Tensión en SDL</t>
  </si>
  <si>
    <t>Kilómetros de red de media tensión construidos en SDL</t>
  </si>
  <si>
    <t>En el cuatrienio 2020-2023, Instalar 122 equipos de maniobra en las redes de EMCALI</t>
  </si>
  <si>
    <t>Equipos de maniobra instalados en SDL</t>
  </si>
  <si>
    <t>En el cuatrienio 2020-2023, Instalar 170,94 Km de Cable Semiaislado (Cable Ecológico) en las Redes de EMCALI</t>
  </si>
  <si>
    <t>Kilómetros Intervenidos con cable ecológico en SDL</t>
  </si>
  <si>
    <t>En el cuatrienio 2020-2023, Instalar 35.479 Nuevos Servicios provenientes del Programa de Reducción de Perdidas de Energía en SDL</t>
  </si>
  <si>
    <t>Nuevos servicios instalados por programa de reducción de pérdidas de energía en SDL</t>
  </si>
  <si>
    <t>5303003
Saneamiento Básico y Tratamiento de Aguas Residuales</t>
  </si>
  <si>
    <t>Entre 2020-2023 se Contará con dos (2) estrategias implementadas para disminuir contaminación por vertimientos líquidos</t>
  </si>
  <si>
    <t>Definir y ejecutar dos (2) estrategias de reducción de contaminación por vertimientos líquidos en el recurso hídrico</t>
  </si>
  <si>
    <t>En el periodo 2022 - 2023, se diseña e implementa una estrategia  interinstitucional para el manejo de agua residual en Asentamientos Humanos de Desarrollo Incompleto.</t>
  </si>
  <si>
    <t>Estrategia interinstitucional para el manejo de agua residual en asentamientos humanos de desarrollo incompleto, diseñada y en implementación</t>
  </si>
  <si>
    <t>Entre 2020-2023 se elaboraran dos (2) estudios y Diseño PTAR -SUR</t>
  </si>
  <si>
    <t>Estudios y diseños de la Planta de Tratamiento de Aguas Residuales de Sur (PTAR-S) elaborados</t>
  </si>
  <si>
    <t>En el periodo 2020-2023 son construidos 12 sistemas de tratamiento de agua residual domestica (PTARD) en la zona rural</t>
  </si>
  <si>
    <t>Plantas de Tratamiento de Agua Residual Doméstica (PTARD) construidas en la zona rural</t>
  </si>
  <si>
    <t>En el periodo 2020-2023 se construyen 126 sistemas individuales de tratamiento de agua residual domestica (SITARD)</t>
  </si>
  <si>
    <t>Sistemas Individuales de Tratamiento de Agua Residual Doméstica (SITARD) construidas</t>
  </si>
  <si>
    <t>En el periodo 2021-2023 son mejoradas 17 plantas de tratamiento de agua residual domestica (PTARD) en la zona rural.</t>
  </si>
  <si>
    <t>Plantas de Tratamiento de Agua Residual Doméstica (PTARD) mejoradas en la zona rural</t>
  </si>
  <si>
    <t>En el periodo 2021-2023 son mejorados 100 sistemas individuales de tratamiento de agua residual domestica (SITARD)</t>
  </si>
  <si>
    <t>Sistemas Individuales de Tratamiento de Agua Residual Doméstica (SITARD) mejoradas</t>
  </si>
  <si>
    <t>Entre 2020-2023 se mejorara el Sistema de tratamiento primario de la PTAR Cañaveralejo de la ciudad de Cali</t>
  </si>
  <si>
    <t>Sistema de Tratamiento Primario de la PTAR Cañaveralejo mejorado</t>
  </si>
  <si>
    <t>5303004
Gestión de la calidad del aire y disminución y control del impacto sonoro</t>
  </si>
  <si>
    <t>En el periodo 2020 - 2023, se implementan dos acciones del Programa de Aire Limpio.</t>
  </si>
  <si>
    <t>Acciones del Programa de Aire Limpio implementadas</t>
  </si>
  <si>
    <t>En el periodo 2020 - 2023, se actualiza, adopta y ejecuta el Plan de Mejoramiento de Ambiente Sonoro</t>
  </si>
  <si>
    <t>Plan de Mejora del Ambiente Sonoro, actualizado, adoptado y ejecutado</t>
  </si>
  <si>
    <t>5304
Movilidad Multimodal Sustentable</t>
  </si>
  <si>
    <t>5304001
Movilidad Peatonal</t>
  </si>
  <si>
    <t>En el periodo 2020-2023 se genera y recupera 384.404 m2 de Espacio Público Espacio Público asociado al SITM-MIO.</t>
  </si>
  <si>
    <t>Espacio público asociado al SITMMIO generado y recuperado</t>
  </si>
  <si>
    <t>A diciembre de 2023 se han construido 7 Soluciones Peatonales incluidos la zona urbana y rural</t>
  </si>
  <si>
    <t>Construcción de soluciones peatonales en zona urbana y rural</t>
  </si>
  <si>
    <t>A diciembre de 2023 se han realizado mantenimiento a 37 puentes peatonales en la zona urbana y rural.</t>
  </si>
  <si>
    <t>Mantenimiento de puentes peatonales de la zona urbana y rural</t>
  </si>
  <si>
    <t>A diciembre de 2023 se ha realizado mantenimiento de 28.900 m2 de la red peatonal de la zona urbana y rural.</t>
  </si>
  <si>
    <t>Mejoramiento de la red peatonal en la zona urbana y rural</t>
  </si>
  <si>
    <t>5304002
Movilidad en Bicicleta</t>
  </si>
  <si>
    <t>En el periodo 2020-2023 se implementa 8,8 km de Red de Ciclo-infraestructura (ciclo rutas integradas al SITM-MIO)</t>
  </si>
  <si>
    <t>Red de Ciclo-infraestructura (ciclo rutas integradas al SITM-MIO) implementadas</t>
  </si>
  <si>
    <t>En el periodo 2020-2023 se construye 31 Puntos de Ciclo-parqueaderos integrados al SITM-MIO.</t>
  </si>
  <si>
    <t>Cicloparquedaeros integrados al SITM-MIO construidos</t>
  </si>
  <si>
    <t>A diciembre de 2023 se han construido 81km de ciclo-infraestructura</t>
  </si>
  <si>
    <t>Kilómetros de ciclo-infraestructura construida</t>
  </si>
  <si>
    <t>A diciembre de 2023 se ha realizado mantenimiento de 2 km de ciclo infraestructura.</t>
  </si>
  <si>
    <t>Kilómetros de ciclo-infraestructura mantenida</t>
  </si>
  <si>
    <t>En el periodo 2021-2023 se implementan 20 km de cicloinfraestructura en el Distrito de Cali</t>
  </si>
  <si>
    <t>Kilómetros de ciclo infraestructura en calzada implementados</t>
  </si>
  <si>
    <t>En el periodo 2021-2023 , se instalan 161 puntos de ciclo - parqueaderos en el Distrito  de cali</t>
  </si>
  <si>
    <t>Puntos de Ciclo parqueaderos en la ciudad instalados</t>
  </si>
  <si>
    <t>5304003
Transporte Público de Pasajeros</t>
  </si>
  <si>
    <t>En el período 2021-2023 se elaboran 3 estudios complementarios para la etapa de factibilidad del Tren de Cercanías</t>
  </si>
  <si>
    <t>Estudios Técnicos complementarios para el Tren de Cercanías elaborados</t>
  </si>
  <si>
    <t>Entre el 2021 y 2023 se adecua 22 km de corredores pre troncales del SITM - MIO, con Carriles preferenciales.</t>
  </si>
  <si>
    <t>km de corredores pre troncales del SITM - MIO, adecuados con Carriles preferenciales</t>
  </si>
  <si>
    <t>En el periodo 2020-2023 se construye 20,6 km Corredores troncales del SITM - MIO.</t>
  </si>
  <si>
    <t>km de Corredores troncales del SITM - MIO construidos</t>
  </si>
  <si>
    <t>A finalizar el 2022 circulan 1322  buses del SITM-MIO con baja contaminación en hora pico (promedio flota ejecutadal).</t>
  </si>
  <si>
    <t>Buses del SITM-MIO con baja contaminación en circulación en hora pico (promedio flota ejecutada)</t>
  </si>
  <si>
    <t>Entre el 2020 y 2023 se construyen 1,72 Terminales de cabecera del SITM-MIO.</t>
  </si>
  <si>
    <t>Terminales de cabecera del SITM- MIO construidas</t>
  </si>
  <si>
    <t>Entre el 2020 y 2023 se construyen 1,29 Terminales Intermedias del SITM MIO</t>
  </si>
  <si>
    <t>Terminales Intermedias del SITM MIO, construidas</t>
  </si>
  <si>
    <t>En el periodo 2021-2023  se contara con 28 Estaciones de parada en corredores troncales del SITM-MIO.</t>
  </si>
  <si>
    <t>Estaciones de parada en corredores troncales del SITM-MIO, construidas</t>
  </si>
  <si>
    <t>Entre el 2020 y 2023 se tendra 5 Patio Talleres del SITM MIO</t>
  </si>
  <si>
    <t>Patio Talleres del SITM MIO construidos</t>
  </si>
  <si>
    <t>En el periodo 2021-2023  se implementan 3  sistemas de servicio complementario integrados al SITM-MIO.</t>
  </si>
  <si>
    <t>Sistemas de servicio complementario intramunicipal (camperos y/o transporte público colectivo, sistema de bicicletas públicas alimentadoras) y supramunicipal integrados al SITM MIO</t>
  </si>
  <si>
    <t>Al 2023 se cuenta con el Estudio de prefactibilidad de la segunda línea del Sistema aéreo suspendido alimentador del MIO Cable.</t>
  </si>
  <si>
    <t>Estudio de prefactibilidad de la segunda línea del Sistema aéreo suspendido alimentador del MIO Cable, realizado</t>
  </si>
  <si>
    <t>A diciembre de 2023 circulan 1322  buses del SITM-MIO con baja contaminación en hora pico (promedio flota ejecutadal).</t>
  </si>
  <si>
    <t>Ejecución de recursos FESDE para la operación del Sistema de Transporte Masivo, reportado</t>
  </si>
  <si>
    <t>En el periodo 2020-2023 se implementa un Sistema inteligente de transporte en el SITM-MIO.</t>
  </si>
  <si>
    <t>Ejecución de recursos componente tecnológico, reportado al STIM</t>
  </si>
  <si>
    <t xml:space="preserve"> En el periodo 2020-2023 se implementan 4 Estrategias financieras y operativas de optimización del SITM-MIO. </t>
  </si>
  <si>
    <t>Estrategias financieras y operativas de optimización del SITM_MIO implementadas</t>
  </si>
  <si>
    <t>5304004
Mejoramiento de la Infraestructura Vial</t>
  </si>
  <si>
    <t>A diciembre de 2023 se han construido 6 intersecciones viales a desnivel.</t>
  </si>
  <si>
    <t>Intersecciones viales a desnivel construidas</t>
  </si>
  <si>
    <t>A diciembre de 2023 se han construido 6 intersecciones viales a nivel.</t>
  </si>
  <si>
    <t>Intersecciones viales a nivel construidas</t>
  </si>
  <si>
    <t>A diciembre de 2023 se han construido 24 km de vías y obras de drenaje.</t>
  </si>
  <si>
    <t>Vías y obras de drenaje en la zona urbana y rural construidas</t>
  </si>
  <si>
    <t>A diciembre de 2023 se ha realizado mejoramiento víal de 400 km de la zona urbana y rural.</t>
  </si>
  <si>
    <t>Vías con mantenimiento y rehabilitación eco sostenible</t>
  </si>
  <si>
    <t>A diciembre de 2023 se  realiza mantenimiento a 16 puentes vehiculares de la zona urbana y rural de Cali</t>
  </si>
  <si>
    <t>Puentes vehiculares en la zona urbana y rural mantenidos</t>
  </si>
  <si>
    <t>A diciembre de 2023  entrará en ejecucion  14  frentres de trabajo de las 21 Mega obras.</t>
  </si>
  <si>
    <t>Frentes de trabajo de las 21 Megaobras ejecutados mediante el sistema de contribución por valorización</t>
  </si>
  <si>
    <t>A diciembre de 2023 se  implementa el 100% del Sistema de Gestion de Infraesturctura Víal de Cali.</t>
  </si>
  <si>
    <t>Implementación del Sistema de gestión de Infraestructura Vial de Cali</t>
  </si>
  <si>
    <t>A diciembre de 2023 se han construido 4 km de vías de la prolongación Avenida Ciudad de Cali, entre la carrera 109 y Rio Jamundí.</t>
  </si>
  <si>
    <t>Construcción de vías de la prolongación Avenida Ciudad de Cali, entre la carrera 109 y Rio Jamundí</t>
  </si>
  <si>
    <t>5304005
Regulación, Control y Gestión Inteligente del Tránsito</t>
  </si>
  <si>
    <t>En el periodo 2020-2023 se realiza anualmente el mantenimiento a la red semaforizada de cali</t>
  </si>
  <si>
    <t>Mantenimiento de la red semaforizada en Cali realizada</t>
  </si>
  <si>
    <t>En el periodo 2020-2023 se señalizan 5.198 puntos de red vial de Cali</t>
  </si>
  <si>
    <t>Puntos de la red vial del Distrito de Cali señalizados</t>
  </si>
  <si>
    <t>En el periodo 2020-2023 se realizan 4.000 operativos de control a vehiculos automotores</t>
  </si>
  <si>
    <t>Operativos en vía para el control de vehículos automotores realizados</t>
  </si>
  <si>
    <t>En 2022 se formula 1 plan de carga y logisitica para Cali.</t>
  </si>
  <si>
    <t>Plan especial de transporte de carga y logística para Cali formulado</t>
  </si>
  <si>
    <t>En el periodo 2021-2023 se implementan 49 acciones del plan de seguridd vial.</t>
  </si>
  <si>
    <t>Acciones del plan local de seguridad vial implementados</t>
  </si>
  <si>
    <t>En el periodo 2020-2023 se se mejora la Infraestructura física y tecnológica para una atención efectiva integral al usuario</t>
  </si>
  <si>
    <t>Infraestructura física y tecnológica para una atención efectiva integral al usuario realizada</t>
  </si>
  <si>
    <t>En el periodo 2020-2023 opera el Centro de Enseñanza Automovilística del Distrito de Cali</t>
  </si>
  <si>
    <t>Centro de enseñanza automovilística de Distrito de Cali operando</t>
  </si>
  <si>
    <t>En el periodo 2022-2023 se implementan 8 Zonas de Estacionamiento Regulado implementadas (ZER)</t>
  </si>
  <si>
    <t>Zonas Especiales de Estacionamiento Regulado - ZER implementadas</t>
  </si>
  <si>
    <t>En el periodo 2020-2023 se sensibilizan 590.000 actores de la movilidad</t>
  </si>
  <si>
    <t>Actores de la movilidad sensibilizados sobre la movilidad sostenible y segura</t>
  </si>
  <si>
    <t>En el periodo 2021-2023 se realizan 20 promociones de comportamientos y practicas seguras en Cali</t>
  </si>
  <si>
    <t>Promoción y pedagogía de comportamientos y prácticas seguras para la movilidad sustentable y sobre estrategias de regulación del tránsito realizadas</t>
  </si>
  <si>
    <t>En el periodo 2021-2023 se implementan 130 espacios de participacion e interaccion con actores viales.</t>
  </si>
  <si>
    <t>Espacios de participación e interacción con los diversos actores viales y comunidad del Municipio de Cali implementados</t>
  </si>
  <si>
    <t>A diciembre de 2023 se formulan 12 planes especiales zonales de gestión del estacionamiento</t>
  </si>
  <si>
    <t>Planes especiales zonales de gestión del estacionamiento formulados</t>
  </si>
  <si>
    <t>5305
Gestión del Riesgo</t>
  </si>
  <si>
    <t>5305001
Conocimiento del Riesgo</t>
  </si>
  <si>
    <t>En el periodo 2020-2023 se realizan 12.248 verificaciones de Riesgos por Fenómenos de Origen Tecnológico, Socio-natural, Natural y Antrópico, realizadas</t>
  </si>
  <si>
    <t>Verificaciones de Riesgos por Fenómenos de Origen Tecnológico, Socio-natural, Natural y Antrópico, realizadas Fenómenos de Origen Tecnológico, Socio-natural, Natural y Antrópico, realizadas</t>
  </si>
  <si>
    <t>En el periodo 2021-2023 se diseña e implementa el Sistema integral de información de la gestión del riesgo bajo Arquitectura Empresarial</t>
  </si>
  <si>
    <t>Sistema integral de información de la gestión del riesgo, diseñado e implementado bajo Arquitectura empresarial</t>
  </si>
  <si>
    <t>En el período 2021-2023 se mantiene ajustado el Plan de Gestión del Riesgo de Desastres de Santiago de Cali</t>
  </si>
  <si>
    <t>Plan de Gestión del Riesgo de Desastres de Santiago de Cali, Ajustado</t>
  </si>
  <si>
    <t>En el período 2020-2023 se construye el Centro Integral para la Gestión del Riesgo de Emergencias y Desastres</t>
  </si>
  <si>
    <t>Centro Integral para la Gestión del Riesgo de Emergencias y Desastres, construido</t>
  </si>
  <si>
    <t>En el periodo 2020 - 2023, se fortalecen y operan dos redes para la vigilancia e identificación de amenazas socio naturales generadoras de riesgo.</t>
  </si>
  <si>
    <t>Redes para la vigilancia e identificación de amenazas socio naturales generadoras de riesgo, fortalecidas y en funcionamiento</t>
  </si>
  <si>
    <t>En el período 2021-2023 se elabora la evaluación del riesgo sísmico para todo el suelo urbano del municipio</t>
  </si>
  <si>
    <t>Evaluación del riesgo por sismos en el suelo urbano, elaborada</t>
  </si>
  <si>
    <t>A diciembre de 2023 se ajustan los estudios básicos y detallados sobre movimientos en masa con los requerimientos del Decreto 1807 de 2014</t>
  </si>
  <si>
    <t>Estudios básicos y detallados sobre movimientos en masa ajustados</t>
  </si>
  <si>
    <t>En el 2021, se elabora una evaluación riesgo por inundaciones pluviales y fluviales de la comuna 22, área de expansión urbana, corredor Cali- Jamundí y área suburbana de Pance</t>
  </si>
  <si>
    <t>Evaluación de riesgo por inundaciones pluviales y fluviales de la comuna 22, área de expansión urbana, corredor Cali- Jamundí y área suburbana de Pance, elaborada</t>
  </si>
  <si>
    <t>5305002
Reducción del Riesgo</t>
  </si>
  <si>
    <t>En el período 2021-2023 se restituye el espacio público por el desmonte de 768 techos en la zona del Jarillón y Lagunas con procesos de concertación y garantía de derechos</t>
  </si>
  <si>
    <t>Restitución de espacio público por desmonte de techos en Jarillón y Lagunas, con procesos de concertación y garantía de derechos</t>
  </si>
  <si>
    <t>En el periodo 2020 2023 se asignan 3600 subsidios de vivienda de interés social modalidad arrendamiento a hogares en proceso de reasentamiento</t>
  </si>
  <si>
    <t>Hogares con subsidios municipal de vivienda de interés social, modalidad arrendamiento proceso reasentamiento</t>
  </si>
  <si>
    <t>A diciembre de 2023 se han construido 640 m3 de obras de estabilización y contención de la zona urbana y rural.</t>
  </si>
  <si>
    <t>Construcción de obras de estabilización y contención en la zona urbana y rural de Cali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</si>
  <si>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</si>
  <si>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</si>
  <si>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En el periodo 2020 - 2023, se diseñan y ejecutan 20 obras e intervenciones para la reducción del riesgo por amenaza natural y socio natural, en el área urbana y periurbana.</t>
  </si>
  <si>
    <t>Obras e intervenciones para la reducción de riesgos por inundaciones fluviales y pluviales, movimientos en masa y avenidas torrenciales diseñadas y ejecutadas</t>
  </si>
  <si>
    <t>En el periodo 2021 - 2023, se implementan tres pilotos de Sistemas Urbanos de Drenaje Sostenible (SUDS) y Soluciones Basadas en la Naturaleza  (SBN), con la generación de los lineamientos y determinantes ambientales en el manejo de escorrentías</t>
  </si>
  <si>
    <t>Pilotos de Sistemas Urbanos de Drenaje Sostenible (SUDS) y Soluciones Basadas en la Naturaleza (SBN) implementados con la generación de los lineamientos y determinantes ambientales en el manejo de escorrentías</t>
  </si>
  <si>
    <t>En el periodo 2020 - 2023, se estabilizan 3.000 M2 de terrenos que presentan condiciones de riesgo mitigable</t>
  </si>
  <si>
    <t>Área de asentamientos humanos en riesgo mitigable por movimientos en masa estabilizada</t>
  </si>
  <si>
    <t>En el período 2020-2023 se fortalecen 7,920 personas en el Conocimiento de las Buenas Prácticas para la Gestión del Riesgo</t>
  </si>
  <si>
    <t>Personas fortalecidas en el conocimiento de las buenas prácticas para la gestión del riesgo</t>
  </si>
  <si>
    <t xml:space="preserve">En el periodo 2020-2023 se reasientan 3.825 hogares localizados en zonas de riesgo no mitigable por inundaciones en zonas urbanas y rurales </t>
  </si>
  <si>
    <t>Hogares localizados en zonas de riesgo no mitigable por inundaciones reasentados en zonas urbanas y rurales con procesos de concertación y garantía de derechos</t>
  </si>
  <si>
    <t xml:space="preserve">En el periodo 2020-2023 se fortalecen en gestión del riesgo 300 guardianes del jarillón </t>
  </si>
  <si>
    <t>Guardianes del Jarillón fortalecidos en competencias de Gestión del Riesgo</t>
  </si>
  <si>
    <t>A diciembre de 2023 se ha realizado demolición de 2.317 techos afectados por asentamientos. Proyecto  Plan Jarillón.</t>
  </si>
  <si>
    <t>Demoliciones de techos de áreas afectadas por asentamientos de desarrollo incompleto del Proyecto Plan Jarillón, realizadas con procesos de concertación y garantía de derechos</t>
  </si>
  <si>
    <t>En el período 2021-2023 se cierran 22 bocaminas activas ilegales</t>
  </si>
  <si>
    <t>Bocaminas activas ilegales cerradas</t>
  </si>
  <si>
    <t>En el periodo 2020 2023 se adquieren 57 Predios con títulos justificativo de dominio en zonas de riesgo no mitigable por inundaciones</t>
  </si>
  <si>
    <t>Adquisición de predios con títulos justificativo de dominio en zonas de riesgo no mitigable por inundaciones</t>
  </si>
  <si>
    <t>A diciembre de 2023  se reasientan 400 hogares  en viviendas productivas rurales</t>
  </si>
  <si>
    <t>Hogares reasentados en viviendas productivas rurales, con procesos de concertación y garantía de derechos</t>
  </si>
  <si>
    <t>En el periodo 2020-2023  se formulan planes de reasentamiento para 539 hogares pertenecientes a población ubicada en zonas en riesgo no mitigable</t>
  </si>
  <si>
    <t>Hogares con planes de reasentamiento para hogares localizados en zonas de riesgo no mitigables formulados con procesos de concertación y garantía de derechos</t>
  </si>
  <si>
    <t>Entre 2020-2023 se adecuara la Fase III de Laguna del Pondeja</t>
  </si>
  <si>
    <t>Obras Fase III para la recuperación de la Laguna del Pondaje, terminadas</t>
  </si>
  <si>
    <t>En el periodo 2020-2022 se construyen y/o compran 2011 Viviendas de Interés prioritario para el reasentamiento de hogares del proyecto del Plan Jarillón de Cali</t>
  </si>
  <si>
    <t>Viviendas de interés prioritario construidas y/o compradas para el reasentamiento de hogares del proyecto Plan Jarillón de Cali</t>
  </si>
  <si>
    <t>En el periodo 2020-2022 se realizan obras de reforzamiento en 13,0 kilómetros del Jarillón del Río Cauca</t>
  </si>
  <si>
    <t>Obras de reforzamiento del Jarillón de Río Cauca</t>
  </si>
  <si>
    <t>En el cuatrenio 2020-2023, se implementara el Centro de Monitoreo y Gestión Integrado de Alertas Tempranas</t>
  </si>
  <si>
    <t>Centro de Monitoreo y Gestión Integrado de Alertas Tempranas, implementado en EMCALI</t>
  </si>
  <si>
    <t>En el año 2021 se elaborará el Plan de gestión social para el proyecto Plan Jarillón del Río Cauca y obras complementarias</t>
  </si>
  <si>
    <t>Plan de gestión social para el proyecto Plan Jarillón del Río Cauca y obras complementarias, implementado</t>
  </si>
  <si>
    <t>5305003
Manejo del Desastre</t>
  </si>
  <si>
    <t>En el período 2020-2023 se articulan y fortalecen los 4 Equipos de Primera Respuesta del Consejo Municipal de Gestión del Riesgo</t>
  </si>
  <si>
    <t>Equipos de Primera Respuesta del Consejo Municipal de Gestión del Riesgo, articulados y fortalecidos</t>
  </si>
  <si>
    <t>En el período 2020-2023 se mantiene actualizada la Estrategia de Respuesta a Emergencias</t>
  </si>
  <si>
    <t>Estrategia de Respuesta a Emergencias, actualizada</t>
  </si>
  <si>
    <t>En el periodo 2020-2023 se integra el Sistema de Alertas Tempranas  bajo Arquitectura Empresarial</t>
  </si>
  <si>
    <t>Sistema de Alertas Tempranas Integrado bajo arquitectura empresarial</t>
  </si>
  <si>
    <t>V1= Estudios y compra predio  Eca 1
V2= Construcción y dotación Eca 1 + Estudios Eca 2
V3= Compra Predio  y construcción Eca 2 + Puesta en operación Eca 1
V4= Dotación y puesta en marcha Eca 2</t>
  </si>
  <si>
    <t>V1 = Número de directorios verdes</t>
  </si>
  <si>
    <t>V1: Vehículos eléctricos en el Distrito adquiridos</t>
  </si>
  <si>
    <t>V1= longitud de vias mantenidas y/o rehabilitadas eco sostenible</t>
  </si>
  <si>
    <t>V1= Zonas de Estacionamiento Regulado implementadas</t>
  </si>
  <si>
    <t>V1=Hogares con planes de reasentamiento</t>
  </si>
  <si>
    <t>5401
Transición hacia Distrito Especial</t>
  </si>
  <si>
    <t>5401001
Implementación de Cali Distrito</t>
  </si>
  <si>
    <t>Durante el periodo 2020-2023, se elaboran 5 documentos de rediseño institucional acorde a la categoría Cali Distrito Especial en la Alcaldía de Santiago de Cali.</t>
  </si>
  <si>
    <t>Documentos técnicos de rediseño institucional acorde con la categoría Cali Distrito Especial, elaborados</t>
  </si>
  <si>
    <t>A diciembre de 2020 se revisa y adopta el modelo de división político administrativo del Distrito Especial de Santiago de Cali en localidades</t>
  </si>
  <si>
    <t>Modelo de división políticoadministrativa del Distrito Especial revisado y adoptado</t>
  </si>
  <si>
    <t xml:space="preserve">En el período 2020-2023 se actualiza en un 50% la información de Bienes Inmuebles propiedad del Distrito  </t>
  </si>
  <si>
    <t>Inventario de Bienes Inmuebles actualizado</t>
  </si>
  <si>
    <t>Durante el periodo de 2021-2023 se elabora la formulación de 6 y la divulgación de 4 de los instrumentos de planificación complementaria del Plan Ordenamiento Territorial</t>
  </si>
  <si>
    <t>Instrumentos de planificación complementaria del plan de ordenamiento territorial, formulados y divulgados</t>
  </si>
  <si>
    <t>Durante el periodo de 2020-2021 se elaboran 5 documentos para la revisión y ajuste del Plan de Ordenamiento Territorial</t>
  </si>
  <si>
    <t>Documentos de revisión y ajuste del POT elaborados</t>
  </si>
  <si>
    <t>Durante el periodo de 2020-2021 se formulan (2) y adoptan (11) las unidades de planificación urbana y rural</t>
  </si>
  <si>
    <t>Unidades de planificación urbana y rural formuladas y adoptadas</t>
  </si>
  <si>
    <t>Durante el perioro 2020 a 2023 se elaboran 4 estudios complementarios del Plan de Ordenamiento Territorial</t>
  </si>
  <si>
    <t>Estudios complementarios del Plan de Ordenamiento Territorial elaborados</t>
  </si>
  <si>
    <t>En el 2022, se elabora un estudio para la estructuración y creación de autoridad ambiental distrital</t>
  </si>
  <si>
    <t>Estudio para la estructuración y creación de autoridad ambiental distrital, elaborado</t>
  </si>
  <si>
    <t>En el período 2020 - 2021, se ajusta y adopta el Sistema Distrital de Planeación</t>
  </si>
  <si>
    <t>Sistema Distrital de Planeación, ajustado y adoptado</t>
  </si>
  <si>
    <t xml:space="preserve">A diciembre 2023, se certifica el 100% de las competencias distritales en salud </t>
  </si>
  <si>
    <t>Competencias Distritales en salud certificadas</t>
  </si>
  <si>
    <t>En 2022, se formula el plan prospectivo de Cali como Distrito Especial</t>
  </si>
  <si>
    <t>Formular plan prospectivo de Cali como Distrito Especial</t>
  </si>
  <si>
    <t>En el periodo 2020-2023 se realizan 25 semilleros itinerantes de Desarrollo Territorial Participativo</t>
  </si>
  <si>
    <t>Semilleros itinerantes de Desarrollo Distrital participativo, realizados</t>
  </si>
  <si>
    <t>5401002
Cooperación Técnica para el Desarrollo Distrital</t>
  </si>
  <si>
    <t>En el período 2020-2023 se implementa un modelo de agencia de cooperación técnica</t>
  </si>
  <si>
    <t>Modelo de Agencia de Cooperación Técnica implementada</t>
  </si>
  <si>
    <t>Proyectos Propuestos de Cooperación Financiera y/o Técnica en Proyectos de Interés de la Administración Pública</t>
  </si>
  <si>
    <t>Alianzas, y/o coordinaciones suscritos</t>
  </si>
  <si>
    <t>En 2021 se elabora 1 estudio complementario para la implementación de la Autoridad Regional de Transporte</t>
  </si>
  <si>
    <t>Estudio complementario para la implementación de la autoridad regional de transporte – ART y ente gestor del tren de cercanías, elaborados</t>
  </si>
  <si>
    <t>5402
Gobierno Inteligente</t>
  </si>
  <si>
    <t>5402001
Fortalecimiento Institucional</t>
  </si>
  <si>
    <t>En el periodo 2020-2023 se implementa un modelo de laboratorio, diseñado con organismos, academia y sociedad civil</t>
  </si>
  <si>
    <t>Modelo de laboratorio, diseñado con organismos, academia y sociedad civil</t>
  </si>
  <si>
    <t>Iniciativas frente a problemáticas priorizadas, co-creadas</t>
  </si>
  <si>
    <t>Iniciativas colaborativas para seguimiento a problemas específicos, realizadas</t>
  </si>
  <si>
    <t>Durante el periodo 2020-2023, se actualizan 4 instrumentos de gestión y control en la Alcaldía de Santiago de Cali.</t>
  </si>
  <si>
    <t>Instrumentos de gestión y control actualizados</t>
  </si>
  <si>
    <t>En el periodo 2020 - 2023 se implementa el servicio del deporte y la recreación bajo le modelo integrado de planeación y gestión</t>
  </si>
  <si>
    <t>Servicio del deporte, recreación y actividad física ejecutado bajo las políticas institucionales vigentes</t>
  </si>
  <si>
    <t>En el período 2020-2023 se implementa el proceso de Gestión Cultural, bajo las políticas institucionales vigentes</t>
  </si>
  <si>
    <t>Implementación del proceso de Gestión Cultural, bajo las políticas institucionales vigentes</t>
  </si>
  <si>
    <t>En el periodo 2020-2023 se mejoran  en 46.7 % los Procesos institucionales de la secretaria de Seguridad y Justicia, conforme a los requerimientos de las políticas institucionales vigentes</t>
  </si>
  <si>
    <t>Procesos institucionales de la secretaria de Seguridad y Justicia mejorados, conforme a los requerimientos de las políticas institucionales vigentes</t>
  </si>
  <si>
    <t xml:space="preserve"> En el periodo 2020 - 2023, se mejoran 10 procesos institucionales de la autoridad ambiental, conforme a los requerimientos de las políticas institucionales y administrativas vigentes</t>
  </si>
  <si>
    <t>Procesos institucionales de la autoridad ambiental, conforme a los requerimientos de las políticas institucionales y administrativas vigentes mejorados</t>
  </si>
  <si>
    <t>Durante el periodo 2021-2023, se capacitan según plan de formación a 2.287 servidores públicos del Distrito de Santiago de Cali.</t>
  </si>
  <si>
    <t>Servidores públicos, capacitados según plan de formación</t>
  </si>
  <si>
    <t>En el período 2020 -2023, se sensibilizarán y hará seguimiento a 1600 Servidores públicos y contratistas para fomentar la cultura del Autocontrol.</t>
  </si>
  <si>
    <t>Servidores públicos sensibilizados en el fomento de la cultura del autocontrol</t>
  </si>
  <si>
    <t>Durante el periodo 2020-2023, se interviene y mide el Clima y la cultura organizacional de la Alcaldía de Santiago de Cali</t>
  </si>
  <si>
    <t>Clima y la cultura organizacional, intervenido y medido,</t>
  </si>
  <si>
    <t>Durante el periodo 2020-2023, se implementan 4 fases del sistema de información para la Gestión del Conocimiento  en los 39 procesos de la Alcaldía de Santiago de Cali</t>
  </si>
  <si>
    <t>Fases del sistema de información, para la Gestión del Conocimiento en los 39 Procesos de la entidad, implementadas</t>
  </si>
  <si>
    <t xml:space="preserve">En el periodo 2020-2023 se orientan a 10616 servidores públicos de la Administración Central y ciudadanos del Municipio de Santiago de Cali en Código Disciplinario </t>
  </si>
  <si>
    <t>Servidores públicos y ciudadanos orientados en Código Disciplinario</t>
  </si>
  <si>
    <t>En el período 2020-2023 se pasa de 400 a 1.100 personas formadas de la administración pública en temas de perspectiva de género y enfoque diferencial.</t>
  </si>
  <si>
    <t>Personal de la Administración Pública con formación en perspectiva de género y enfoque diferencial</t>
  </si>
  <si>
    <t>Durante el periodo 2021-2023, se elaboran 35 diseños de puestos de trabajo personalizados para funcionarios en condición de discapacidad en la Alcaldía de Santiago de Cali</t>
  </si>
  <si>
    <t>Diseños de puestos de trabajo personalizados para funcionarios en condición de discapacidad elaborados</t>
  </si>
  <si>
    <t>En el período 2020 - 2023 se modifican 300 puestos de trabajo en Edificaciones de propiedad del Distrito de Santiago de Cali</t>
  </si>
  <si>
    <t>Puestos de trabajo modificados</t>
  </si>
  <si>
    <t>Durante el periodo 2020-2023, se estandariza el 50% de los niveles de modelación de los procesos de la Entidad bajo Arquitectura Empresarial (AE) en la Alcaldía de Santiago de Cali</t>
  </si>
  <si>
    <t>Niveles de modelación de los procesos de la Entidad bajo Arquitectura Empresarial (AE) estandarizados</t>
  </si>
  <si>
    <t>A 2023 se han modelado el 100% de los procedimientos de DATIC bajo BPM</t>
  </si>
  <si>
    <t>Procedimientos de DATIC modelados bajo BPM</t>
  </si>
  <si>
    <t>A 2023 se ha implementado el 50% de capacidades de Arquitectura empresarial en TI</t>
  </si>
  <si>
    <t>Capacidades de Arquitectura Empresarial en TI, implementado</t>
  </si>
  <si>
    <t>Durante el periodo 2020-2023, se cuenta con la formulación de 2 instrumentos de Arquitectura Empresarial de Planeación y Misionalidad en la Alcaldía de Santiago de Cali</t>
  </si>
  <si>
    <t>Instrumentos de Arquitectura Empresarial de Planeación y Misionalidad de la Entidad, formulados</t>
  </si>
  <si>
    <t>En el periodo 2020-2023 se implementa el modelo del sistema de compra publica responsable en el Municipio de Santiago de Cali.</t>
  </si>
  <si>
    <t>Modelo del sistema de compra pública responsable</t>
  </si>
  <si>
    <t>A 2023 se ha implementado el 100% del Modelo Integrado de Planeación y Gestión en DATIC</t>
  </si>
  <si>
    <t>Modelo Integrado de Planeación y Gestión implementado en DATIC</t>
  </si>
  <si>
    <t>Durante el periodo 2020-2023, se implementa el Modelo de Seguridad y Privacidad de la Información  en la Alcaldía de Santiago de Cali</t>
  </si>
  <si>
    <t>Fases del sistema de Seguridad y Privacidad de la Información, documentadas</t>
  </si>
  <si>
    <t>Durante el periodo 2021-2023, se diseña un Modelo de Teletrabajo en la Alcaldía de Santiago de Cali.</t>
  </si>
  <si>
    <t>Modelo de Teletrabajo, diseñado</t>
  </si>
  <si>
    <t>Durante el periodo 2020-2023, se actualiza en un 100% el Sistema de Gestion de Calidad de la entidad, bajo la norma NTC ISO 9001:2015 en la Alcaldía de Santiago de Cali.</t>
  </si>
  <si>
    <t>Sistema de Gestión de Calidad de la entidad, bajo la norma NTC ISO 9001:2015, actualizado</t>
  </si>
  <si>
    <t>En el periodo 2020-2023 se certifican 4 líneas de servicios del Proceso Desarrollo Económico bajo la ISO 9001:2015</t>
  </si>
  <si>
    <t>Líneas de servicios del Proceso Desarrollo Económico certificadas bajo la ISO 9001:2015</t>
  </si>
  <si>
    <t>En el periodo 2020-2023 el Proceso Servicios Públicos cuenta con la certificación de cuatro (4) líneas de servicios dcertificadas bajo la norma ISO 9001:2015</t>
  </si>
  <si>
    <t>Líneas de servicios del Proceso Servicios Públicos certificadas bajo la ISO 9001:2015</t>
  </si>
  <si>
    <t>En el periodo 2020-2023 se mantiene en un 100% la certificación del proceso de particiación ciudadana y gestión comunitaria del organismo</t>
  </si>
  <si>
    <t>Proceso de participación ciudadana y gestión comunitaria certificado</t>
  </si>
  <si>
    <t>En el período 2021-2023 se certifican 4 bibliotecas Públicas del proceso de Gestión Cultural bajo la norma Técnica de Gestión de Calidad ISO 9001:2015</t>
  </si>
  <si>
    <t>Bibliotecas Públicas del proceso de Gestión Cultural certificadas bajo la norma Técnica de Gestión de Calidad ISO 9001:2015</t>
  </si>
  <si>
    <t>En el período 2021-2023 se certifica una (1)  línea de servicio del proceso de Gestión de Paz y Cultura Ciudadana.</t>
  </si>
  <si>
    <t>Líneas de servicios certificadas del proceso Gestión de Paz y Cultura Ciudadana bajo la norma técnica de gestión de Calidad ISO 9001:2015</t>
  </si>
  <si>
    <t>En el periodo 2022-2023 se certifican 2 lineas del servicio del organismo</t>
  </si>
  <si>
    <t>Líneas del servicio del organismo certificadas bajo la NTC ISO 90012015</t>
  </si>
  <si>
    <t>En el periodo 2021-2023  se certifican bajo la iso 9001:2015 2 lineas de servicio</t>
  </si>
  <si>
    <t>Proceso servicio de vivienda social certificado bajo la ISO 9001:2015</t>
  </si>
  <si>
    <t>Durante el periodo 2020-2023, se elaboran y/o actualizan 7 instrumentos de Servicio al Ciudadano en la Alcaldía de Santiago de Cali.</t>
  </si>
  <si>
    <t>Instrumentos de servicio al ciudadano actualizados</t>
  </si>
  <si>
    <t>Durante el periodo 2020-2023, se implementan 100 Acciones de racionalización de trámites y servicios en la Alcaldía de Santiago de Cali</t>
  </si>
  <si>
    <t>Acciones de racionalización de trámites y servicios implementadas</t>
  </si>
  <si>
    <t>En el período 2020 - 2023 se mantienen en condiciones óptimas 4 Edificaciones de propiedad del Distrito de Santiago de Cali</t>
  </si>
  <si>
    <t>Edificaciones de propiedad del Distrito, mantenidas</t>
  </si>
  <si>
    <t>En el período 2020 - 2021 se actualiza el 100% del Inventario de Bienes Muebles del Distrito</t>
  </si>
  <si>
    <t>Inventario de Bienes Muebles del Distrito, actualizados</t>
  </si>
  <si>
    <t>En el período 2020 - 2023 se fortalece en un 6% el Plan Estratégico de Seguridad Víal en el Distrito</t>
  </si>
  <si>
    <t>Plan Estratégico de Seguridad vial fortalecido</t>
  </si>
  <si>
    <t>Durante el periodo 2020-2023, se digitalizan 15.300.560 imágenes de documentación con organización archivística en la Alcaldía de Santiago de Cali.</t>
  </si>
  <si>
    <t>Imágenes digitalizadas de documentación con organización archivística</t>
  </si>
  <si>
    <t>En el período 2020-2023, se sistematizan y organizan 11.400 expedientes del inventario de gestión documental de la Secretaría de Vivienda Social y Hábitat</t>
  </si>
  <si>
    <t>Sistema de Gestión Documental de la Secretaría de Vivienda Social y Hábitat con expedientes sistematizados y organizados</t>
  </si>
  <si>
    <t>Durante el periodo 2020-2023, se adquiere y adecua el Archivo general de Santiago de Cali</t>
  </si>
  <si>
    <t>Archivo Distrital de Alcaldía y Concejo de Santiago de Cali, adecuado</t>
  </si>
  <si>
    <t xml:space="preserve">En el periodo 2020-2023  se terminan 1.100  expedientes activos de los procesos disciplinarios  de vigencias anteriores </t>
  </si>
  <si>
    <t>Expedientes activos de los procesos disciplinarios de vigencias anteriores terminados</t>
  </si>
  <si>
    <t>En el periodo 2020-2023, se opera en un 100% el Modelo de Prevención del Daño Antijurídico</t>
  </si>
  <si>
    <t>Modelo de prevención del Daño Antijurídico operando</t>
  </si>
  <si>
    <t>En el periodo 2021-2023 se implementa el Modelo Integrado de Planeación y Gestión</t>
  </si>
  <si>
    <t>Proceso de gestión de tránsito y transporte implementado bajo las políticas institucionales vigentes</t>
  </si>
  <si>
    <t>Red de gestión de información y del conocimiento diseñado y operado</t>
  </si>
  <si>
    <t>En el periodo 2020-2023 se diseña y se pone en operación una Red de Gestión de Información y del conocimiento.</t>
  </si>
  <si>
    <t>Red de gestión de información y del conocimiento diseñado y operado al interior del organismo</t>
  </si>
  <si>
    <t>Durante el periodo 2021-2023, se normaliza el pasivo pensional de 2.972.108 a 2.853.223 lo que significaria una disminución de 118.885 en la Alcaldía de Santiago de Cali.</t>
  </si>
  <si>
    <t>Pasivo pensional normalizado</t>
  </si>
  <si>
    <t>5402002
Gestión de Información Estadística y Geográfica para la Evaluación de Resultados</t>
  </si>
  <si>
    <t>En el período 2020 - 2021, se difunden los 37 Planes de Desarrollo Territoriales y el Plan de Desarrollo Distrital</t>
  </si>
  <si>
    <t>Planes de Desarrollo divulgados</t>
  </si>
  <si>
    <t>En el período 2020 - 2023, se realiza el seguimiento y evaluación a los 37 Planes de Desarrollo Territoriales y al Plan de Desarrollo Distrital</t>
  </si>
  <si>
    <t>Planes de Desarrollo de nivel territorial y distrital con seguimiento y evaluación</t>
  </si>
  <si>
    <t>En el período 2021 - 2023, se evalúan 3 políticas públicas</t>
  </si>
  <si>
    <t>Políticas públicas, evaluadas</t>
  </si>
  <si>
    <t>En el periodo 2020 -2023 se atiende al menos el 95 por ciento de las solicitudes de encuestas recibidas</t>
  </si>
  <si>
    <t>Solicitudes de encuesta Sisbén, atendidas</t>
  </si>
  <si>
    <t>En el período 2020 - 2023, se aumenta en 32 las OO.EE en el archivo municipal de datos AMDA</t>
  </si>
  <si>
    <t>Archivo Municipal de Datos, actualizado</t>
  </si>
  <si>
    <t>En el período 2020 - 2023, se mantiene actualizado en 100% el Sistema de Indicadores Sociales</t>
  </si>
  <si>
    <t>Sistema de Indicadores Sociales actualizado</t>
  </si>
  <si>
    <t>En el período 2020- 2023, se publican anualmente al menos tres documentos con estadísticas básicas en el Municipio</t>
  </si>
  <si>
    <t>Documentos con estadísticas básicas del Distrito, publicados</t>
  </si>
  <si>
    <t>En el período 2020 - 2023, se mantiene actualizada en 100% la Base de datos de estratificación</t>
  </si>
  <si>
    <t>Base de datos de Estratificación urbana y rural actualizada</t>
  </si>
  <si>
    <t>En el periodo 2020-2023 se mantiene actualizada en 100% la Nomenclatura de Santiago de Cali</t>
  </si>
  <si>
    <t>Registros de la base de datos de Nomenclatura de Cali actualizados</t>
  </si>
  <si>
    <t>A diciembre de 2023 hay disponible 300 Servicios Web Geográficos y 200 Productos de Información Geográfica en la plataforma tecnológica de la Infraestructura de Datos Espaciales de Santiago de Cali – IDESC</t>
  </si>
  <si>
    <t>Servicios Web Geográficos y productos de información geográfica en la plataforma tecnológica de la Infraestructura de Datos Espaciales de Santiago de Cali – IDESC disponibles</t>
  </si>
  <si>
    <t>En el periodo 2020-2023 se opera el sistema de Información geográfico para el Turismo</t>
  </si>
  <si>
    <t>Sistema de Información geográfico para el Turismo, operando</t>
  </si>
  <si>
    <t>En el periodo 2020-2023 se elaboran 8 estudios del sector turístico por el observatorio turistico</t>
  </si>
  <si>
    <t>Estudios del sector turismo, realizados</t>
  </si>
  <si>
    <t>En 2022 se aplica encuesta multipropósito de empleo y calidad de vida para Cali</t>
  </si>
  <si>
    <t>Encuesta multipropósito de empleo (formal e informal) y calidad de vida para Cali, aplicada</t>
  </si>
  <si>
    <t>Investigaciones sobre economía creativa, circular, digital y demás temas conexos al desarrollo del territorio, generadas y publicadas</t>
  </si>
  <si>
    <t>En el periodo 2020 - 2023, se actualiza y opera el Observatorio Ambiental, como un instrumento de reporte, seguimiento y generación de conocimiento para la gestión ambiental.</t>
  </si>
  <si>
    <t>Observatorio Ambiental, como un instrumento de reporte, seguimiento y generación de conocimiento para la gestión ambiental, actualizado y operando</t>
  </si>
  <si>
    <t>En el periodo 2020-2023 se realiza monitoreo y seguimiento a políticas públicas sociales.</t>
  </si>
  <si>
    <t>Políticas Públicas sociales con monitoreo y seguimiento</t>
  </si>
  <si>
    <t>En el periodo 2020 - 2023 se realizan 4 investigaciones del sector a través del observatorio del deporte y la recreación</t>
  </si>
  <si>
    <t>Investigaciones del sector deporte realizadas en la visión Cali 2036</t>
  </si>
  <si>
    <t>En el periodo 2020-2023 se realizan 4 Investigaciones de la Dinámica Inmobiliaria</t>
  </si>
  <si>
    <t>Investigaciones de la dinámica Inmobiliaria realizadas</t>
  </si>
  <si>
    <t>En el periodo 2020-2023 se realizan 8 investigaciones en el marco del Observatorio vigilancia de la conducta oficial en temas de conducta del servidor público</t>
  </si>
  <si>
    <t>Investigaciones de la conducta oficial del servidor público, realizadas</t>
  </si>
  <si>
    <t xml:space="preserve">En el período 2020-2023 el observatorio de seguridad produce 12 investigaciones sobre los fenómenos que afectan la seguridad ciudadana y la convivencia </t>
  </si>
  <si>
    <t>Investigaciones producidas por el observatorio de seguridad</t>
  </si>
  <si>
    <t xml:space="preserve"> En el periodo 2020-2023 opera el Observatorio de Hacienda Publica Distrital</t>
  </si>
  <si>
    <t>Observatorio de Hacienda Pública Distrital operando</t>
  </si>
  <si>
    <t>En el2021, se estructura e implementa un Sistema de Información Geográfico -SIG para el manejo de  Sustancias Químicas y Residuos Peligrosos en el marco del COTSA, bajo el modelo de arquitectura empresarial.</t>
  </si>
  <si>
    <t>Sistema de Información Geográfico -SIG para el manejo de Sustancias Químicas y Residuos Peligrosos en el marco del COTSA, bajo el modelo de arquitectura empresarial, estructurado y en implementación</t>
  </si>
  <si>
    <t>En el periodo 2022-2023 se elaboran 10 estudios de mercado por clústeres, existentes en el municipio de Santiago de Cali</t>
  </si>
  <si>
    <t>Inteligencia de mercados -estudio de mercado por clústeres, existentes en el municipio de Santiago de Cali, elaborado</t>
  </si>
  <si>
    <t xml:space="preserve"> En el período 2021-2023 se realizan 3 Investigaciones cuantitativas y cualitativas en temas de paz, cultura ciudadana, respeto por la casa común y otros seres sintientes, derechos humanos y acuerdo de paz</t>
  </si>
  <si>
    <t>Investigaciones cuantitativa y cualitativa en temas de paz, cultura ciudadana, respeto por la casa común y otros seres sintientes, derechos humanos y acuerdo de paz realizadas</t>
  </si>
  <si>
    <t>En el periodo 2020-2023, se estructuraran 9 estudios de factibilidad de proyectos estrategicos del plan de desarrollo.</t>
  </si>
  <si>
    <t>Estudios de preinversión de proyectos estratégicos del plan de desarrollo elaborados</t>
  </si>
  <si>
    <t>5402003
Sistema de la Información y la Infraestructura Tecnológica</t>
  </si>
  <si>
    <t>En el periodo 2021-2023 se implementado el modelo de Big Data a 3 conjuntos de datos.</t>
  </si>
  <si>
    <t>Conjunto de datos con Modelo de Big Data implementado</t>
  </si>
  <si>
    <t>A 2023 se ha unificado un datacenter en la Alcaldia de Santiago de Cali</t>
  </si>
  <si>
    <t>Datacenter del Distrito Especial, unificado</t>
  </si>
  <si>
    <t>En el periodo 2020-2023 se implementa una herramiento virtual para la promoción de la participación ciudadana</t>
  </si>
  <si>
    <t>Herramienta virtual para la promoción de la participación ciudadana implementada</t>
  </si>
  <si>
    <t>A 2023 se ha formulado un (1) Modelo de inteligencia artificial</t>
  </si>
  <si>
    <t>Modelo de inteligencia artificial formulado</t>
  </si>
  <si>
    <t>A 2023 se ha implementado el 41% del Sistema de seguridad de la información</t>
  </si>
  <si>
    <t>Sistema de seguridad informática Implementado</t>
  </si>
  <si>
    <t>En el periodo 2020-2023 se mantiene el 100% de los puntos de atención con cultura del servicios orientado al ciudadano operando</t>
  </si>
  <si>
    <t>Puntos de atención con cultura del servicio orientado al ciudadano, operando</t>
  </si>
  <si>
    <t>En el periodo 2020-2023, el 20% de los procesos de la Secretaría de Educación de Santiago de Cali se encuentran automatizados en un sistema</t>
  </si>
  <si>
    <t>Sistema para la automatización de procesos del sector educativo, diseñado e implementado</t>
  </si>
  <si>
    <t xml:space="preserve">En el periodo 2020-2023, se implementa en un 100% el Modelo predictivo de fallos contra la entidad </t>
  </si>
  <si>
    <t>Modelo predictivo de fallos judiciales contra la entidad, implementado</t>
  </si>
  <si>
    <t>En el periodo 2020 - 2023 funciona 1 Centro de Gestión del Conocimiento y la Innovación en materia de seguridad y justicia.</t>
  </si>
  <si>
    <t>Centro de Gestión del Conocimiento y la Innovación en materia de seguridad y justicia funcionando</t>
  </si>
  <si>
    <t>A 2023 se ha renovado el 71% de la infraestructura de TI de la Alcaldía de Cali</t>
  </si>
  <si>
    <t>Infraestructura de TI de la Alcaldía y el Concejo Distrital, renovada</t>
  </si>
  <si>
    <t>A 2023 se ha implementado el 50% del Modelo de Arquitectura Empresarial del dominio de sistemas de información e infraestructura tecnologíca de la entidad</t>
  </si>
  <si>
    <t>Modelo de Arquitectura Empresarial del dominio de sistemas de información e infraestructura tecnológica de la entidad implementado</t>
  </si>
  <si>
    <t>A 2023 el 3,5% de los Sistemas de información activos de la entidad se encuentran interoperando</t>
  </si>
  <si>
    <t>Sistemas de información activos integrados e interoperando</t>
  </si>
  <si>
    <t>A 2023 el 10% de los Sistemas de Información de la entidad han sido modernizados</t>
  </si>
  <si>
    <t>Sistemas de Información de la entidad modernizados</t>
  </si>
  <si>
    <t>A 2023 existen 41 Trámites y servicios automatizados</t>
  </si>
  <si>
    <t>Trámites y servicios, automatizados</t>
  </si>
  <si>
    <t>En el periodo 2020-2023, se implementa en el 100% Instituciones Educativas Oficiales un sistema de matrícula en línea vía web</t>
  </si>
  <si>
    <t>Sistema de matrícula en línea vía web diseñado e implementado para las 92 Instituciones Educativas Oficiales</t>
  </si>
  <si>
    <t>A diciembre de 2023 se implementa un 75% de la Planoteca Digital de Planeación de una base de 22.500 planos inventariados</t>
  </si>
  <si>
    <t>Planoteca Digital del DAP actualizada</t>
  </si>
  <si>
    <t>A diciembre de 2023 se materializan 100 referentes físicos de la Red de Control Geodésico de Santiago de Cali</t>
  </si>
  <si>
    <t>Referentes físicos de la Red de Control Geodésico de Santiago de Cali materializados</t>
  </si>
  <si>
    <t>En el período 2021-2023 se implementa el sistema de información cultural y de gestión del patrimonio</t>
  </si>
  <si>
    <t>Sistema de información cultural y de gestión del patrimonio, operando</t>
  </si>
  <si>
    <t>A diciembre de 2023 se implentara un sistema de informacion de control urbanistico</t>
  </si>
  <si>
    <t>Sistema de información de control urbanístico implementado y mantenido</t>
  </si>
  <si>
    <t>En el periodo 2020 - 2023 se implementa un (1) sistema interactivo de reporte de quejas en línea de construcciones, antenas irreglamentarias y obras para el control del ordenamiento urbanístico en Cali</t>
  </si>
  <si>
    <t>Sistema interactivo de reporte de quejas en línea de construcciones, antenas irreglamentarias y obras, implementado</t>
  </si>
  <si>
    <t>5402004
Gestión Financiera Eficiente</t>
  </si>
  <si>
    <t>En el periodo 2020-2023 se recuperan $800.282 millones de recursos de vigencias anteriores en proceso de cobro persuasivo y coactivo</t>
  </si>
  <si>
    <t>Recursos de vigencias anteriores en proceso de cobro persuasivo y coactivo recuperados</t>
  </si>
  <si>
    <t>A 2023 se  recaudan $5.122.917 millones correspondientes a los Ingresos de la vigencia actual de Impuesto Predial Unificado e Impuesto de Industria y Comercio y otros acumulados de las vigencias fiscales hasta el 2020.</t>
  </si>
  <si>
    <t>Ingresos de la vigencia actual de Impuesto Predial Unificado e Impuesto de Industria y Comercio y otros recaudados</t>
  </si>
  <si>
    <t xml:space="preserve"> En el periodo 2020-2023 se mejora  el nivel de cumplimiento de las obligaciones trubutarias del 72.5 al 80% de los contribuyentes del impuesto predial unificado, industria y comercio y otros</t>
  </si>
  <si>
    <t>Sostenibilidad de los niveles de cumplimiento de las obligaciones tributarias de Impuesto Predial Unificado e ICA en Santiago de Cali y otros</t>
  </si>
  <si>
    <t>En el periodo 2021-2022 se  realiza el Censo tributario en todas las comunas y corregimientos de Cali. En la vigencia fiscal 2021 se efectua el Censo Tributario Urbano y en el  año 2022 el Censo Tributario Rural.</t>
  </si>
  <si>
    <t>Censo Tributario realizado</t>
  </si>
  <si>
    <t>En 2021 se actualiza el 100% de los predios rurales</t>
  </si>
  <si>
    <t>Actualización Catastral Rural</t>
  </si>
  <si>
    <t xml:space="preserve"> En el periodo 2020-2023 se actualizan 429.055 predios por Conservaciòn Catastral. </t>
  </si>
  <si>
    <t>Predios actualizados por Conservación Catastral</t>
  </si>
  <si>
    <t>En el periodo 2020-2023 se implementa el software del  Sistema de Informaciòn  Catastral.</t>
  </si>
  <si>
    <t>Software del sistema de Información Catastral Implementado</t>
  </si>
  <si>
    <t xml:space="preserve">En el periodo 2020-2023 se  implementa el Catastro Multipropósito. </t>
  </si>
  <si>
    <t>Catastro Multipropósito Implementado</t>
  </si>
  <si>
    <t>En el periodo 2020-2023 se recupera el 10% de la cartera morosa de infracciones de transito</t>
  </si>
  <si>
    <t>Cartera morosa por infracciones de tránsito, recuperada</t>
  </si>
  <si>
    <t xml:space="preserve">En el periodo 2020 - 2023, se formula e implementa el proyecto de acuerdo municipal con incentivos tributarios para los hogares, negocios, inversionistas y desarrolladores del área de renovación urbana adoptado.  </t>
  </si>
  <si>
    <t>Proyecto de acuerdo municipal con incentivos tributarios para los hogares, negocios, inversionistas y desarrolladores del área de renovación urbana, formulado</t>
  </si>
  <si>
    <t>En el periodo 2020- 2023, se recupera cartera por $3298 millones de pesos, por creditos de vivienda VIP - VIS</t>
  </si>
  <si>
    <t>Cartera por crédito de vivienda VIP – VIS, recuperado</t>
  </si>
  <si>
    <t>5403
Ciudadanía Activa y Gobernanza</t>
  </si>
  <si>
    <t>5403001
Ciudadanía Empoderada</t>
  </si>
  <si>
    <t>En el periodo 2020-2023 se pone en funcionamiento el Sistema de Participación ciudadana</t>
  </si>
  <si>
    <t>Sistema de participación ciudadana, funcionando</t>
  </si>
  <si>
    <t>En el periodo 2020- 2023 40.000 personas pertenecientes a grupos de valor estaran fortelecidas en capacidades comunitarias</t>
  </si>
  <si>
    <t>Personas pertenecientes a grupos de valor con capacidades comunitarias fortalecidas</t>
  </si>
  <si>
    <t>En el periodo 2021-2023 se implementan 100 iniciativas lúdicas, académicas y comunitarias para la promoción de la participación ciudadana</t>
  </si>
  <si>
    <t>Iniciativas comunitarias para la promoción de la participación ciudadana, implementadas</t>
  </si>
  <si>
    <t>En el 2023 se formulan 37 planes de desarrollo de nivel territorial.</t>
  </si>
  <si>
    <t>Planes de desarrollo a nivel territorial, formulados</t>
  </si>
  <si>
    <t>En el periodo 2020-2023 se inspeccióna, vigila y controla en el cumplimiento de la norma comunal al 100% de los organismos comunales del territorio.</t>
  </si>
  <si>
    <t>Organismos comunales en el territorio Inspeccionados, Vigilados y Controlados en cumplimiento de la norma comunal</t>
  </si>
  <si>
    <t>En el periodo 2020-2023  la Estrategia de Resiliencia de  Santiago de Cali se encuentra funcionando en un 60%.</t>
  </si>
  <si>
    <t>Estrategia de Resiliencia en Territorios de Inclusión y Oportunidades de Santiago de Cali, funcionando</t>
  </si>
  <si>
    <t xml:space="preserve">En el periodo 2021-2023 se entregan 25 estimulos a propuestas, de organizaciones sociales y comunitarias, para la Transformación de Realidades Sociales en los territorios priorizados TIO´s. </t>
  </si>
  <si>
    <t>Estímulos a propuestas, de organizaciones sociales y comunitarias, para la transformación de realidades sociales en los territorios priorizados TIO´s, entregados</t>
  </si>
  <si>
    <t>En el período 2020-2023 se promueve el funcionamiento del Sistema Municipal de Cultura de Santigo de Cali, de acuerdo con lo establecido en la normatividad vigente</t>
  </si>
  <si>
    <t>Sistema Municipal de Cultura funcionando</t>
  </si>
  <si>
    <t>En el período 2020-2023 se vinculan doscientas (200) mujeres a procesos de formación política desde la perspectiva de género y diferencial.</t>
  </si>
  <si>
    <t>Mujeres de la zona rural y urbana vinculadas a procesos de formación política desde la perspectiva de género y diferencial</t>
  </si>
  <si>
    <t>Red de agentes institucionales con un plan específico para buen gobierno, abierto a la ciudadanía; operando</t>
  </si>
  <si>
    <t>En el periodo 2020-2023 se implementan 4 estrategias de Comunicación clara y transparente.</t>
  </si>
  <si>
    <t>Estrategia de Comunicación clara y transparente, implementada</t>
  </si>
  <si>
    <t>Estrategia de fortalecimiento de las competencias para los usuarios de servicios públicos y TIC</t>
  </si>
  <si>
    <t>Durante el periodo 2020-2023, se implementan 4 Estrategias de rendición de cuentas en la Alcaldía de Santiago de Cali</t>
  </si>
  <si>
    <t>Estrategia de rendición de cuentas implementada</t>
  </si>
  <si>
    <t>5403002
Cultura Ciudadana</t>
  </si>
  <si>
    <t>En el período 2020-2023 se formula, aprueba y socializa la política pública de cultura ciudadana</t>
  </si>
  <si>
    <t>Política Pública de Cultura Ciudadana formulada, aprobada y socializada</t>
  </si>
  <si>
    <t>En el Periodo 2020-2023 se implementa en un 100% las iniciativas del Plan de Acción para  el fomento y promoción a la libertad religiosa a partir de la participación ciudadana.</t>
  </si>
  <si>
    <t>Estrategia para el fomento y promoción del derecho a la libertad religiosa y la participación ciudadana, realizada</t>
  </si>
  <si>
    <t>En el período 2020-2023 se forman a 9.300 personas en cultura ciudadana para la paz, la convivencia y reconciliación</t>
  </si>
  <si>
    <t>Personas formadas en cultura ciudadana para la paz, la convivencia y la reconciliación</t>
  </si>
  <si>
    <t>En el período 2020-2023 se apoyan 241 Iniciativas institucionales y comunitarias en cultura ciudadana y construcción de paz</t>
  </si>
  <si>
    <t>Iniciativas institucionales y comunitarias en cultura ciudadana y promoción de nuevas normalidades apoyadas</t>
  </si>
  <si>
    <t xml:space="preserve">En el período 2021-2023 se apoyan y promueven 43 colectivos Urbanos y rurales de cultura ciudadana y construcción de Paz </t>
  </si>
  <si>
    <t>Colectivos Urbanos y rurales de cultura ciudadana y construcción de Paz apoyados y promovidos</t>
  </si>
  <si>
    <t>En el período 2021-2023 se implementan 12 Iniciativas institucionales de promoción a la caleñidad</t>
  </si>
  <si>
    <t>Iniciativas institucionales de promoción a la caleñidad implementadas</t>
  </si>
  <si>
    <t>En el período 2020-2023 se realizan 35 encuentros ciudadanos de sensibilización en temas de cultura ciudadana</t>
  </si>
  <si>
    <t>Encuentros ciudadanos de sensibilización en temas de cultura ciudadana realizados</t>
  </si>
  <si>
    <t>A 2023 contar con una política pública integral de libertad religiosa en Santiago de Cali que se encuentre formulada y adoptada por la Administración distrital</t>
  </si>
  <si>
    <t>Política pública integral de libertad religiosa, formulada y adoptada</t>
  </si>
  <si>
    <t>En el periodo 2020-2023 se publican 8 estudios de investigación, sobre Economía Creativa, Circular y Digital</t>
  </si>
  <si>
    <t>Cali, Gobierno Incluyente</t>
  </si>
  <si>
    <t>V1= Fase 1 de localización y negociación del predio  
V2= Fase 2 de Estudios y Diseños del proyecto cuando se tenga el predio
V3= Fase 3 de Construcción o Adquisición del predio
V4= Fase 4 de Dotación/Adecuación/equipamiento del Archivo General</t>
  </si>
  <si>
    <t>Ponderación dimensión (%)</t>
  </si>
  <si>
    <t>Valor de la ponderación de la línea estratégica dentro de la dimensión</t>
  </si>
  <si>
    <t>Ponderación meta (%) 2020</t>
  </si>
  <si>
    <t>Ponderación meta (%) 2021</t>
  </si>
  <si>
    <t>Ponderación meta (%) 2022</t>
  </si>
  <si>
    <t>Ponderación meta (%) 2023</t>
  </si>
  <si>
    <t>Ponderación meta (%) 2020-2023</t>
  </si>
  <si>
    <t xml:space="preserve">Código </t>
  </si>
  <si>
    <t>Congreso</t>
  </si>
  <si>
    <t>Presidencia de la república</t>
  </si>
  <si>
    <t>Planeación</t>
  </si>
  <si>
    <t>Información estadística</t>
  </si>
  <si>
    <t>Empleo público</t>
  </si>
  <si>
    <t>Relaciones exteriores</t>
  </si>
  <si>
    <t>Justicia y del derecho</t>
  </si>
  <si>
    <t>Hacienda</t>
  </si>
  <si>
    <t>Defensa y policía</t>
  </si>
  <si>
    <t>Agricultura y desarrollo rural</t>
  </si>
  <si>
    <t>Salud y protección social</t>
  </si>
  <si>
    <t>Minas y energía</t>
  </si>
  <si>
    <t>Educación</t>
  </si>
  <si>
    <t>Tecnologías de la información y las comunicaciones</t>
  </si>
  <si>
    <t>Transporte</t>
  </si>
  <si>
    <t>Organismos de control</t>
  </si>
  <si>
    <t>Rama judicial</t>
  </si>
  <si>
    <t>Registraduría</t>
  </si>
  <si>
    <t>Fiscalía</t>
  </si>
  <si>
    <t>Ambiente y desarrollo sostenible</t>
  </si>
  <si>
    <t>Cultura</t>
  </si>
  <si>
    <t>Comercio, industria y turismo</t>
  </si>
  <si>
    <t>Trabajo</t>
  </si>
  <si>
    <t>Interior</t>
  </si>
  <si>
    <t>Ciencia, tecnología e innovación</t>
  </si>
  <si>
    <t>Vivienda, ciudad y territorio</t>
  </si>
  <si>
    <t>Inclusión social y reconciliación</t>
  </si>
  <si>
    <t>Inteligencia</t>
  </si>
  <si>
    <t>Deporte y recreación</t>
  </si>
  <si>
    <t>Sistema integral de verdad, justicia, reparación y no repetición</t>
  </si>
  <si>
    <t>Gobierno Territorial</t>
  </si>
  <si>
    <t>Código</t>
  </si>
  <si>
    <t>A.1 Educación</t>
  </si>
  <si>
    <t>A.2 Salud</t>
  </si>
  <si>
    <t>A.3 Agua Potable y saneamiento básico</t>
  </si>
  <si>
    <t>A.4 Deporte y Recreación</t>
  </si>
  <si>
    <t>A.5 Cultura</t>
  </si>
  <si>
    <t>A.6 Servicios Públicos diferente a ac y al</t>
  </si>
  <si>
    <t>A.7 Vivienda</t>
  </si>
  <si>
    <t>A.8 Agropecuario</t>
  </si>
  <si>
    <t>A.9 Transporte</t>
  </si>
  <si>
    <t>A.10 Ambiental</t>
  </si>
  <si>
    <t>A.11 Centros de reclusión</t>
  </si>
  <si>
    <t>A.12 Prevención y atención de desastres</t>
  </si>
  <si>
    <t>A.13 Promoción del desarrollo</t>
  </si>
  <si>
    <t>A.14 Atención a grupos vulnerables</t>
  </si>
  <si>
    <t>A.15 Equipamiento</t>
  </si>
  <si>
    <t>A.16 Desarrollo Comunitario</t>
  </si>
  <si>
    <t>A.17 Fortalecimiento Institucional</t>
  </si>
  <si>
    <t>A.18 Justicia y Seguridad</t>
  </si>
  <si>
    <t>ODS</t>
  </si>
  <si>
    <t>Poner fin a la pobreza</t>
  </si>
  <si>
    <t>Hambre cero</t>
  </si>
  <si>
    <t>Buena salud</t>
  </si>
  <si>
    <t>Educación de calidad</t>
  </si>
  <si>
    <t>Igualdad de género</t>
  </si>
  <si>
    <t>Agua limpia y saneamiento</t>
  </si>
  <si>
    <t>Energía asequible y sostenible</t>
  </si>
  <si>
    <t>Trabajo decente y crecimiento económico</t>
  </si>
  <si>
    <t>Industria, innovación, infraestructura</t>
  </si>
  <si>
    <t>Reducir inequidades</t>
  </si>
  <si>
    <t>Ciudades y comunidades sostenibles</t>
  </si>
  <si>
    <t>Producción y consumo responsables</t>
  </si>
  <si>
    <t>Acción por el clima</t>
  </si>
  <si>
    <t>Vida de ecosistemas terrestres</t>
  </si>
  <si>
    <t>Paz, justicia e instituciones sólidas</t>
  </si>
  <si>
    <t>Alianzas para lograr los objetivos</t>
  </si>
  <si>
    <t>Valor de la ponderación del programa dentro de la línea estratégica</t>
  </si>
  <si>
    <t>Valor de la ponderación de la meta dentro del programa para el cuatrienio 2020-2023</t>
  </si>
  <si>
    <t>V1= Imágenes digitalizadas y organizadas archivisticamente</t>
  </si>
  <si>
    <t>En el periodo 2022-2023 se proponen 10 proyectos de Cooperación Financiera y/o Técnica en Proyectos de Interés de la Administración Pública</t>
  </si>
  <si>
    <t>En el periodo 2022-2023 se realizan 3 Alianzas, coordinaciones y/o esquemas asociativos suscritos</t>
  </si>
  <si>
    <t>En el periodo 2022-2023 se realizan 5 Iniciativas cocreadas frente a problemáticas priorizadas</t>
  </si>
  <si>
    <t>En el periodo 2022-2023 se realizan 5 iniciativas colaborativas para realizar seguimiento a problemas específicos</t>
  </si>
  <si>
    <t>En el periodo 2022-2023 se realiza una red de gestión de información y del conocimiento diseñado y operado</t>
  </si>
  <si>
    <t>En el periodo 2021-2023 opera una red de agentes institucionales con un plan específico para buen gobierno, abierto a la ciudadania</t>
  </si>
  <si>
    <t xml:space="preserve">En el periodo 2020 - 2023, 873 docentes y directivos docentes de las instituciones educativas oficiales con acompañamiento didáctico y curricular en estrategias pedagógicas mediadas por TIC </t>
  </si>
  <si>
    <t xml:space="preserve"> En el periodo2020 - 2023, Se benefician 2.164 personas en Estrategias de Fomento de la Educación Inicial en el marco de la atención integral</t>
  </si>
  <si>
    <t>En el periodo 2020-2023, Se benefician a 12.418 estudiantes en condición de vulnerabilidad con dotacionesde paquetes escolares</t>
  </si>
  <si>
    <t>En el periodo 2020-2023, son beneficiados 2.500 estudiantes con programas de articulación con Instituciones de Educación Superior, de la formación técnica, Tecnológica, para el trabajo y el desarrollo humano (ETDH)</t>
  </si>
  <si>
    <t>En el periodo 2020-2023, 200 docentes en formación de las instituciones educativas oficiales que generan productos académicos para el mejoramiento de las práctica docente y el aprendizaje.</t>
  </si>
  <si>
    <t>Ponderación dim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</si>
</sst>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64" formatCode="_([$€]* #,##0.00_);_([$€]* \(#,##0.00\);_([$€]* &quot;-&quot;??_);_(@_)"/>
    <numFmt numFmtId="165" formatCode="_ [$€-2]\ * #,##0.00_ ;_ [$€-2]\ * \-#,##0.00_ ;_ [$€-2]\ * &quot;-&quot;??_ "/>
    <numFmt numFmtId="166" formatCode="_ * #,##0.00_ ;_ * \-#,##0.00_ ;_ * &quot;-&quot;??_ ;_ @_ "/>
    <numFmt numFmtId="167" formatCode="0.000"/>
    <numFmt numFmtId="168" formatCode="#,##0.000"/>
    <numFmt numFmtId="169" formatCode="0.000%"/>
    <numFmt numFmtId="170" formatCode="#,##0.0"/>
    <numFmt numFmtId="171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4A8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14C5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dotted">
        <color rgb="FF999999"/>
      </right>
      <top/>
      <bottom style="dotted">
        <color rgb="FF999999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7" applyFont="1" applyFill="1" applyAlignment="1">
      <alignment vertical="center"/>
    </xf>
    <xf numFmtId="0" fontId="4" fillId="0" borderId="0" xfId="7" applyFont="1" applyFill="1" applyAlignment="1">
      <alignment vertical="center"/>
    </xf>
    <xf numFmtId="0" fontId="4" fillId="0" borderId="0" xfId="7" applyFont="1" applyFill="1" applyAlignment="1" applyProtection="1">
      <alignment horizontal="left" vertical="center"/>
    </xf>
    <xf numFmtId="0" fontId="1" fillId="0" borderId="0" xfId="7" applyFont="1" applyFill="1" applyAlignment="1" applyProtection="1">
      <alignment horizontal="left" vertical="center" wrapText="1"/>
    </xf>
    <xf numFmtId="0" fontId="1" fillId="0" borderId="0" xfId="7" applyFont="1" applyFill="1" applyAlignment="1">
      <alignment vertical="center" wrapText="1"/>
    </xf>
    <xf numFmtId="0" fontId="1" fillId="0" borderId="0" xfId="7" applyFont="1" applyFill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3" fontId="1" fillId="0" borderId="1" xfId="7" applyNumberFormat="1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2" fillId="0" borderId="0" xfId="7" applyFont="1" applyFill="1" applyAlignment="1">
      <alignment vertical="center"/>
    </xf>
    <xf numFmtId="0" fontId="2" fillId="0" borderId="0" xfId="7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5" xfId="7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5" fillId="0" borderId="0" xfId="7" applyFont="1" applyFill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8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7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 vertical="center"/>
    </xf>
    <xf numFmtId="169" fontId="1" fillId="0" borderId="9" xfId="0" applyNumberFormat="1" applyFont="1" applyFill="1" applyBorder="1" applyAlignment="1">
      <alignment horizontal="center" vertical="center" wrapText="1"/>
    </xf>
    <xf numFmtId="0" fontId="1" fillId="0" borderId="9" xfId="7" applyFont="1" applyFill="1" applyBorder="1" applyAlignment="1">
      <alignment horizontal="center" vertical="center" wrapText="1"/>
    </xf>
    <xf numFmtId="0" fontId="1" fillId="0" borderId="9" xfId="7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7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" fillId="0" borderId="9" xfId="7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170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70" fontId="1" fillId="0" borderId="1" xfId="0" applyNumberFormat="1" applyFont="1" applyFill="1" applyBorder="1" applyAlignment="1">
      <alignment vertical="center" wrapText="1"/>
    </xf>
    <xf numFmtId="170" fontId="1" fillId="3" borderId="7" xfId="0" applyNumberFormat="1" applyFont="1" applyFill="1" applyBorder="1" applyAlignment="1">
      <alignment vertical="center" wrapText="1"/>
    </xf>
    <xf numFmtId="170" fontId="1" fillId="3" borderId="4" xfId="0" applyNumberFormat="1" applyFont="1" applyFill="1" applyBorder="1" applyAlignment="1">
      <alignment vertical="center" wrapText="1"/>
    </xf>
    <xf numFmtId="171" fontId="1" fillId="3" borderId="1" xfId="21" applyNumberFormat="1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7" fontId="4" fillId="0" borderId="0" xfId="7" applyNumberFormat="1" applyFont="1" applyFill="1" applyAlignment="1" applyProtection="1">
      <alignment horizontal="left" vertical="center"/>
    </xf>
    <xf numFmtId="167" fontId="1" fillId="3" borderId="7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/>
    </xf>
    <xf numFmtId="167" fontId="9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168" fontId="1" fillId="0" borderId="9" xfId="0" applyNumberFormat="1" applyFont="1" applyFill="1" applyBorder="1" applyAlignment="1">
      <alignment horizontal="center" vertical="center"/>
    </xf>
    <xf numFmtId="168" fontId="1" fillId="3" borderId="9" xfId="0" applyNumberFormat="1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vertical="center" wrapText="1"/>
    </xf>
    <xf numFmtId="0" fontId="1" fillId="3" borderId="8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7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0" fillId="0" borderId="5" xfId="0" applyNumberForma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0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7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1" fillId="0" borderId="5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/>
    </xf>
    <xf numFmtId="168" fontId="1" fillId="3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8" fontId="1" fillId="0" borderId="7" xfId="0" applyNumberFormat="1" applyFont="1" applyFill="1" applyBorder="1" applyAlignment="1">
      <alignment horizontal="center" vertical="center"/>
    </xf>
    <xf numFmtId="168" fontId="1" fillId="3" borderId="7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/>
    </xf>
    <xf numFmtId="167" fontId="9" fillId="3" borderId="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2">
    <cellStyle name="Euro" xfId="1"/>
    <cellStyle name="Euro 2" xfId="2"/>
    <cellStyle name="Millares [0]" xfId="21" builtinId="6"/>
    <cellStyle name="Millares 2" xfId="3"/>
    <cellStyle name="Normal" xfId="0" builtinId="0"/>
    <cellStyle name="Normal 112" xfId="4"/>
    <cellStyle name="Normal 113" xfId="5"/>
    <cellStyle name="Normal 114" xfId="6"/>
    <cellStyle name="Normal 2" xfId="7"/>
    <cellStyle name="Normal 2 2" xfId="8"/>
    <cellStyle name="Normal 3" xfId="9"/>
    <cellStyle name="Normal 3 2" xfId="10"/>
    <cellStyle name="Normal 3 3" xfId="11"/>
    <cellStyle name="Normal 4" xfId="12"/>
    <cellStyle name="Normal 46" xfId="13"/>
    <cellStyle name="Normal 47" xfId="14"/>
    <cellStyle name="Normal 48" xfId="15"/>
    <cellStyle name="Normal 5" xfId="16"/>
    <cellStyle name="Normal 6" xfId="17"/>
    <cellStyle name="Normal 7" xfId="18"/>
    <cellStyle name="Porcentual 2" xfId="19"/>
    <cellStyle name="Porcentual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grpSp>
      <xdr:nvGrpSpPr>
        <xdr:cNvPr id="31765" name="Group 1"/>
        <xdr:cNvGrpSpPr>
          <a:grpSpLocks/>
        </xdr:cNvGrpSpPr>
      </xdr:nvGrpSpPr>
      <xdr:grpSpPr bwMode="auto">
        <a:xfrm>
          <a:off x="0" y="0"/>
          <a:ext cx="24774525" cy="1266825"/>
          <a:chOff x="0" y="0"/>
          <a:chExt cx="14423" cy="1776"/>
        </a:xfrm>
      </xdr:grpSpPr>
      <xdr:sp macro="" textlink="">
        <xdr:nvSpPr>
          <xdr:cNvPr id="31768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0994" y="0"/>
            <a:ext cx="342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MEDE01.03.01,18.P03.F05</a:t>
            </a: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0994" y="588"/>
            <a:ext cx="1748" cy="29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41" y="895"/>
            <a:ext cx="168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18/nov/2020</a:t>
            </a:r>
            <a:endParaRPr lang="en-US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0994" y="881"/>
            <a:ext cx="1748" cy="89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430" y="0"/>
            <a:ext cx="95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l"/>
            <a:endParaRPr lang="es-ES" sz="100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ES" sz="1100">
                <a:effectLst/>
                <a:latin typeface="+mn-lt"/>
                <a:ea typeface="+mn-ea"/>
                <a:cs typeface="+mn-cs"/>
              </a:rPr>
              <a:t> </a:t>
            </a:r>
            <a:endParaRPr lang="es-CO" sz="1200" b="1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latin typeface="Arial" pitchFamily="34" charset="0"/>
                <a:ea typeface="+mn-ea"/>
                <a:cs typeface="Arial" pitchFamily="34" charset="0"/>
              </a:rPr>
              <a:t>MATRIZ DE PLAN INDICATIVO</a:t>
            </a:r>
          </a:p>
        </xdr:txBody>
      </xdr:sp>
    </xdr:grpSp>
    <xdr:clientData/>
  </xdr:twoCellAnchor>
  <xdr:twoCellAnchor>
    <xdr:from>
      <xdr:col>0</xdr:col>
      <xdr:colOff>561975</xdr:colOff>
      <xdr:row>0</xdr:row>
      <xdr:rowOff>95250</xdr:rowOff>
    </xdr:from>
    <xdr:to>
      <xdr:col>2</xdr:col>
      <xdr:colOff>356100</xdr:colOff>
      <xdr:row>0</xdr:row>
      <xdr:rowOff>923925</xdr:rowOff>
    </xdr:to>
    <xdr:pic>
      <xdr:nvPicPr>
        <xdr:cNvPr id="31766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1080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971549</xdr:rowOff>
    </xdr:from>
    <xdr:to>
      <xdr:col>2</xdr:col>
      <xdr:colOff>628650</xdr:colOff>
      <xdr:row>0</xdr:row>
      <xdr:rowOff>1209674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161925" y="971549"/>
          <a:ext cx="17621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2477452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0994" y="0"/>
            <a:ext cx="342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MEDE01.03.01,18.P03.F05</a:t>
            </a: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FF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0994" y="588"/>
            <a:ext cx="1748" cy="29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41" y="895"/>
            <a:ext cx="168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20/nov/2020</a:t>
            </a:r>
            <a:endParaRPr lang="en-US" sz="800">
              <a:solidFill>
                <a:srgbClr val="FF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0994" y="881"/>
            <a:ext cx="1748" cy="89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430" y="0"/>
            <a:ext cx="95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l"/>
            <a:endParaRPr lang="es-ES" sz="100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ES" sz="1100">
                <a:effectLst/>
                <a:latin typeface="+mn-lt"/>
                <a:ea typeface="+mn-ea"/>
                <a:cs typeface="+mn-cs"/>
              </a:rPr>
              <a:t> </a:t>
            </a:r>
            <a:endParaRPr lang="es-CO" sz="1200" b="1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latin typeface="Arial" pitchFamily="34" charset="0"/>
                <a:ea typeface="+mn-ea"/>
                <a:cs typeface="Arial" pitchFamily="34" charset="0"/>
              </a:rPr>
              <a:t>MATRIZ DE PLAN INDICATIVO</a:t>
            </a:r>
          </a:p>
        </xdr:txBody>
      </xdr:sp>
    </xdr:grpSp>
    <xdr:clientData/>
  </xdr:twoCellAnchor>
  <xdr:twoCellAnchor>
    <xdr:from>
      <xdr:col>0</xdr:col>
      <xdr:colOff>561975</xdr:colOff>
      <xdr:row>0</xdr:row>
      <xdr:rowOff>95250</xdr:rowOff>
    </xdr:from>
    <xdr:to>
      <xdr:col>2</xdr:col>
      <xdr:colOff>356100</xdr:colOff>
      <xdr:row>0</xdr:row>
      <xdr:rowOff>923925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1146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971549</xdr:rowOff>
    </xdr:from>
    <xdr:to>
      <xdr:col>2</xdr:col>
      <xdr:colOff>628650</xdr:colOff>
      <xdr:row>0</xdr:row>
      <xdr:rowOff>1209674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161925" y="971549"/>
          <a:ext cx="181927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2477452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0994" y="0"/>
            <a:ext cx="342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MEDE01.03.01,18.P03.F05</a:t>
            </a: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FF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0994" y="588"/>
            <a:ext cx="1748" cy="29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41" y="895"/>
            <a:ext cx="168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20/nov/2020</a:t>
            </a:r>
            <a:endParaRPr lang="en-US" sz="800">
              <a:solidFill>
                <a:srgbClr val="FF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0994" y="881"/>
            <a:ext cx="1748" cy="89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430" y="0"/>
            <a:ext cx="95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l"/>
            <a:endParaRPr lang="es-ES" sz="100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ES" sz="1100">
                <a:effectLst/>
                <a:latin typeface="+mn-lt"/>
                <a:ea typeface="+mn-ea"/>
                <a:cs typeface="+mn-cs"/>
              </a:rPr>
              <a:t> </a:t>
            </a:r>
            <a:endParaRPr lang="es-CO" sz="1200" b="1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latin typeface="Arial" pitchFamily="34" charset="0"/>
                <a:ea typeface="+mn-ea"/>
                <a:cs typeface="Arial" pitchFamily="34" charset="0"/>
              </a:rPr>
              <a:t>MATRIZ DE PLAN INDICATIVO</a:t>
            </a:r>
          </a:p>
        </xdr:txBody>
      </xdr:sp>
    </xdr:grpSp>
    <xdr:clientData/>
  </xdr:twoCellAnchor>
  <xdr:twoCellAnchor>
    <xdr:from>
      <xdr:col>0</xdr:col>
      <xdr:colOff>561975</xdr:colOff>
      <xdr:row>0</xdr:row>
      <xdr:rowOff>95250</xdr:rowOff>
    </xdr:from>
    <xdr:to>
      <xdr:col>2</xdr:col>
      <xdr:colOff>356100</xdr:colOff>
      <xdr:row>0</xdr:row>
      <xdr:rowOff>923925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1146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971549</xdr:rowOff>
    </xdr:from>
    <xdr:to>
      <xdr:col>2</xdr:col>
      <xdr:colOff>628650</xdr:colOff>
      <xdr:row>0</xdr:row>
      <xdr:rowOff>1209674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161925" y="971549"/>
          <a:ext cx="181927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2507932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0994" y="0"/>
            <a:ext cx="342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MEDE01.03.01,18.P03.F05</a:t>
            </a: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1" y="588"/>
            <a:ext cx="168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FF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0994" y="588"/>
            <a:ext cx="1748" cy="29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41" y="895"/>
            <a:ext cx="1682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20/nov/2020</a:t>
            </a:r>
            <a:endParaRPr lang="en-US" sz="800">
              <a:solidFill>
                <a:srgbClr val="FF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0994" y="881"/>
            <a:ext cx="1748" cy="89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430" y="0"/>
            <a:ext cx="95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latin typeface="Arial" pitchFamily="34" charset="0"/>
              <a:cs typeface="Arial" pitchFamily="34" charset="0"/>
            </a:endParaRPr>
          </a:p>
          <a:p>
            <a:pPr algn="l"/>
            <a:endParaRPr lang="es-ES" sz="100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ES" sz="1100">
                <a:effectLst/>
                <a:latin typeface="+mn-lt"/>
                <a:ea typeface="+mn-ea"/>
                <a:cs typeface="+mn-cs"/>
              </a:rPr>
              <a:t> </a:t>
            </a:r>
            <a:endParaRPr lang="es-CO" sz="1200" b="1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latin typeface="Arial" pitchFamily="34" charset="0"/>
                <a:ea typeface="+mn-ea"/>
                <a:cs typeface="Arial" pitchFamily="34" charset="0"/>
              </a:rPr>
              <a:t>MATRIZ DE PLAN INDICATIVO</a:t>
            </a:r>
          </a:p>
        </xdr:txBody>
      </xdr:sp>
    </xdr:grpSp>
    <xdr:clientData/>
  </xdr:twoCellAnchor>
  <xdr:twoCellAnchor>
    <xdr:from>
      <xdr:col>0</xdr:col>
      <xdr:colOff>561975</xdr:colOff>
      <xdr:row>0</xdr:row>
      <xdr:rowOff>95250</xdr:rowOff>
    </xdr:from>
    <xdr:to>
      <xdr:col>2</xdr:col>
      <xdr:colOff>356100</xdr:colOff>
      <xdr:row>0</xdr:row>
      <xdr:rowOff>923925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95250"/>
          <a:ext cx="1146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971549</xdr:rowOff>
    </xdr:from>
    <xdr:to>
      <xdr:col>2</xdr:col>
      <xdr:colOff>628650</xdr:colOff>
      <xdr:row>0</xdr:row>
      <xdr:rowOff>1209674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161925" y="971549"/>
          <a:ext cx="181927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Cuadro%203F%20V2020%20Organismos%2012-01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OneDrive/Documentos/TRABAJO%202020/PLAN%20DE%20DESARROLLO/Ponderador%20total%202020-2023%20V1%20-%20corregi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F PI 2020-2023"/>
      <sheetName val="Sector Nacional"/>
      <sheetName val="FUT"/>
      <sheetName val="ODS"/>
      <sheetName val="Inversión"/>
    </sheetNames>
    <sheetDataSet>
      <sheetData sheetId="0">
        <row r="6">
          <cell r="D6">
            <v>51010010001</v>
          </cell>
          <cell r="E6" t="str">
            <v>A 2023 se encuentra funcionando el Edificio de Cali Inteligente en el área de desarrollo naranja de Ciudad Paraíso, incluyendo el Centro integrado de control y operación de Cali Inteligente</v>
          </cell>
          <cell r="F6" t="str">
            <v>Edificio de Cali Inteligente en el área de desarrollo naranja de Ciudad Paraíso, incluyendo el Centro integrado de control y operación de Cali Inteligente funcionando</v>
          </cell>
          <cell r="G6" t="str">
            <v>Incremento</v>
          </cell>
          <cell r="H6" t="str">
            <v>Número</v>
          </cell>
          <cell r="I6" t="str">
            <v>V1</v>
          </cell>
          <cell r="J6" t="str">
            <v xml:space="preserve">V1 = Número de Edificios de Cali Inteligente en el área de desarrollo naranja de Ciudad Paraíso </v>
          </cell>
          <cell r="K6" t="str">
            <v>Número</v>
          </cell>
          <cell r="L6">
            <v>9</v>
          </cell>
          <cell r="M6">
            <v>39</v>
          </cell>
          <cell r="N6">
            <v>17</v>
          </cell>
          <cell r="O6">
            <v>0</v>
          </cell>
          <cell r="P6">
            <v>1</v>
          </cell>
          <cell r="Q6">
            <v>0.1</v>
          </cell>
          <cell r="R6">
            <v>0.3</v>
          </cell>
          <cell r="S6">
            <v>0.6</v>
          </cell>
          <cell r="T6">
            <v>1</v>
          </cell>
        </row>
        <row r="7">
          <cell r="D7">
            <v>51010010002</v>
          </cell>
          <cell r="E7" t="str">
            <v xml:space="preserve">En el período 2021-2023 se realiza la interconectividad de12 Bibliotecas y espacio culturales
</v>
          </cell>
          <cell r="F7" t="str">
            <v>Bibliotecas y espacios culturales interconectados</v>
          </cell>
          <cell r="G7" t="str">
            <v>Incremento</v>
          </cell>
          <cell r="H7" t="str">
            <v>Número</v>
          </cell>
          <cell r="I7" t="str">
            <v>V1</v>
          </cell>
          <cell r="J7" t="str">
            <v>V1= Bibliotecas y espacio culturales interconectados</v>
          </cell>
          <cell r="K7" t="str">
            <v>Número</v>
          </cell>
          <cell r="L7">
            <v>9</v>
          </cell>
          <cell r="M7">
            <v>33</v>
          </cell>
          <cell r="N7">
            <v>5</v>
          </cell>
          <cell r="O7">
            <v>32</v>
          </cell>
          <cell r="P7">
            <v>44</v>
          </cell>
          <cell r="Q7">
            <v>0</v>
          </cell>
          <cell r="R7">
            <v>36</v>
          </cell>
          <cell r="S7">
            <v>40</v>
          </cell>
          <cell r="T7">
            <v>44</v>
          </cell>
        </row>
        <row r="8">
          <cell r="D8">
            <v>51010010003</v>
          </cell>
          <cell r="E8" t="str">
            <v>A 2023 existen 23 equipamientos inteligentes operando en la ciudad.</v>
          </cell>
          <cell r="F8" t="str">
            <v>Equipamientos inteligentes operando</v>
          </cell>
          <cell r="G8" t="str">
            <v>Incremento</v>
          </cell>
          <cell r="H8" t="str">
            <v>Número</v>
          </cell>
          <cell r="I8" t="str">
            <v>V1</v>
          </cell>
          <cell r="J8" t="str">
            <v>V1= Número de equipamientos inteligentes operando.</v>
          </cell>
          <cell r="K8" t="str">
            <v>Número</v>
          </cell>
          <cell r="L8">
            <v>9</v>
          </cell>
          <cell r="M8">
            <v>39</v>
          </cell>
          <cell r="N8">
            <v>13</v>
          </cell>
          <cell r="O8">
            <v>0</v>
          </cell>
          <cell r="P8">
            <v>23</v>
          </cell>
          <cell r="Q8">
            <v>0</v>
          </cell>
          <cell r="R8">
            <v>3</v>
          </cell>
          <cell r="S8">
            <v>13</v>
          </cell>
          <cell r="T8">
            <v>23</v>
          </cell>
        </row>
        <row r="9">
          <cell r="D9">
            <v>51010010004</v>
          </cell>
          <cell r="E9" t="str">
            <v>A 2023 se encuentran operando eficientemente 1240 kilómetros de fibra óptica de la Red Municipal Integrada – REMI.</v>
          </cell>
          <cell r="F9" t="str">
            <v>Longitud de fibra óptica de Red Distrital Integrada – REMI, operando</v>
          </cell>
          <cell r="G9" t="str">
            <v>Incremento</v>
          </cell>
          <cell r="H9" t="str">
            <v>km</v>
          </cell>
          <cell r="I9" t="str">
            <v>V1</v>
          </cell>
          <cell r="J9" t="str">
            <v>V1= Número de Kilómetros de fibra óptica de la Red Municipal Integrada – REMI, operando eficientemente</v>
          </cell>
          <cell r="K9" t="str">
            <v>Número</v>
          </cell>
          <cell r="L9">
            <v>9</v>
          </cell>
          <cell r="M9">
            <v>23</v>
          </cell>
          <cell r="N9">
            <v>6</v>
          </cell>
          <cell r="O9">
            <v>1200</v>
          </cell>
          <cell r="P9">
            <v>1240</v>
          </cell>
          <cell r="Q9">
            <v>1203</v>
          </cell>
          <cell r="R9">
            <v>1216</v>
          </cell>
          <cell r="S9">
            <v>1229</v>
          </cell>
          <cell r="T9">
            <v>1240</v>
          </cell>
        </row>
        <row r="10">
          <cell r="D10">
            <v>51010010005</v>
          </cell>
          <cell r="E10" t="str">
            <v xml:space="preserve">En el período 2021-2023, se diseña y construye la fase 1 de la Central de Telecomunicaciones en Salud  </v>
          </cell>
          <cell r="F10" t="str">
            <v>Central de Telecomunicaciones en Salud Fase 1 diseñada y construida</v>
          </cell>
          <cell r="G10" t="str">
            <v>Incremento</v>
          </cell>
          <cell r="H10" t="str">
            <v>Porcentaje</v>
          </cell>
          <cell r="I10" t="str">
            <v>(V1 x 0,10) + 
(V2 x 0,10)+
(V3 x 0,10)+
(V4 x 0,10) +
(V5 x 0,60)</v>
          </cell>
          <cell r="J10" t="str">
            <v xml:space="preserve"> V1 = Estudio de prefactibilidad con modelo de operación de la Central y Esquema Básico Arquitectónico 
V2 = Estudios, diseños y presupuestos para la construcción. 
V3=licencias y permisos
V4 = Diseños de infraestructura de tecnologías de la información y telecomunicaciones y Desarrollo del Sistema de Información tecnológico de la Central
V5 =  Construcción de la primera fase 
</v>
          </cell>
          <cell r="K10" t="str">
            <v>Número</v>
          </cell>
          <cell r="L10">
            <v>9</v>
          </cell>
          <cell r="M10">
            <v>19</v>
          </cell>
          <cell r="N10">
            <v>17</v>
          </cell>
          <cell r="O10">
            <v>0</v>
          </cell>
          <cell r="P10">
            <v>100</v>
          </cell>
          <cell r="Q10">
            <v>0</v>
          </cell>
          <cell r="R10">
            <v>20</v>
          </cell>
          <cell r="S10">
            <v>40</v>
          </cell>
          <cell r="T10">
            <v>100</v>
          </cell>
        </row>
        <row r="11">
          <cell r="D11">
            <v>51010010006</v>
          </cell>
          <cell r="E11" t="str">
            <v xml:space="preserve">En el periodo 2020-2023 se implementa el sistema de señalizacion turistica con  la instalación de  200 señaléticas de informacion turistica. 
</v>
          </cell>
          <cell r="F11" t="str">
            <v>Sistema de señalización turística implementado</v>
          </cell>
          <cell r="G11" t="str">
            <v>Incremento</v>
          </cell>
          <cell r="H11" t="str">
            <v>Número</v>
          </cell>
          <cell r="I11" t="str">
            <v>V1</v>
          </cell>
          <cell r="J11" t="str">
            <v>V1: Señaléticas instaladas</v>
          </cell>
          <cell r="K11" t="str">
            <v>Número</v>
          </cell>
          <cell r="L11">
            <v>8</v>
          </cell>
          <cell r="M11">
            <v>35</v>
          </cell>
          <cell r="N11">
            <v>13</v>
          </cell>
          <cell r="O11">
            <v>8</v>
          </cell>
          <cell r="P11">
            <v>200</v>
          </cell>
          <cell r="Q11">
            <v>50</v>
          </cell>
          <cell r="R11">
            <v>100</v>
          </cell>
          <cell r="S11">
            <v>150</v>
          </cell>
          <cell r="T11">
            <v>200</v>
          </cell>
        </row>
        <row r="12">
          <cell r="D12">
            <v>51010010007</v>
          </cell>
          <cell r="E12" t="str">
            <v>En el periodo 2020-2023 se fortalecen 6 puntos de información turistica</v>
          </cell>
          <cell r="F12" t="str">
            <v>Red de puntos información turística operando</v>
          </cell>
          <cell r="G12" t="str">
            <v>Incremento</v>
          </cell>
          <cell r="H12" t="str">
            <v>Número</v>
          </cell>
          <cell r="I12" t="str">
            <v>V1</v>
          </cell>
          <cell r="J12" t="str">
            <v xml:space="preserve">V1: Puntos de información turística operando
</v>
          </cell>
          <cell r="K12" t="str">
            <v>Número</v>
          </cell>
          <cell r="L12">
            <v>8</v>
          </cell>
          <cell r="M12">
            <v>35</v>
          </cell>
          <cell r="N12">
            <v>13</v>
          </cell>
          <cell r="O12">
            <v>4</v>
          </cell>
          <cell r="P12">
            <v>6</v>
          </cell>
          <cell r="Q12">
            <v>4</v>
          </cell>
          <cell r="R12">
            <v>5</v>
          </cell>
          <cell r="S12">
            <v>6</v>
          </cell>
          <cell r="T12">
            <v>6</v>
          </cell>
        </row>
        <row r="13">
          <cell r="D13">
            <v>51010010008</v>
          </cell>
          <cell r="E13" t="str">
            <v>Durante el periodo 2021-2023 se han dotado 50 Puntos de Apropiación Digital (PAD) con herramientas TI para población con discapacidad.</v>
          </cell>
          <cell r="F13" t="str">
            <v>Puntos de Apropiación Digital (PAD) dotados con herramientas TI para población con discapacidad</v>
          </cell>
          <cell r="G13" t="str">
            <v>Incremento</v>
          </cell>
          <cell r="H13" t="str">
            <v>Número</v>
          </cell>
          <cell r="I13" t="str">
            <v>V1</v>
          </cell>
          <cell r="J13" t="str">
            <v>V1: Número de Puntos de Apropiación Digital (PAD) dotados con herramientas TI para población con discapacidad.</v>
          </cell>
          <cell r="K13" t="str">
            <v>Número</v>
          </cell>
          <cell r="L13">
            <v>9</v>
          </cell>
          <cell r="M13">
            <v>39</v>
          </cell>
          <cell r="N13">
            <v>14</v>
          </cell>
          <cell r="O13">
            <v>0</v>
          </cell>
          <cell r="P13">
            <v>50</v>
          </cell>
          <cell r="Q13">
            <v>0</v>
          </cell>
          <cell r="R13">
            <v>32</v>
          </cell>
          <cell r="S13">
            <v>32</v>
          </cell>
          <cell r="T13">
            <v>50</v>
          </cell>
        </row>
        <row r="14">
          <cell r="D14">
            <v>51010010009</v>
          </cell>
          <cell r="E14" t="str">
            <v>A 2023 existen 75 Zonas públicas con acceso gratuito a internet con servicio al ciudadano</v>
          </cell>
          <cell r="F14" t="str">
            <v>Zonas públicas con acceso gratuito a internet para el servicio al ciudadano</v>
          </cell>
          <cell r="G14" t="str">
            <v>Mantenimiento o cobertura</v>
          </cell>
          <cell r="H14" t="str">
            <v>Número</v>
          </cell>
          <cell r="I14" t="str">
            <v>V1</v>
          </cell>
          <cell r="J14" t="str">
            <v>V1: Número de Zonas públicas con acceso gratuito a internet al servicio del ciudadano</v>
          </cell>
          <cell r="K14" t="str">
            <v>Número</v>
          </cell>
          <cell r="L14">
            <v>9</v>
          </cell>
          <cell r="M14">
            <v>23</v>
          </cell>
          <cell r="N14">
            <v>6</v>
          </cell>
          <cell r="O14">
            <v>54</v>
          </cell>
          <cell r="P14">
            <v>75</v>
          </cell>
          <cell r="Q14">
            <v>54</v>
          </cell>
          <cell r="R14">
            <v>60</v>
          </cell>
          <cell r="S14">
            <v>68</v>
          </cell>
          <cell r="T14">
            <v>75</v>
          </cell>
        </row>
        <row r="15">
          <cell r="D15">
            <v>51010010010</v>
          </cell>
          <cell r="E15" t="str">
            <v xml:space="preserve">En el periodo 2020 - 2023, 873 docentes y directivos docentes de las instituciones educativas oficiales con acompañamiento didáctico y curricular en estrategias pedagógicas mediadas por TIC </v>
          </cell>
          <cell r="F15" t="str">
            <v>Docentes y Directivos Docentes con acompañamiento didáctico y curricular en estrategias pedagógicas mediadas por las TIC</v>
          </cell>
          <cell r="G15" t="str">
            <v>Incremento</v>
          </cell>
          <cell r="H15" t="str">
            <v>Número</v>
          </cell>
          <cell r="I15" t="str">
            <v>V1</v>
          </cell>
          <cell r="J15" t="str">
            <v>V1=Docentes y directivos docentes con acompañamiento didáctico y curricular en estrategias pedagógicas mediadas por TIC</v>
          </cell>
          <cell r="K15" t="str">
            <v>Número</v>
          </cell>
          <cell r="L15">
            <v>9</v>
          </cell>
          <cell r="M15">
            <v>22</v>
          </cell>
          <cell r="N15">
            <v>1</v>
          </cell>
          <cell r="O15">
            <v>1827</v>
          </cell>
          <cell r="P15">
            <v>2700</v>
          </cell>
          <cell r="Q15">
            <v>1927</v>
          </cell>
          <cell r="R15">
            <v>2103</v>
          </cell>
          <cell r="S15">
            <v>2400</v>
          </cell>
          <cell r="T15">
            <v>2700</v>
          </cell>
        </row>
        <row r="16">
          <cell r="D16">
            <v>51010010011</v>
          </cell>
          <cell r="E16" t="str">
            <v>En el periodo 2020-2023 se realiza cambio de 61.310 luminarias a nuevas tecnologías con mayor eficiencia energética</v>
          </cell>
          <cell r="F16" t="str">
            <v>Alumbrado público inteligente implementado</v>
          </cell>
          <cell r="G16" t="str">
            <v>Incremento</v>
          </cell>
          <cell r="H16" t="str">
            <v>Número</v>
          </cell>
          <cell r="I16" t="str">
            <v>V1</v>
          </cell>
          <cell r="J16" t="str">
            <v>V1=Luminarias con nuevas tecnologías de mayor eficiencia energética</v>
          </cell>
          <cell r="K16" t="str">
            <v>Número</v>
          </cell>
          <cell r="L16">
            <v>7</v>
          </cell>
          <cell r="M16">
            <v>21</v>
          </cell>
          <cell r="N16">
            <v>6</v>
          </cell>
          <cell r="O16">
            <v>31292</v>
          </cell>
          <cell r="P16">
            <v>92602</v>
          </cell>
          <cell r="Q16">
            <v>43292</v>
          </cell>
          <cell r="R16">
            <v>55292</v>
          </cell>
          <cell r="S16">
            <v>73947</v>
          </cell>
          <cell r="T16">
            <v>92602</v>
          </cell>
        </row>
        <row r="17">
          <cell r="D17">
            <v>51010010012</v>
          </cell>
          <cell r="E17" t="str">
            <v>En el periodo 2021-2023 se implementa 3 procesos de contratación bajo el enfoque de compra pública para la innovación en el Municipio de Santiago de Cali.</v>
          </cell>
          <cell r="F17" t="str">
            <v>Procesos de contratación implementados bajo el enfoque de compra pública para la innovación</v>
          </cell>
          <cell r="G17" t="str">
            <v>Incremento</v>
          </cell>
          <cell r="H17" t="str">
            <v>Número</v>
          </cell>
          <cell r="I17" t="str">
            <v>M=V1+V2+V3</v>
          </cell>
          <cell r="J17" t="str">
            <v>V1: Lineamiento de compra pública para la innovacion
V2: Acompañamieto y seguimiento a los procesos de contratación implementados con enfoque de compra pública para la innovación
V3: Analisis de resultado y lecciones aprendidas de los procesos implementados</v>
          </cell>
          <cell r="K17" t="str">
            <v>Número</v>
          </cell>
          <cell r="L17">
            <v>12</v>
          </cell>
          <cell r="M17">
            <v>45</v>
          </cell>
          <cell r="N17">
            <v>17</v>
          </cell>
          <cell r="O17">
            <v>0</v>
          </cell>
          <cell r="P17">
            <v>3</v>
          </cell>
          <cell r="Q17">
            <v>0</v>
          </cell>
          <cell r="R17">
            <v>1</v>
          </cell>
          <cell r="S17">
            <v>2</v>
          </cell>
          <cell r="T17">
            <v>3</v>
          </cell>
        </row>
        <row r="18">
          <cell r="D18">
            <v>51010010013</v>
          </cell>
          <cell r="E18" t="str">
            <v xml:space="preserve"> Durante el periodo 2020-2021, se pone en operación una plataforma para la  integración de los servicios al ciudadano.</v>
          </cell>
          <cell r="F18" t="str">
            <v>Plataforma para la integración de servicios al ciudadano operando</v>
          </cell>
          <cell r="G18" t="str">
            <v>Incremento</v>
          </cell>
          <cell r="H18" t="str">
            <v>Número</v>
          </cell>
          <cell r="I18" t="str">
            <v>V1</v>
          </cell>
          <cell r="J18" t="str">
            <v>V1: Plataforma de integración de servicios al ciudadano</v>
          </cell>
          <cell r="K18" t="str">
            <v>Número</v>
          </cell>
          <cell r="L18">
            <v>9</v>
          </cell>
          <cell r="M18">
            <v>45</v>
          </cell>
          <cell r="N18">
            <v>17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</row>
        <row r="19">
          <cell r="D19">
            <v>51010010014</v>
          </cell>
          <cell r="E19" t="str">
            <v xml:space="preserve"> En el periodo 2021 se realiza Plan Maestro de Alumbrado Público elaborado</v>
          </cell>
          <cell r="F19" t="str">
            <v>Plan Maestro de Alumbrado Público elaborado</v>
          </cell>
          <cell r="G19" t="str">
            <v>Incremento</v>
          </cell>
          <cell r="H19" t="str">
            <v>Número</v>
          </cell>
          <cell r="I19" t="str">
            <v>V1</v>
          </cell>
          <cell r="J19" t="str">
            <v>V1=Plan Maestro de Alumbrado Público elaborado</v>
          </cell>
          <cell r="K19" t="str">
            <v>Número</v>
          </cell>
          <cell r="L19">
            <v>9</v>
          </cell>
          <cell r="M19">
            <v>21</v>
          </cell>
          <cell r="N19">
            <v>6</v>
          </cell>
          <cell r="O19">
            <v>0</v>
          </cell>
          <cell r="P19">
            <v>1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</row>
        <row r="20">
          <cell r="D20">
            <v>51010010015</v>
          </cell>
          <cell r="E20" t="str">
            <v xml:space="preserve"> En el periodo 2021 se realiza servicio de alumbrado público inteligente operando </v>
          </cell>
          <cell r="F20" t="str">
            <v>Servicio de alumbrado público inteligente operando</v>
          </cell>
          <cell r="G20" t="str">
            <v>Incremento</v>
          </cell>
          <cell r="H20" t="str">
            <v>Número</v>
          </cell>
          <cell r="I20" t="str">
            <v>V1</v>
          </cell>
          <cell r="J20" t="str">
            <v>V1=Servicio de alumbrado público inteligente operando</v>
          </cell>
          <cell r="K20" t="str">
            <v>Número</v>
          </cell>
          <cell r="L20">
            <v>9</v>
          </cell>
          <cell r="M20">
            <v>21</v>
          </cell>
          <cell r="N20">
            <v>6</v>
          </cell>
          <cell r="O20">
            <v>0</v>
          </cell>
          <cell r="P20">
            <v>1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</row>
        <row r="21">
          <cell r="D21">
            <v>51010010016</v>
          </cell>
          <cell r="E21" t="str">
            <v>En el periodo 2021-2022 , se implementa un sistema de bicicletas publicas en el Distrito de Cali.</v>
          </cell>
          <cell r="F21" t="str">
            <v>Sistema de Bicicletas Públicas operando</v>
          </cell>
          <cell r="G21" t="str">
            <v>Incremento</v>
          </cell>
          <cell r="H21" t="str">
            <v>Número</v>
          </cell>
          <cell r="I21" t="str">
            <v>V1</v>
          </cell>
          <cell r="J21" t="str">
            <v>V1=sistema de bicicletas publicas implementado</v>
          </cell>
          <cell r="K21" t="str">
            <v>Número</v>
          </cell>
          <cell r="L21">
            <v>9</v>
          </cell>
          <cell r="M21">
            <v>24</v>
          </cell>
          <cell r="N21">
            <v>15</v>
          </cell>
          <cell r="O21">
            <v>0</v>
          </cell>
          <cell r="P21">
            <v>1</v>
          </cell>
          <cell r="Q21">
            <v>0</v>
          </cell>
          <cell r="R21">
            <v>0.5</v>
          </cell>
          <cell r="S21">
            <v>1</v>
          </cell>
          <cell r="T21">
            <v>0</v>
          </cell>
        </row>
        <row r="22">
          <cell r="D22">
            <v>51010010017</v>
          </cell>
          <cell r="E22" t="str">
            <v>A diciembre 2023 se implementa y opera un Sistema de Información Geografica unificada</v>
          </cell>
          <cell r="F22" t="str">
            <v>Sistema de Información Geográfica unificada para Cali implementado y/u operando</v>
          </cell>
          <cell r="G22" t="str">
            <v>Incremento</v>
          </cell>
          <cell r="H22" t="str">
            <v>Número</v>
          </cell>
          <cell r="I22" t="str">
            <v>V1</v>
          </cell>
          <cell r="J22" t="str">
            <v>V1= Sistema de Información Geográfica unificada para Cali implementado y/u operando</v>
          </cell>
          <cell r="K22" t="str">
            <v>Número</v>
          </cell>
          <cell r="L22">
            <v>9</v>
          </cell>
          <cell r="M22">
            <v>4</v>
          </cell>
          <cell r="N22">
            <v>17</v>
          </cell>
          <cell r="O22">
            <v>0</v>
          </cell>
          <cell r="P22">
            <v>1</v>
          </cell>
          <cell r="Q22">
            <v>0</v>
          </cell>
          <cell r="R22">
            <v>0.33</v>
          </cell>
          <cell r="S22">
            <v>0.66</v>
          </cell>
          <cell r="T22">
            <v>1</v>
          </cell>
        </row>
        <row r="23">
          <cell r="D23">
            <v>51010010018</v>
          </cell>
          <cell r="E23" t="str">
            <v xml:space="preserve">En 2020 se cuenta con el diseño y el funcionamiento de una plataforma tecnológica para la Gestión de la Economía Circular </v>
          </cell>
          <cell r="F23" t="str">
            <v>Plataforma tecnológica para la Gestión de la Economía Circular diseñada y en funcionamiento</v>
          </cell>
          <cell r="G23" t="str">
            <v>Incremento</v>
          </cell>
          <cell r="H23" t="str">
            <v>Porcentaje</v>
          </cell>
          <cell r="I23" t="str">
            <v>V1</v>
          </cell>
          <cell r="J23" t="str">
            <v>V1= Plataforma tecnológica para la Gestión de la Economía Circular diseñada y en funcionamiento</v>
          </cell>
          <cell r="K23" t="str">
            <v>Porcentaje</v>
          </cell>
          <cell r="L23">
            <v>9</v>
          </cell>
          <cell r="M23">
            <v>23</v>
          </cell>
          <cell r="N23">
            <v>13</v>
          </cell>
          <cell r="O23">
            <v>0</v>
          </cell>
          <cell r="P23">
            <v>100</v>
          </cell>
          <cell r="Q23">
            <v>0</v>
          </cell>
          <cell r="R23">
            <v>0</v>
          </cell>
          <cell r="S23">
            <v>100</v>
          </cell>
          <cell r="T23">
            <v>0</v>
          </cell>
        </row>
        <row r="24">
          <cell r="D24">
            <v>51010010019</v>
          </cell>
          <cell r="E24" t="str">
            <v>En el periodo 2020-2023 26.000 personas han recibido formación, sensibilizació y/o prestación de servicios en el uso y apropiación de tecnologías de la información y la comunicación TIC y en el fortalecimiento de la Industria TI/SW</v>
          </cell>
          <cell r="F24" t="str">
            <v>Personas con formación, sensibilización y/o utilización de servicios en el uso y apropiación de tecnologías de la información y la comunicación TIC</v>
          </cell>
          <cell r="G24" t="str">
            <v>Incremento</v>
          </cell>
          <cell r="H24" t="str">
            <v>Número</v>
          </cell>
          <cell r="I24" t="str">
            <v>V1 + V2 + V3</v>
          </cell>
          <cell r="J24" t="str">
            <v>V1: Número de personas con formación en tecnologías de la información y la comunicación TIC
 V2: Número de personas con sensibilización en tecnologías de la información y la comunicación TIC
 V3: Número de personas que utilizan tecnologías de la información y la comunicación TIC</v>
          </cell>
          <cell r="K24" t="str">
            <v>Número</v>
          </cell>
          <cell r="L24">
            <v>9</v>
          </cell>
          <cell r="M24">
            <v>23</v>
          </cell>
          <cell r="N24">
            <v>1</v>
          </cell>
          <cell r="O24">
            <v>0</v>
          </cell>
          <cell r="P24">
            <v>26000</v>
          </cell>
          <cell r="Q24">
            <v>3000</v>
          </cell>
          <cell r="R24">
            <v>8830</v>
          </cell>
          <cell r="S24">
            <v>17415</v>
          </cell>
          <cell r="T24">
            <v>26000</v>
          </cell>
        </row>
        <row r="25">
          <cell r="D25">
            <v>51010010020</v>
          </cell>
          <cell r="E25" t="str">
            <v>A 2023 se encuentran operando 32  Puntos de apropiación Digital  y laboratorios de innovación Digital.</v>
          </cell>
          <cell r="F25" t="str">
            <v>Puntos de apropiación digital y laboratorios de innovación digital operando</v>
          </cell>
          <cell r="G25" t="str">
            <v>Mantenimiento o cobertura</v>
          </cell>
          <cell r="H25" t="str">
            <v>Número</v>
          </cell>
          <cell r="I25" t="str">
            <v>V1</v>
          </cell>
          <cell r="J25" t="str">
            <v>V1: Número de Puntos de apropiación Digital y laboratorios de innovación Digital operando.</v>
          </cell>
          <cell r="K25" t="str">
            <v>Número</v>
          </cell>
          <cell r="L25">
            <v>9</v>
          </cell>
          <cell r="M25">
            <v>39</v>
          </cell>
          <cell r="N25">
            <v>15</v>
          </cell>
          <cell r="O25">
            <v>32</v>
          </cell>
          <cell r="P25">
            <v>32</v>
          </cell>
          <cell r="Q25">
            <v>0</v>
          </cell>
          <cell r="R25">
            <v>32</v>
          </cell>
          <cell r="S25">
            <v>32</v>
          </cell>
          <cell r="T25">
            <v>32</v>
          </cell>
        </row>
        <row r="26">
          <cell r="D26">
            <v>51010010021</v>
          </cell>
          <cell r="E26" t="str">
            <v>En el periodo 2021-2023  se instalan 3 laboratorios que incentiven las Iniciativas de Ciencia, Tecnología e Innovación (CTI) de sectores productivos y de servicios de la ciudad</v>
          </cell>
          <cell r="F26" t="str">
            <v>Laboratorios que incentiven las Iniciativas de Ciencia, Tecnología e Innovación (CTI) de sectores productivos y de servicios de la ciudad, instalados</v>
          </cell>
          <cell r="G26" t="str">
            <v>Incremento</v>
          </cell>
          <cell r="H26" t="str">
            <v>Número</v>
          </cell>
          <cell r="I26" t="str">
            <v>V1</v>
          </cell>
          <cell r="J26" t="str">
            <v xml:space="preserve">V1=Laboratorios que incentiven las iniciativas de CTI instalados </v>
          </cell>
          <cell r="K26" t="str">
            <v>Número</v>
          </cell>
          <cell r="L26">
            <v>9</v>
          </cell>
          <cell r="M26">
            <v>39</v>
          </cell>
          <cell r="N26">
            <v>16</v>
          </cell>
          <cell r="O26">
            <v>0</v>
          </cell>
          <cell r="P26">
            <v>3</v>
          </cell>
          <cell r="Q26">
            <v>0</v>
          </cell>
          <cell r="R26">
            <v>1</v>
          </cell>
          <cell r="S26">
            <v>2</v>
          </cell>
          <cell r="T26">
            <v>3</v>
          </cell>
        </row>
        <row r="27">
          <cell r="D27">
            <v>51010010022</v>
          </cell>
          <cell r="E27" t="str">
            <v>Dutante el periodo 2021-2023 se han desarrollos 12 prototipos de innovación digital con respuesta a necesidades de ciudad.</v>
          </cell>
          <cell r="F27" t="str">
            <v>Prototipos de innovación digital con respuesta a necesidades de ciudad desarrollados</v>
          </cell>
          <cell r="G27" t="str">
            <v>Incremento</v>
          </cell>
          <cell r="H27" t="str">
            <v>Número</v>
          </cell>
          <cell r="I27" t="str">
            <v>V1</v>
          </cell>
          <cell r="J27" t="str">
            <v>V1: Número de prototipos de innovación digital con respuesta a necesidades de ciudad desarrollados</v>
          </cell>
          <cell r="K27" t="str">
            <v>Número</v>
          </cell>
          <cell r="L27">
            <v>9</v>
          </cell>
          <cell r="M27">
            <v>39</v>
          </cell>
          <cell r="N27">
            <v>17</v>
          </cell>
          <cell r="O27">
            <v>3</v>
          </cell>
          <cell r="P27">
            <v>15</v>
          </cell>
          <cell r="Q27">
            <v>0</v>
          </cell>
          <cell r="R27">
            <v>6</v>
          </cell>
          <cell r="S27">
            <v>10</v>
          </cell>
          <cell r="T27">
            <v>15</v>
          </cell>
        </row>
        <row r="28">
          <cell r="D28">
            <v>51010010023</v>
          </cell>
          <cell r="E28" t="str">
            <v>En el período 2021-2023 el 100% de las conexiones físicas de Instituciones municipales pertenecientes a REMI se encuentran con mantenimiento</v>
          </cell>
          <cell r="F28" t="str">
            <v>Conexiones físicas de Instituciones Distritales pertenecientes a REMI con mantenimiento</v>
          </cell>
          <cell r="G28" t="str">
            <v>Mantenimiento o cobertura</v>
          </cell>
          <cell r="H28" t="str">
            <v>Porcentaje</v>
          </cell>
          <cell r="I28" t="str">
            <v>(V1/V2)*100%</v>
          </cell>
          <cell r="J28" t="str">
            <v>V1: Número de conexiones físicas de Instituciones municipales pertenecientes a REMI con mantenimiento 
 V2: Número total de conexiones físicas de Instituciones municipales pertenecientes a REMI</v>
          </cell>
          <cell r="K28" t="str">
            <v>Número</v>
          </cell>
          <cell r="L28">
            <v>9</v>
          </cell>
          <cell r="M28">
            <v>23</v>
          </cell>
          <cell r="N28">
            <v>6</v>
          </cell>
          <cell r="O28">
            <v>100</v>
          </cell>
          <cell r="P28">
            <v>100</v>
          </cell>
          <cell r="Q28">
            <v>0</v>
          </cell>
          <cell r="R28">
            <v>100</v>
          </cell>
          <cell r="S28">
            <v>100</v>
          </cell>
          <cell r="T28">
            <v>100</v>
          </cell>
        </row>
        <row r="29">
          <cell r="D29">
            <v>51010010024</v>
          </cell>
          <cell r="E29" t="str">
            <v>A 2023 se encuentra diseñado el equipamiento tecnológico para la operación del Centro de ciencia, tecnología e innovación digital al servicio de los ciudadanos.</v>
          </cell>
          <cell r="F29" t="str">
            <v>Centro de ciencia, tecnología e innovación digital al servicio de los ciudadanos con equipamiento tecnológico, operando</v>
          </cell>
          <cell r="G29" t="str">
            <v>Incremento</v>
          </cell>
          <cell r="H29" t="str">
            <v>Número</v>
          </cell>
          <cell r="I29" t="str">
            <v>V1</v>
          </cell>
          <cell r="J29" t="str">
            <v>V1: Número de Centros de ciencia, tecnología e innovación digital al servicio de los ciudadanos, con equipamiento tecnológico para su operación diseñado.</v>
          </cell>
          <cell r="K29" t="str">
            <v>Número</v>
          </cell>
          <cell r="L29">
            <v>9</v>
          </cell>
          <cell r="M29">
            <v>39</v>
          </cell>
          <cell r="N29">
            <v>15</v>
          </cell>
          <cell r="O29">
            <v>0</v>
          </cell>
          <cell r="P29">
            <v>1</v>
          </cell>
          <cell r="Q29">
            <v>0</v>
          </cell>
          <cell r="R29">
            <v>0.2</v>
          </cell>
          <cell r="S29">
            <v>0.4</v>
          </cell>
          <cell r="T29">
            <v>1</v>
          </cell>
        </row>
        <row r="30">
          <cell r="D30">
            <v>51010010025</v>
          </cell>
          <cell r="E30" t="str">
            <v>A 2023 se ha formulado y adoptado 1 Política pública de economía digital.</v>
          </cell>
          <cell r="F30" t="str">
            <v>Política pública de economía digital formulada y adoptada</v>
          </cell>
          <cell r="G30" t="str">
            <v>Incremento</v>
          </cell>
          <cell r="H30" t="str">
            <v>Número</v>
          </cell>
          <cell r="I30" t="str">
            <v>V1 + V2</v>
          </cell>
          <cell r="J30" t="str">
            <v>V1: Política pública de economía digital formulada (0,8)
 V2: Política pública de economía digital adoptada (0,2)</v>
          </cell>
          <cell r="K30" t="str">
            <v>Número</v>
          </cell>
          <cell r="L30">
            <v>9</v>
          </cell>
          <cell r="M30">
            <v>39</v>
          </cell>
          <cell r="N30">
            <v>17</v>
          </cell>
          <cell r="O30">
            <v>0</v>
          </cell>
          <cell r="P30">
            <v>1</v>
          </cell>
          <cell r="Q30">
            <v>0.2</v>
          </cell>
          <cell r="R30">
            <v>0.5</v>
          </cell>
          <cell r="S30">
            <v>0.8</v>
          </cell>
          <cell r="T30">
            <v>1</v>
          </cell>
        </row>
        <row r="31">
          <cell r="D31">
            <v>51010010026</v>
          </cell>
          <cell r="E31" t="str">
            <v>Durante el periodo 2021-2023 se han implementado 2 estrategias para la promoción de la industria de contenidos digitales</v>
          </cell>
          <cell r="F31" t="str">
            <v>Estrategias para la promoción de la industria de contenidos digitales implementadas</v>
          </cell>
          <cell r="G31" t="str">
            <v>Incremento</v>
          </cell>
          <cell r="H31" t="str">
            <v>Número</v>
          </cell>
          <cell r="I31" t="str">
            <v>((V1 + V2) / 2)*100</v>
          </cell>
          <cell r="J31" t="str">
            <v>V1: Porcentaje de avance de la estrategia No.  1
V1: Porcentaje de avance de la estrategia No.  2</v>
          </cell>
          <cell r="K31" t="str">
            <v>Porcentaje</v>
          </cell>
          <cell r="L31">
            <v>9</v>
          </cell>
          <cell r="M31">
            <v>39</v>
          </cell>
          <cell r="N31">
            <v>17</v>
          </cell>
          <cell r="O31">
            <v>0</v>
          </cell>
          <cell r="P31">
            <v>2</v>
          </cell>
          <cell r="Q31">
            <v>0</v>
          </cell>
          <cell r="R31">
            <v>0.7</v>
          </cell>
          <cell r="S31">
            <v>1.4</v>
          </cell>
          <cell r="T31">
            <v>2</v>
          </cell>
        </row>
        <row r="32">
          <cell r="D32">
            <v>51010010027</v>
          </cell>
          <cell r="E32" t="str">
            <v>A 2023 se encuentra implementado un (1) modelo de teletrabajo en el distrito de Santiago de Cali</v>
          </cell>
          <cell r="F32" t="str">
            <v>Plataforma para teletrabajo en la Alcaldía de Santiago de Cali implementado</v>
          </cell>
          <cell r="G32" t="str">
            <v>Incremento</v>
          </cell>
          <cell r="H32" t="str">
            <v>Número</v>
          </cell>
          <cell r="I32" t="str">
            <v>V1</v>
          </cell>
          <cell r="J32" t="str">
            <v>V1: Número de modelos de teletrabajo en el diatrito de Santiago de Cali</v>
          </cell>
          <cell r="K32" t="str">
            <v>Número</v>
          </cell>
          <cell r="L32">
            <v>9</v>
          </cell>
          <cell r="M32">
            <v>23</v>
          </cell>
          <cell r="N32">
            <v>17</v>
          </cell>
          <cell r="O32">
            <v>0</v>
          </cell>
          <cell r="P32">
            <v>1</v>
          </cell>
          <cell r="Q32">
            <v>0</v>
          </cell>
          <cell r="R32">
            <v>0.2</v>
          </cell>
          <cell r="S32">
            <v>0.8</v>
          </cell>
          <cell r="T32">
            <v>1</v>
          </cell>
        </row>
        <row r="33">
          <cell r="D33">
            <v>51010010028</v>
          </cell>
          <cell r="E33" t="str">
            <v>En el periodo 2020 - 2023, hay 92 Instituciones educativas Oficiales con infraestructura de red y datos adecuada para la prestación del servicio</v>
          </cell>
          <cell r="F33" t="str">
            <v>Instituciones Educativas Oficiales con infraestructura de red y datos adecuada</v>
          </cell>
          <cell r="G33" t="str">
            <v>Incremento</v>
          </cell>
          <cell r="H33" t="str">
            <v>Número</v>
          </cell>
          <cell r="I33" t="str">
            <v>V1</v>
          </cell>
          <cell r="J33" t="str">
            <v>V1= IEO con infraestructura de red y datos adecuada para la prestación del servicio</v>
          </cell>
          <cell r="K33" t="str">
            <v>Número</v>
          </cell>
          <cell r="L33">
            <v>9</v>
          </cell>
          <cell r="M33">
            <v>22</v>
          </cell>
          <cell r="N33">
            <v>17</v>
          </cell>
          <cell r="O33">
            <v>0</v>
          </cell>
          <cell r="P33">
            <v>92</v>
          </cell>
          <cell r="Q33">
            <v>11</v>
          </cell>
          <cell r="R33">
            <v>44</v>
          </cell>
          <cell r="S33">
            <v>65</v>
          </cell>
          <cell r="T33">
            <v>92</v>
          </cell>
        </row>
        <row r="34">
          <cell r="D34">
            <v>51010010029</v>
          </cell>
          <cell r="E34" t="str">
            <v>En el periodo 2020-2022 se apoyan 3 iniciativas de Tecnologias de Informacion y Comunicacion TICS para la promocion del turismo.</v>
          </cell>
          <cell r="F34" t="str">
            <v>Iniciativas de Tecnologías de la información y comunicación TICS para la promoción del turismo apoyadas</v>
          </cell>
          <cell r="G34" t="str">
            <v>Incremento</v>
          </cell>
          <cell r="H34" t="str">
            <v>Número</v>
          </cell>
          <cell r="I34" t="str">
            <v>V1</v>
          </cell>
          <cell r="J34" t="str">
            <v xml:space="preserve">V1: Tecnologias de Informacion y Comunicacion TICS apoyadas para la promocion del turismo.
</v>
          </cell>
          <cell r="K34" t="str">
            <v>Número</v>
          </cell>
          <cell r="L34">
            <v>9</v>
          </cell>
          <cell r="M34">
            <v>35</v>
          </cell>
          <cell r="N34">
            <v>13</v>
          </cell>
          <cell r="O34">
            <v>0</v>
          </cell>
          <cell r="P34">
            <v>3</v>
          </cell>
          <cell r="Q34">
            <v>1</v>
          </cell>
          <cell r="R34">
            <v>2</v>
          </cell>
          <cell r="S34">
            <v>3</v>
          </cell>
          <cell r="T34">
            <v>0</v>
          </cell>
        </row>
        <row r="35">
          <cell r="D35">
            <v>51010010030</v>
          </cell>
          <cell r="E35" t="str">
            <v>Entre el 2020 y el 2023, Se conectan a Internet a 60.000 hogares de estrato 1 y 2</v>
          </cell>
          <cell r="F35" t="str">
            <v>Clientes urbanos y de la zona rural de estratos 1 y 2 conectados a internet de EMCALI</v>
          </cell>
          <cell r="G35" t="str">
            <v>Incremento</v>
          </cell>
          <cell r="H35" t="str">
            <v>Número</v>
          </cell>
          <cell r="I35" t="str">
            <v>∑ V1</v>
          </cell>
          <cell r="J35" t="str">
            <v>V1 = Hogares estrato 1 y 2 de Cali conectados a Internet.</v>
          </cell>
          <cell r="K35" t="str">
            <v>Número</v>
          </cell>
          <cell r="L35">
            <v>9</v>
          </cell>
          <cell r="M35">
            <v>23</v>
          </cell>
          <cell r="N35">
            <v>6</v>
          </cell>
          <cell r="O35">
            <v>5000</v>
          </cell>
          <cell r="P35">
            <v>65000</v>
          </cell>
          <cell r="Q35">
            <v>18000</v>
          </cell>
          <cell r="R35">
            <v>23000</v>
          </cell>
          <cell r="S35">
            <v>41000</v>
          </cell>
          <cell r="T35">
            <v>65000</v>
          </cell>
        </row>
        <row r="36">
          <cell r="D36">
            <v>51010010031</v>
          </cell>
          <cell r="E36" t="str">
            <v>En el perioso 2020-2023, se instalan 37 nodos en Cali (uno por cada JAL) de conexión al portal virtual comunal</v>
          </cell>
          <cell r="F36" t="str">
            <v>Espacios comunitarios conectados al portal virtual comunal de EMCALI</v>
          </cell>
          <cell r="G36" t="str">
            <v>Incremento</v>
          </cell>
          <cell r="H36" t="str">
            <v>Número</v>
          </cell>
          <cell r="I36" t="str">
            <v>∑ V1</v>
          </cell>
          <cell r="J36" t="str">
            <v>V1=Cantidad de Espacios comunitarios conectadas al portal virtual comunal</v>
          </cell>
          <cell r="K36" t="str">
            <v>Número</v>
          </cell>
          <cell r="L36">
            <v>9</v>
          </cell>
          <cell r="M36">
            <v>23</v>
          </cell>
          <cell r="N36">
            <v>15</v>
          </cell>
          <cell r="O36">
            <v>0</v>
          </cell>
          <cell r="P36">
            <v>50</v>
          </cell>
          <cell r="Q36">
            <v>1</v>
          </cell>
          <cell r="R36">
            <v>14</v>
          </cell>
          <cell r="S36">
            <v>29</v>
          </cell>
          <cell r="T36">
            <v>50</v>
          </cell>
        </row>
        <row r="37">
          <cell r="D37">
            <v>51010010032</v>
          </cell>
          <cell r="E37" t="str">
            <v>En el periodo 2020-2023, Se implementa un canal de TV Emcali comunitario</v>
          </cell>
          <cell r="F37" t="str">
            <v>Canal de TV Emcali Comunitario, implementado</v>
          </cell>
          <cell r="G37" t="str">
            <v>Incremento</v>
          </cell>
          <cell r="H37" t="str">
            <v>Porcentaje</v>
          </cell>
          <cell r="I37" t="str">
            <v>V1 / V2*100</v>
          </cell>
          <cell r="J37" t="str">
            <v>V1= Numero Etapas Ejecutadas
V2= Numero Etapas Proyectadas</v>
          </cell>
          <cell r="K37" t="str">
            <v>Número</v>
          </cell>
          <cell r="L37">
            <v>9</v>
          </cell>
          <cell r="M37">
            <v>23</v>
          </cell>
          <cell r="N37">
            <v>15</v>
          </cell>
          <cell r="O37">
            <v>0</v>
          </cell>
          <cell r="P37">
            <v>100</v>
          </cell>
          <cell r="Q37">
            <v>5</v>
          </cell>
          <cell r="R37">
            <v>30</v>
          </cell>
          <cell r="S37">
            <v>60</v>
          </cell>
          <cell r="T37">
            <v>100</v>
          </cell>
        </row>
        <row r="38">
          <cell r="D38">
            <v>51010010033</v>
          </cell>
          <cell r="E38" t="str">
            <v>En el periodo 2021-2023 se apoyan 150 MiPymes industriales y de servicios en sus capacidades de desarrollo de innovación</v>
          </cell>
          <cell r="F38" t="str">
            <v>MiPymes industriales y de servicios en sus capacidades de desarrollo e innovación, apoyadas</v>
          </cell>
          <cell r="G38" t="str">
            <v>Incremento</v>
          </cell>
          <cell r="H38" t="str">
            <v>Número</v>
          </cell>
          <cell r="I38" t="str">
            <v>V1+V2</v>
          </cell>
          <cell r="J38" t="str">
            <v>V1=MiPymes industriales
V2=MiPymes de servicios</v>
          </cell>
          <cell r="K38" t="str">
            <v>Número</v>
          </cell>
          <cell r="L38">
            <v>9</v>
          </cell>
          <cell r="M38">
            <v>39</v>
          </cell>
          <cell r="N38">
            <v>13</v>
          </cell>
          <cell r="O38">
            <v>0</v>
          </cell>
          <cell r="P38">
            <v>150</v>
          </cell>
          <cell r="Q38">
            <v>0</v>
          </cell>
          <cell r="R38">
            <v>50</v>
          </cell>
          <cell r="S38">
            <v>100</v>
          </cell>
          <cell r="T38">
            <v>150</v>
          </cell>
        </row>
        <row r="39">
          <cell r="D39">
            <v>51010010034</v>
          </cell>
          <cell r="E39" t="str">
            <v>En el periodo 2020-2023, Se incrementan la cantidad de zonas Wi-Fi en sitios públicos, hasta tener 200 nuevos.</v>
          </cell>
          <cell r="F39" t="str">
            <v>Zonas Wi-Fi en sitios públicos donde se incentiva el arte, la cultura y el deporte, operando</v>
          </cell>
          <cell r="G39" t="str">
            <v>Incremento</v>
          </cell>
          <cell r="H39" t="str">
            <v>Número</v>
          </cell>
          <cell r="I39" t="str">
            <v>∑ V1</v>
          </cell>
          <cell r="J39" t="str">
            <v>V1 = Zonas con Wi-Fi en sitios públicos</v>
          </cell>
          <cell r="K39" t="str">
            <v>Número</v>
          </cell>
          <cell r="L39">
            <v>9</v>
          </cell>
          <cell r="M39">
            <v>23</v>
          </cell>
          <cell r="N39">
            <v>6</v>
          </cell>
          <cell r="O39">
            <v>42</v>
          </cell>
          <cell r="P39">
            <v>242</v>
          </cell>
          <cell r="Q39">
            <v>43</v>
          </cell>
          <cell r="R39">
            <v>102</v>
          </cell>
          <cell r="S39">
            <v>162</v>
          </cell>
          <cell r="T39">
            <v>242</v>
          </cell>
        </row>
        <row r="40">
          <cell r="D40">
            <v>51010010035</v>
          </cell>
          <cell r="E40" t="str">
            <v>En el periodo 2021 - 2023, se crea un Distrito de innovación – Distrito Naranja</v>
          </cell>
          <cell r="F40" t="str">
            <v>Creación de un Distrito de innovación – Distrito Naranja</v>
          </cell>
          <cell r="G40" t="str">
            <v>Incremento</v>
          </cell>
          <cell r="H40" t="str">
            <v>Número</v>
          </cell>
          <cell r="I40" t="str">
            <v>V1</v>
          </cell>
          <cell r="J40" t="str">
            <v>V1 = Acto administrativo distrito de innovación</v>
          </cell>
          <cell r="K40" t="str">
            <v>Número</v>
          </cell>
          <cell r="L40">
            <v>11</v>
          </cell>
          <cell r="M40">
            <v>39</v>
          </cell>
          <cell r="N40">
            <v>13</v>
          </cell>
          <cell r="O40">
            <v>0</v>
          </cell>
          <cell r="P40">
            <v>1</v>
          </cell>
          <cell r="Q40">
            <v>0</v>
          </cell>
          <cell r="R40">
            <v>0.3</v>
          </cell>
          <cell r="S40">
            <v>0.6</v>
          </cell>
          <cell r="T40">
            <v>1</v>
          </cell>
        </row>
        <row r="41">
          <cell r="D41">
            <v>51010010036</v>
          </cell>
          <cell r="E41" t="str">
            <v>En 2021 se cuenta  con un proceso de circulación TIC diseñado</v>
          </cell>
          <cell r="F41" t="str">
            <v>Proceso de circulación TIC, diseñado</v>
          </cell>
          <cell r="G41" t="str">
            <v>Incremento</v>
          </cell>
          <cell r="H41" t="str">
            <v>Número</v>
          </cell>
          <cell r="I41" t="str">
            <v>V1</v>
          </cell>
          <cell r="J41" t="str">
            <v>V1= Proceso TIC diseñado</v>
          </cell>
          <cell r="K41" t="str">
            <v>Número</v>
          </cell>
          <cell r="L41">
            <v>9</v>
          </cell>
          <cell r="M41">
            <v>23</v>
          </cell>
          <cell r="N41">
            <v>13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</row>
        <row r="42">
          <cell r="D42">
            <v>51010010037</v>
          </cell>
          <cell r="E42" t="str">
            <v>En 2021 se cuenta con una plataforma de Difusión y Circulación del Talento TIC, en funcionamiento</v>
          </cell>
          <cell r="F42" t="str">
            <v>Plataforma de Difusión y Circulación del Talento TIC, en funcionamiento</v>
          </cell>
          <cell r="G42" t="str">
            <v>Incremento</v>
          </cell>
          <cell r="H42" t="str">
            <v>Número</v>
          </cell>
          <cell r="I42" t="str">
            <v>V1</v>
          </cell>
          <cell r="J42" t="str">
            <v>V1=Plataforma Circulacion TIC en funcionamiento</v>
          </cell>
          <cell r="K42" t="str">
            <v>Número</v>
          </cell>
          <cell r="L42">
            <v>9</v>
          </cell>
          <cell r="M42">
            <v>23</v>
          </cell>
          <cell r="N42">
            <v>13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</row>
        <row r="43">
          <cell r="D43">
            <v>51010010038</v>
          </cell>
          <cell r="E43" t="str">
            <v>En el periodo 2021- 2023 se forman 3200 actores oferentes en capacidades TIC y se activan en la plataforma</v>
          </cell>
          <cell r="F43" t="str">
            <v>Actores oferentes de capacidades TIC formados y activos en la plataforma</v>
          </cell>
          <cell r="G43" t="str">
            <v>Incremento</v>
          </cell>
          <cell r="H43" t="str">
            <v>Número</v>
          </cell>
          <cell r="I43" t="str">
            <v>V1</v>
          </cell>
          <cell r="J43" t="str">
            <v>V1= Personas formadas y activas en la plataforma</v>
          </cell>
          <cell r="K43" t="str">
            <v>Número</v>
          </cell>
          <cell r="L43">
            <v>9</v>
          </cell>
          <cell r="M43">
            <v>23</v>
          </cell>
          <cell r="N43">
            <v>1</v>
          </cell>
          <cell r="O43">
            <v>0</v>
          </cell>
          <cell r="P43">
            <v>3200</v>
          </cell>
          <cell r="Q43">
            <v>0</v>
          </cell>
          <cell r="R43">
            <v>1200</v>
          </cell>
          <cell r="S43">
            <v>2200</v>
          </cell>
          <cell r="T43">
            <v>3200</v>
          </cell>
        </row>
        <row r="44">
          <cell r="D44">
            <v>51010010039</v>
          </cell>
          <cell r="E44" t="str">
            <v>En el periodo 2021- 2023 se capacitan 400 empresas demandantes de capacidades TIC y se activan dentro del proceso</v>
          </cell>
          <cell r="F44" t="str">
            <v>Empresas demandantes de capacidades TIC capacitadas y activas dentro del proceso</v>
          </cell>
          <cell r="G44" t="str">
            <v>Incremento</v>
          </cell>
          <cell r="H44" t="str">
            <v>Número</v>
          </cell>
          <cell r="I44" t="str">
            <v>V1</v>
          </cell>
          <cell r="J44" t="str">
            <v>V1=Empresas capacitadas y activas dentro del proceso</v>
          </cell>
          <cell r="K44" t="str">
            <v>Número</v>
          </cell>
          <cell r="L44">
            <v>9</v>
          </cell>
          <cell r="M44">
            <v>23</v>
          </cell>
          <cell r="N44">
            <v>13</v>
          </cell>
          <cell r="O44">
            <v>0</v>
          </cell>
          <cell r="P44">
            <v>400</v>
          </cell>
          <cell r="Q44">
            <v>0</v>
          </cell>
          <cell r="R44">
            <v>100</v>
          </cell>
          <cell r="S44">
            <v>200</v>
          </cell>
          <cell r="T44">
            <v>400</v>
          </cell>
        </row>
        <row r="45">
          <cell r="D45">
            <v>51010010040</v>
          </cell>
          <cell r="E45" t="str">
            <v xml:space="preserve"> En el periodo 2020- 2023 se implementa el Sistema inteligente de transporte en el SITM-MIO.</v>
          </cell>
          <cell r="F45" t="str">
            <v>Sistemas inteligentes de transporte en el SITM-MIO implementados</v>
          </cell>
          <cell r="G45" t="str">
            <v>Incremento</v>
          </cell>
          <cell r="H45" t="str">
            <v>Porcentaje</v>
          </cell>
          <cell r="I45" t="str">
            <v>V= (V1/V2)*100</v>
          </cell>
          <cell r="J45" t="str">
            <v xml:space="preserve"> V1= Estrategias implementadas
V2= total de estrategias definidas para el periodo</v>
          </cell>
          <cell r="K45" t="str">
            <v>Porcentaje</v>
          </cell>
          <cell r="L45">
            <v>11</v>
          </cell>
          <cell r="M45">
            <v>24</v>
          </cell>
          <cell r="N45">
            <v>9</v>
          </cell>
          <cell r="O45">
            <v>0</v>
          </cell>
          <cell r="P45">
            <v>100</v>
          </cell>
          <cell r="Q45">
            <v>25</v>
          </cell>
          <cell r="R45">
            <v>48</v>
          </cell>
          <cell r="S45">
            <v>72</v>
          </cell>
          <cell r="T45">
            <v>100</v>
          </cell>
        </row>
        <row r="46">
          <cell r="D46">
            <v>51010010041</v>
          </cell>
          <cell r="E46" t="str">
            <v xml:space="preserve"> En el periodo 2020 - 2023, Se construye y opera un Centro de Monitoreo Ambiental, con plataforma de vigilancia y control</v>
          </cell>
          <cell r="F46" t="str">
            <v>Centro de Monitoreo Ambiental, con plataforma de vigilancia y control, construido y operando</v>
          </cell>
          <cell r="G46" t="str">
            <v>Incremento</v>
          </cell>
          <cell r="H46" t="str">
            <v>Número</v>
          </cell>
          <cell r="I46" t="str">
            <v>V1 + V2 +V3 + V4</v>
          </cell>
          <cell r="J46" t="str">
            <v>V1 = levantamiento de información en GAE. (25%)
V2 = levantamiento de información en GIRH. (25%)
V3=  Diseño de la Plataforma. (25%)
V4 = centro de control implementado y operando. (25%)</v>
          </cell>
          <cell r="K46" t="str">
            <v>Número</v>
          </cell>
          <cell r="L46">
            <v>11</v>
          </cell>
          <cell r="M46">
            <v>32</v>
          </cell>
          <cell r="N46">
            <v>10</v>
          </cell>
          <cell r="O46">
            <v>0</v>
          </cell>
          <cell r="P46">
            <v>1</v>
          </cell>
          <cell r="Q46">
            <v>0.1</v>
          </cell>
          <cell r="R46">
            <v>0.4</v>
          </cell>
          <cell r="S46">
            <v>0.7</v>
          </cell>
          <cell r="T46">
            <v>1</v>
          </cell>
        </row>
        <row r="47">
          <cell r="D47">
            <v>51010010042</v>
          </cell>
          <cell r="E47" t="str">
            <v>En el periodo 2021-2023 se implementan 200 intersecciones en el sistema de semaforización inteligente</v>
          </cell>
          <cell r="F47" t="str">
            <v>Intersecciones en el sistema de semaforización inteligente implementadas</v>
          </cell>
          <cell r="G47" t="str">
            <v>Incremento</v>
          </cell>
          <cell r="H47" t="str">
            <v>Número</v>
          </cell>
          <cell r="I47" t="str">
            <v>V1</v>
          </cell>
          <cell r="J47" t="str">
            <v>V1=intersecciones en el sistema de semaforización inteligente implementada</v>
          </cell>
          <cell r="K47" t="str">
            <v>Número</v>
          </cell>
          <cell r="L47">
            <v>11</v>
          </cell>
          <cell r="M47">
            <v>24</v>
          </cell>
          <cell r="N47">
            <v>9</v>
          </cell>
          <cell r="O47">
            <v>89</v>
          </cell>
          <cell r="P47">
            <v>289</v>
          </cell>
          <cell r="Q47">
            <v>0</v>
          </cell>
          <cell r="R47">
            <v>169</v>
          </cell>
          <cell r="S47">
            <v>249</v>
          </cell>
          <cell r="T47">
            <v>289</v>
          </cell>
        </row>
        <row r="48">
          <cell r="D48">
            <v>51010010043</v>
          </cell>
          <cell r="E48" t="str">
            <v>Durante el periodo 2020-2023 hay 15.000 mobiliarios urbanos con mantenimiento y reposicion en Santiago de Cali</v>
          </cell>
          <cell r="F48" t="str">
            <v>Mobiliario urbano instalado con mantenimiento y reposición</v>
          </cell>
          <cell r="G48" t="str">
            <v>Incremento</v>
          </cell>
          <cell r="H48" t="str">
            <v>Número</v>
          </cell>
          <cell r="I48" t="str">
            <v>V1</v>
          </cell>
          <cell r="J48" t="str">
            <v>V1= Mobiliario urbano instalado con mantenimiento y reposición</v>
          </cell>
          <cell r="K48" t="str">
            <v>Número</v>
          </cell>
          <cell r="L48">
            <v>11</v>
          </cell>
          <cell r="M48">
            <v>40</v>
          </cell>
          <cell r="N48">
            <v>15</v>
          </cell>
          <cell r="O48">
            <v>10576</v>
          </cell>
          <cell r="P48">
            <v>15000</v>
          </cell>
          <cell r="Q48">
            <v>10576</v>
          </cell>
          <cell r="R48">
            <v>12000</v>
          </cell>
          <cell r="S48">
            <v>13500</v>
          </cell>
          <cell r="T48">
            <v>15000</v>
          </cell>
        </row>
        <row r="49">
          <cell r="D49">
            <v>51010010044</v>
          </cell>
          <cell r="E49" t="str">
            <v>En el periodo 2020-2023, se implementa la infraestructura en Cloud con capacidad de almacenamiento y procesamiento de información para soportar los programas de educación y/o salud que así lo requieran.</v>
          </cell>
          <cell r="F49" t="str">
            <v>Almacenamiento y computación de información en la nube para las instituciones educativas y de salud públicas de Cali</v>
          </cell>
          <cell r="G49" t="str">
            <v>Incremento</v>
          </cell>
          <cell r="H49" t="str">
            <v>Porcentaje</v>
          </cell>
          <cell r="I49" t="str">
            <v>V1 / V2*100</v>
          </cell>
          <cell r="J49" t="str">
            <v>V1= Numero Etapas Ejecutadas
V2= Numero Etapas Proyectadas</v>
          </cell>
          <cell r="K49" t="str">
            <v>Número</v>
          </cell>
          <cell r="L49">
            <v>9</v>
          </cell>
          <cell r="M49">
            <v>23</v>
          </cell>
          <cell r="N49">
            <v>6</v>
          </cell>
          <cell r="O49">
            <v>0</v>
          </cell>
          <cell r="P49">
            <v>100</v>
          </cell>
          <cell r="Q49">
            <v>10</v>
          </cell>
          <cell r="R49">
            <v>35</v>
          </cell>
          <cell r="S49">
            <v>65</v>
          </cell>
          <cell r="T49">
            <v>100</v>
          </cell>
        </row>
        <row r="50">
          <cell r="D50">
            <v>51010010045</v>
          </cell>
          <cell r="E50" t="str">
            <v>En el periodo 2020-2023, se instalan 500 Km nuevos de Fibra Óptica</v>
          </cell>
          <cell r="F50" t="str">
            <v>Conectividad de la ciudad con fibra óptica</v>
          </cell>
          <cell r="G50" t="str">
            <v>Incremento</v>
          </cell>
          <cell r="H50" t="str">
            <v>km</v>
          </cell>
          <cell r="I50" t="str">
            <v>∑ V1</v>
          </cell>
          <cell r="J50" t="str">
            <v>V1: Km de fibra óptica instalada</v>
          </cell>
          <cell r="K50" t="str">
            <v>km</v>
          </cell>
          <cell r="L50">
            <v>9</v>
          </cell>
          <cell r="M50">
            <v>23</v>
          </cell>
          <cell r="N50">
            <v>6</v>
          </cell>
          <cell r="O50">
            <v>3200</v>
          </cell>
          <cell r="P50">
            <v>3700</v>
          </cell>
          <cell r="Q50">
            <v>3230</v>
          </cell>
          <cell r="R50">
            <v>3440</v>
          </cell>
          <cell r="S50">
            <v>3560</v>
          </cell>
          <cell r="T50">
            <v>3700</v>
          </cell>
        </row>
        <row r="51">
          <cell r="D51">
            <v>51010010046</v>
          </cell>
          <cell r="E51" t="str">
            <v>Al 2021, se construye un Piloto de Ciudad Inteligente, proyectado por EMCALI en la Ciudad de Cali.</v>
          </cell>
          <cell r="F51" t="str">
            <v>Avance piloto plazoleta inteligente EMCALI</v>
          </cell>
          <cell r="G51" t="str">
            <v>Incremento</v>
          </cell>
          <cell r="H51" t="str">
            <v>Porcentaje</v>
          </cell>
          <cell r="I51" t="str">
            <v>∑ V1</v>
          </cell>
          <cell r="J51" t="str">
            <v>V1= Avance cronograma CURVA S de piloto plazoleta inteligente</v>
          </cell>
          <cell r="K51" t="str">
            <v>Porcentaje</v>
          </cell>
          <cell r="L51">
            <v>9</v>
          </cell>
          <cell r="M51">
            <v>21</v>
          </cell>
          <cell r="N51">
            <v>6</v>
          </cell>
          <cell r="O51">
            <v>0</v>
          </cell>
          <cell r="P51">
            <v>100</v>
          </cell>
          <cell r="Q51">
            <v>0</v>
          </cell>
          <cell r="R51">
            <v>100</v>
          </cell>
          <cell r="S51">
            <v>0</v>
          </cell>
          <cell r="T51">
            <v>0</v>
          </cell>
        </row>
        <row r="52">
          <cell r="D52">
            <v>51010010047</v>
          </cell>
          <cell r="E52" t="str">
            <v>Al 2021,Se construye el Piloto de domicilios integrados a Territorios Inteligentes – Sector Llano Verde</v>
          </cell>
          <cell r="F52" t="str">
            <v>Avance piloto domicilios integrados a Territorios Inteligentes – Sector Llano Verde</v>
          </cell>
          <cell r="G52" t="str">
            <v>Incremento</v>
          </cell>
          <cell r="H52" t="str">
            <v>Porcentaje</v>
          </cell>
          <cell r="I52" t="str">
            <v>∑ V1</v>
          </cell>
          <cell r="J52" t="str">
            <v>V1= Avance cronograma CURVA S de piloto domicilios integrados a Territorios Inteligentes</v>
          </cell>
          <cell r="K52" t="str">
            <v>Porcentaje</v>
          </cell>
          <cell r="L52">
            <v>9</v>
          </cell>
          <cell r="M52">
            <v>21</v>
          </cell>
          <cell r="N52">
            <v>6</v>
          </cell>
          <cell r="O52">
            <v>0</v>
          </cell>
          <cell r="P52">
            <v>100</v>
          </cell>
          <cell r="Q52">
            <v>0</v>
          </cell>
          <cell r="R52">
            <v>100</v>
          </cell>
          <cell r="S52">
            <v>0</v>
          </cell>
          <cell r="T52">
            <v>0</v>
          </cell>
        </row>
        <row r="53">
          <cell r="D53">
            <v>51010010048</v>
          </cell>
          <cell r="E53" t="str">
            <v>A 2023 se ecuentra implementada la estrategia de acceso y apropiación de las TIC</v>
          </cell>
          <cell r="F53" t="str">
            <v>Estrategia de acceso y apropiación de las TIC dirigidos a superar brechas de género con enfoque diferencial, incluido zonas rurales y urbanas; implementadas</v>
          </cell>
          <cell r="G53" t="str">
            <v>Incremento</v>
          </cell>
          <cell r="H53" t="str">
            <v>Número</v>
          </cell>
          <cell r="I53" t="str">
            <v>V1</v>
          </cell>
          <cell r="J53" t="str">
            <v>V1:Estrategia de acceso y apropiación de las TIC dirigidos a superar brechas de género con enfoque diferencial, incluido zonas rurales y urbanas</v>
          </cell>
          <cell r="K53" t="str">
            <v>Número</v>
          </cell>
          <cell r="L53">
            <v>5</v>
          </cell>
          <cell r="M53">
            <v>23</v>
          </cell>
          <cell r="N53">
            <v>14</v>
          </cell>
          <cell r="O53">
            <v>0</v>
          </cell>
          <cell r="P53">
            <v>1</v>
          </cell>
          <cell r="Q53">
            <v>0</v>
          </cell>
          <cell r="R53">
            <v>0.2</v>
          </cell>
          <cell r="S53">
            <v>0.8</v>
          </cell>
          <cell r="T53">
            <v>1</v>
          </cell>
        </row>
        <row r="54">
          <cell r="D54">
            <v>51010010049</v>
          </cell>
          <cell r="E54" t="str">
            <v>A diciembre de 2022 se automatizaran 5 procesos y trámites urbanísticos</v>
          </cell>
          <cell r="F54" t="str">
            <v>Procesos y trámites urbanísticos automatizados</v>
          </cell>
          <cell r="G54" t="str">
            <v>Incremento</v>
          </cell>
          <cell r="H54" t="str">
            <v>Número</v>
          </cell>
          <cell r="I54" t="str">
            <v>V1</v>
          </cell>
          <cell r="J54" t="str">
            <v>V1= Procesos y trámites urbanísticos automatizados</v>
          </cell>
          <cell r="K54" t="str">
            <v>Número</v>
          </cell>
          <cell r="L54">
            <v>11</v>
          </cell>
          <cell r="M54">
            <v>45</v>
          </cell>
          <cell r="N54">
            <v>17</v>
          </cell>
          <cell r="O54">
            <v>0</v>
          </cell>
          <cell r="P54">
            <v>5</v>
          </cell>
          <cell r="Q54">
            <v>0</v>
          </cell>
          <cell r="R54">
            <v>4</v>
          </cell>
          <cell r="S54">
            <v>5</v>
          </cell>
          <cell r="T54">
            <v>0</v>
          </cell>
        </row>
        <row r="55">
          <cell r="D55">
            <v>51010010050</v>
          </cell>
          <cell r="E55" t="str">
            <v>En el periodo 2021-2023 se han implementado 12 estrategias de uso y apropiación de TIC</v>
          </cell>
          <cell r="F55" t="str">
            <v>Estrategias de uso y apropiación de TIC implementadas</v>
          </cell>
          <cell r="G55" t="str">
            <v>Incremento</v>
          </cell>
          <cell r="H55" t="str">
            <v>Número</v>
          </cell>
          <cell r="I55" t="str">
            <v>V1</v>
          </cell>
          <cell r="J55" t="str">
            <v>V1: Número de Estrategias de uso y apropiación de TIC implementadas</v>
          </cell>
          <cell r="K55" t="str">
            <v>Número</v>
          </cell>
          <cell r="L55">
            <v>17</v>
          </cell>
          <cell r="M55">
            <v>23</v>
          </cell>
          <cell r="N55">
            <v>17</v>
          </cell>
          <cell r="O55">
            <v>1</v>
          </cell>
          <cell r="P55">
            <v>13</v>
          </cell>
          <cell r="Q55">
            <v>0</v>
          </cell>
          <cell r="R55">
            <v>4</v>
          </cell>
          <cell r="S55">
            <v>10</v>
          </cell>
          <cell r="T55">
            <v>13</v>
          </cell>
        </row>
        <row r="56">
          <cell r="D56">
            <v>51020010001</v>
          </cell>
          <cell r="E56" t="str">
            <v>En el período 2021-2023 se promueve la construcción de un parque que promueva las cocinas, bebidas tradicionales y artesanías del Pacífico, denominado “Parque Pacifico”</v>
          </cell>
          <cell r="F56" t="str">
            <v>Parque de las cocinas, bebidas tradicionales y artesanías del Pacífico “Parque Pacífico” construido</v>
          </cell>
          <cell r="G56" t="str">
            <v>Mantenimiento o cobertura</v>
          </cell>
          <cell r="H56" t="str">
            <v>Número</v>
          </cell>
          <cell r="I56" t="str">
            <v>V1</v>
          </cell>
          <cell r="J56" t="str">
            <v>V1= Parque de las cocinas, bebidas tradicionales y artesanías del Pacífico construido. “Parque Pacifico”</v>
          </cell>
          <cell r="K56" t="str">
            <v>Número</v>
          </cell>
          <cell r="L56">
            <v>11</v>
          </cell>
          <cell r="M56">
            <v>33</v>
          </cell>
          <cell r="N56">
            <v>5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1</v>
          </cell>
        </row>
        <row r="57">
          <cell r="D57">
            <v>51020010002</v>
          </cell>
          <cell r="E57" t="str">
            <v>En el periodo 2021-2023 se implementan 4 áreas de desarrollo naranja para fortalecer los sectores de las artes escénicas, patrimonio, gastronomía, artes visuales y digitales, audiovisual, diseño e innovación</v>
          </cell>
          <cell r="F57" t="str">
            <v>Áreas de Desarrollo Naranja en artes escénicas, patrimonio, gastronomía, artes visuales y digitales, audiovisual, diseño e innovación implementadas</v>
          </cell>
          <cell r="G57" t="str">
            <v>Mantenimiento o cobertura</v>
          </cell>
          <cell r="H57" t="str">
            <v>Número</v>
          </cell>
          <cell r="I57" t="str">
            <v>V1</v>
          </cell>
          <cell r="J57" t="str">
            <v>V1= Areas de desarrollo naranja</v>
          </cell>
          <cell r="K57" t="str">
            <v>Número</v>
          </cell>
          <cell r="L57">
            <v>9</v>
          </cell>
          <cell r="M57">
            <v>33</v>
          </cell>
          <cell r="N57">
            <v>13</v>
          </cell>
          <cell r="O57">
            <v>1</v>
          </cell>
          <cell r="P57">
            <v>4</v>
          </cell>
          <cell r="Q57">
            <v>0</v>
          </cell>
          <cell r="R57">
            <v>4</v>
          </cell>
          <cell r="S57">
            <v>4</v>
          </cell>
          <cell r="T57">
            <v>4</v>
          </cell>
        </row>
        <row r="58">
          <cell r="D58">
            <v>51020010003</v>
          </cell>
          <cell r="E58" t="str">
            <v xml:space="preserve">En el periodo 2021-2023 se fortalecen 150 emprendimientos y empresas de industrias creativas para la incubación, aceleración y sofisticación </v>
          </cell>
          <cell r="F58" t="str">
            <v>Emprendimientos y empresas de industrias creativas para la incubación, aceleración y sofisticación fortalecidos</v>
          </cell>
          <cell r="G58" t="str">
            <v>Incremento</v>
          </cell>
          <cell r="H58" t="str">
            <v>Número</v>
          </cell>
          <cell r="I58" t="str">
            <v>V=V1+V2</v>
          </cell>
          <cell r="J58" t="str">
            <v>V1= Emprendimientos
V2= Empresas</v>
          </cell>
          <cell r="K58" t="str">
            <v>Número</v>
          </cell>
          <cell r="L58">
            <v>9</v>
          </cell>
          <cell r="M58">
            <v>35</v>
          </cell>
          <cell r="N58">
            <v>13</v>
          </cell>
          <cell r="O58">
            <v>61</v>
          </cell>
          <cell r="P58">
            <v>211</v>
          </cell>
          <cell r="Q58">
            <v>0</v>
          </cell>
          <cell r="R58">
            <v>111</v>
          </cell>
          <cell r="S58">
            <v>161</v>
          </cell>
          <cell r="T58">
            <v>211</v>
          </cell>
        </row>
        <row r="59">
          <cell r="D59">
            <v>51020010004</v>
          </cell>
          <cell r="E59" t="str">
            <v>En el periodo 2021-2023 se fortalecen 4 mercados de Industrias Culturales y Creativas en su competitividad</v>
          </cell>
          <cell r="F59" t="str">
            <v>Mercados de industrias culturales y creativas fortalecidos en competitividad sostenible</v>
          </cell>
          <cell r="G59" t="str">
            <v>Mantenimiento o cobertura</v>
          </cell>
          <cell r="H59" t="str">
            <v>Número</v>
          </cell>
          <cell r="I59" t="str">
            <v>V1</v>
          </cell>
          <cell r="J59" t="str">
            <v>V1= Mercados de Industrias Culturales y Creativas fortalecidos</v>
          </cell>
          <cell r="K59" t="str">
            <v>Número</v>
          </cell>
          <cell r="L59">
            <v>9</v>
          </cell>
          <cell r="M59">
            <v>35</v>
          </cell>
          <cell r="N59">
            <v>5</v>
          </cell>
          <cell r="O59">
            <v>1</v>
          </cell>
          <cell r="P59">
            <v>5</v>
          </cell>
          <cell r="Q59">
            <v>0</v>
          </cell>
          <cell r="R59">
            <v>5</v>
          </cell>
          <cell r="S59">
            <v>5</v>
          </cell>
          <cell r="T59">
            <v>5</v>
          </cell>
        </row>
        <row r="60">
          <cell r="D60">
            <v>51020010005</v>
          </cell>
          <cell r="E60" t="str">
            <v>En el período 2020-2023 se apoyan 170 organizaciones, grupos, artistas y/o productores de espectáculos públicos de las artes escénicas, de conformidad con la Ley 1493 de 2011, y sus decretos reglamentarios</v>
          </cell>
          <cell r="F60" t="str">
            <v>Organizaciones, grupos, artistas y/o productores de espectáculos públicos de las artes escénicas apoyados</v>
          </cell>
          <cell r="G60" t="str">
            <v>Incremento</v>
          </cell>
          <cell r="H60" t="str">
            <v>Número</v>
          </cell>
          <cell r="I60" t="str">
            <v>V1</v>
          </cell>
          <cell r="J60" t="str">
            <v>V1= Organizaciones, grupos, artistas y/o productores espectáculos públicos de las artes escénicas apoyados</v>
          </cell>
          <cell r="K60" t="str">
            <v>Número</v>
          </cell>
          <cell r="L60">
            <v>9</v>
          </cell>
          <cell r="M60">
            <v>33</v>
          </cell>
          <cell r="N60">
            <v>5</v>
          </cell>
          <cell r="O60">
            <v>16</v>
          </cell>
          <cell r="P60">
            <v>186</v>
          </cell>
          <cell r="Q60">
            <v>180</v>
          </cell>
          <cell r="R60">
            <v>182</v>
          </cell>
          <cell r="S60">
            <v>184</v>
          </cell>
          <cell r="T60">
            <v>186</v>
          </cell>
        </row>
        <row r="61">
          <cell r="D61">
            <v>51020010006</v>
          </cell>
          <cell r="E61" t="str">
            <v xml:space="preserve">En el periodo 2021-2023 se apoyan 30 organizaciones de consumo cultural y creativo </v>
          </cell>
          <cell r="F61" t="str">
            <v>Organizaciones de consumo cultural y creativo apoyadas</v>
          </cell>
          <cell r="G61" t="str">
            <v>Incremento</v>
          </cell>
          <cell r="H61" t="str">
            <v>Número</v>
          </cell>
          <cell r="I61" t="str">
            <v>V1</v>
          </cell>
          <cell r="J61" t="str">
            <v>V1= Organizaciones de consumo cultural y cretativo</v>
          </cell>
          <cell r="K61" t="str">
            <v>Número</v>
          </cell>
          <cell r="L61">
            <v>9</v>
          </cell>
          <cell r="M61">
            <v>33</v>
          </cell>
          <cell r="N61">
            <v>5</v>
          </cell>
          <cell r="O61">
            <v>0</v>
          </cell>
          <cell r="P61">
            <v>30</v>
          </cell>
          <cell r="Q61">
            <v>0</v>
          </cell>
          <cell r="R61">
            <v>10</v>
          </cell>
          <cell r="S61">
            <v>20</v>
          </cell>
          <cell r="T61">
            <v>30</v>
          </cell>
        </row>
        <row r="62">
          <cell r="D62">
            <v>51020010007</v>
          </cell>
          <cell r="E62" t="str">
            <v>En el periodo 2021-2023 se desarrollan 2 laboratorios de Innovación y  Emprendimiento para la Ciudad Creativa en Artes Digitales</v>
          </cell>
          <cell r="F62" t="str">
            <v>Laboratorios de innovación y emprendimientos en artes digitales desarrollados</v>
          </cell>
          <cell r="G62" t="str">
            <v>Incremento</v>
          </cell>
          <cell r="H62" t="str">
            <v>Número</v>
          </cell>
          <cell r="I62" t="str">
            <v>V1</v>
          </cell>
          <cell r="J62" t="str">
            <v>V1= Laboratorios desarrollados</v>
          </cell>
          <cell r="K62" t="str">
            <v>Número</v>
          </cell>
          <cell r="L62">
            <v>9</v>
          </cell>
          <cell r="M62">
            <v>39</v>
          </cell>
          <cell r="N62">
            <v>13</v>
          </cell>
          <cell r="O62">
            <v>0</v>
          </cell>
          <cell r="P62">
            <v>2</v>
          </cell>
          <cell r="Q62">
            <v>0</v>
          </cell>
          <cell r="R62">
            <v>1</v>
          </cell>
          <cell r="S62">
            <v>2</v>
          </cell>
          <cell r="T62">
            <v>2</v>
          </cell>
        </row>
        <row r="63">
          <cell r="D63">
            <v>51020010008</v>
          </cell>
          <cell r="E63" t="str">
            <v>En el periodo 2021-2023 se fortalecen 1200 emprendimientos y empresas de la industria cultural y creativa con asistencia técnica</v>
          </cell>
          <cell r="F63" t="str">
            <v>Emprendimientos y empresas de la industria cultural y creativa de Cali beneficiados con asistencia técnica</v>
          </cell>
          <cell r="G63" t="str">
            <v>Incremento</v>
          </cell>
          <cell r="H63" t="str">
            <v>Número</v>
          </cell>
          <cell r="I63" t="str">
            <v>V1+V2</v>
          </cell>
          <cell r="J63" t="str">
            <v xml:space="preserve">V1= Emprendimientos  de la industria cultural y creativa 
V2 =Empresas de la industria cultural y creativa </v>
          </cell>
          <cell r="K63" t="str">
            <v>Número</v>
          </cell>
          <cell r="L63">
            <v>9</v>
          </cell>
          <cell r="M63">
            <v>35</v>
          </cell>
          <cell r="N63">
            <v>5</v>
          </cell>
          <cell r="O63">
            <v>0</v>
          </cell>
          <cell r="P63">
            <v>1200</v>
          </cell>
          <cell r="Q63">
            <v>0</v>
          </cell>
          <cell r="R63">
            <v>400</v>
          </cell>
          <cell r="S63">
            <v>800</v>
          </cell>
          <cell r="T63">
            <v>1200</v>
          </cell>
        </row>
        <row r="64">
          <cell r="D64">
            <v>51020010009</v>
          </cell>
          <cell r="E64" t="str">
            <v>En el periodo 2021-2023 se apoyan 8 proyectos de inversión nacional y extranjera para el sector fílmico</v>
          </cell>
          <cell r="F64" t="str">
            <v>Proyectos de inversión nacional y extranjera para el sector fílmico apoyados</v>
          </cell>
          <cell r="G64" t="str">
            <v>Incremento</v>
          </cell>
          <cell r="H64" t="str">
            <v>Número</v>
          </cell>
          <cell r="I64" t="str">
            <v>V1+V2</v>
          </cell>
          <cell r="J64" t="str">
            <v>V1= Proyectos de inversión nacional 
V2= Proyectos de inversión extranjera</v>
          </cell>
          <cell r="K64" t="str">
            <v>Número</v>
          </cell>
          <cell r="L64">
            <v>9</v>
          </cell>
          <cell r="M64">
            <v>33</v>
          </cell>
          <cell r="N64">
            <v>13</v>
          </cell>
          <cell r="O64">
            <v>0</v>
          </cell>
          <cell r="P64">
            <v>8</v>
          </cell>
          <cell r="Q64">
            <v>0</v>
          </cell>
          <cell r="R64">
            <v>2</v>
          </cell>
          <cell r="S64">
            <v>5</v>
          </cell>
          <cell r="T64">
            <v>8</v>
          </cell>
        </row>
        <row r="65">
          <cell r="D65">
            <v>51020020001</v>
          </cell>
          <cell r="E65" t="str">
            <v>En el periodo 2021-2023 se fortalecen 12 Clústeres de ciudad</v>
          </cell>
          <cell r="F65" t="str">
            <v>Clústeres de ciudad fortalecidos</v>
          </cell>
          <cell r="G65" t="str">
            <v>Incremento</v>
          </cell>
          <cell r="H65" t="str">
            <v>Número</v>
          </cell>
          <cell r="I65" t="str">
            <v>V1</v>
          </cell>
          <cell r="J65" t="str">
            <v xml:space="preserve">V1=Clústeres de ciudad </v>
          </cell>
          <cell r="K65" t="str">
            <v>Número</v>
          </cell>
          <cell r="L65">
            <v>9</v>
          </cell>
          <cell r="M65">
            <v>35</v>
          </cell>
          <cell r="N65">
            <v>13</v>
          </cell>
          <cell r="O65">
            <v>0</v>
          </cell>
          <cell r="P65">
            <v>12</v>
          </cell>
          <cell r="Q65">
            <v>0</v>
          </cell>
          <cell r="R65">
            <v>4</v>
          </cell>
          <cell r="S65">
            <v>8</v>
          </cell>
          <cell r="T65">
            <v>12</v>
          </cell>
        </row>
        <row r="66">
          <cell r="D66">
            <v>51020020002</v>
          </cell>
          <cell r="E66" t="str">
            <v>En el periordo 2020 - 2023 se cuenta con 200 pequeñas empresas conectadas y vinculadas comercialmente con empresas líderes de sectores productivos</v>
          </cell>
          <cell r="F66" t="str">
            <v>Pequeñas empresas conectadas y vinculadas comercialmente con empresas líderes de sectores productivos</v>
          </cell>
          <cell r="G66" t="str">
            <v>Incremento</v>
          </cell>
          <cell r="H66" t="str">
            <v>Número</v>
          </cell>
          <cell r="I66" t="str">
            <v>V1</v>
          </cell>
          <cell r="J66" t="str">
            <v xml:space="preserve">V1=Pequeñas empresas conectadas y vinculadas comercialmente con empresas líderes de sectores productivos  </v>
          </cell>
          <cell r="K66" t="str">
            <v>Número</v>
          </cell>
          <cell r="L66">
            <v>9</v>
          </cell>
          <cell r="M66">
            <v>35</v>
          </cell>
          <cell r="N66">
            <v>13</v>
          </cell>
          <cell r="O66">
            <v>0</v>
          </cell>
          <cell r="P66">
            <v>200</v>
          </cell>
          <cell r="Q66">
            <v>50</v>
          </cell>
          <cell r="R66">
            <v>100</v>
          </cell>
          <cell r="S66">
            <v>150</v>
          </cell>
          <cell r="T66">
            <v>200</v>
          </cell>
        </row>
        <row r="67">
          <cell r="D67">
            <v>51020020003</v>
          </cell>
          <cell r="E67" t="str">
            <v>En el periodo 2021-2023 se consolidan 10 modelos asociativos empresariales</v>
          </cell>
          <cell r="F67" t="str">
            <v>Modelos asociativos empresariales consolidados</v>
          </cell>
          <cell r="G67" t="str">
            <v>Mantenimiento o cobertura</v>
          </cell>
          <cell r="H67" t="str">
            <v>Número</v>
          </cell>
          <cell r="I67" t="str">
            <v>V1</v>
          </cell>
          <cell r="J67" t="str">
            <v>V1= Modelos asociativos consolidados</v>
          </cell>
          <cell r="K67" t="str">
            <v>Número</v>
          </cell>
          <cell r="L67">
            <v>9</v>
          </cell>
          <cell r="M67">
            <v>35</v>
          </cell>
          <cell r="N67">
            <v>13</v>
          </cell>
          <cell r="O67">
            <v>10</v>
          </cell>
          <cell r="P67">
            <v>10</v>
          </cell>
          <cell r="Q67">
            <v>0</v>
          </cell>
          <cell r="R67">
            <v>10</v>
          </cell>
          <cell r="S67">
            <v>10</v>
          </cell>
          <cell r="T67">
            <v>10</v>
          </cell>
        </row>
        <row r="68">
          <cell r="D68">
            <v>51020020004</v>
          </cell>
          <cell r="E68" t="str">
            <v>En el periodo 2021-2023 50 pequeñas empresas cuentan con acceso a servicios de innovación</v>
          </cell>
          <cell r="F68" t="str">
            <v>Pequeñas empresas con acceso a servicios de innovación</v>
          </cell>
          <cell r="G68" t="str">
            <v>Incremento</v>
          </cell>
          <cell r="H68" t="str">
            <v>Número</v>
          </cell>
          <cell r="I68" t="str">
            <v>V1</v>
          </cell>
          <cell r="J68" t="str">
            <v>V1=Pequeñas empresas con acceso a servicios de innovación</v>
          </cell>
          <cell r="K68" t="str">
            <v>Número</v>
          </cell>
          <cell r="L68">
            <v>9</v>
          </cell>
          <cell r="M68">
            <v>39</v>
          </cell>
          <cell r="N68">
            <v>13</v>
          </cell>
          <cell r="O68">
            <v>0</v>
          </cell>
          <cell r="P68">
            <v>50</v>
          </cell>
          <cell r="Q68">
            <v>0</v>
          </cell>
          <cell r="R68">
            <v>20</v>
          </cell>
          <cell r="S68">
            <v>35</v>
          </cell>
          <cell r="T68">
            <v>50</v>
          </cell>
        </row>
        <row r="69">
          <cell r="D69">
            <v>51020020005</v>
          </cell>
          <cell r="E69" t="str">
            <v>En el periodo 2021- 2023 se diseña e implementa la zona franca del deporte</v>
          </cell>
          <cell r="F69" t="str">
            <v>Zona franca del deporte, diseñada e implementada</v>
          </cell>
          <cell r="G69" t="str">
            <v>Mantenimiento o cobertura</v>
          </cell>
          <cell r="H69" t="str">
            <v>Número</v>
          </cell>
          <cell r="I69" t="str">
            <v>V1+V2</v>
          </cell>
          <cell r="J69" t="str">
            <v>V1=Diseño de la zona franca del deporte
V2= Implementación de la zona franca del deporte</v>
          </cell>
          <cell r="K69" t="str">
            <v>Número</v>
          </cell>
          <cell r="L69">
            <v>17</v>
          </cell>
          <cell r="M69">
            <v>43</v>
          </cell>
          <cell r="N69">
            <v>4</v>
          </cell>
          <cell r="O69">
            <v>0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</row>
        <row r="70">
          <cell r="D70">
            <v>51030010001</v>
          </cell>
          <cell r="E70" t="str">
            <v>En el periodo 2021 se adopta la politica pública de turismo sostenible</v>
          </cell>
          <cell r="F70" t="str">
            <v>Política pública de turismo ajustada y adoptada</v>
          </cell>
          <cell r="G70" t="str">
            <v>Incremento</v>
          </cell>
          <cell r="H70" t="str">
            <v>Número</v>
          </cell>
          <cell r="I70" t="str">
            <v>V1*0,8+V2*0,2</v>
          </cell>
          <cell r="J70" t="str">
            <v>V1: Documento de Ajuste de la Politica Publica
V2: Adopcion</v>
          </cell>
          <cell r="K70" t="str">
            <v>Número</v>
          </cell>
          <cell r="L70">
            <v>8</v>
          </cell>
          <cell r="M70">
            <v>35</v>
          </cell>
          <cell r="N70">
            <v>13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1</v>
          </cell>
          <cell r="T70">
            <v>1</v>
          </cell>
        </row>
        <row r="71">
          <cell r="D71">
            <v>51030010002</v>
          </cell>
          <cell r="E71" t="str">
            <v>En el periodo 2021-2023 se diseña e implementa una marca de ciudad</v>
          </cell>
          <cell r="F71" t="str">
            <v>Marca de Ciudad, diseñada e implementada</v>
          </cell>
          <cell r="G71" t="str">
            <v>Incremento</v>
          </cell>
          <cell r="H71" t="str">
            <v>Número</v>
          </cell>
          <cell r="I71" t="str">
            <v>V2/V1</v>
          </cell>
          <cell r="J71" t="str">
            <v xml:space="preserve">
V1= Componentes de la Estratégia Proyectados
V2=Compenentes de la Estratégia Implementados 
</v>
          </cell>
          <cell r="K71" t="str">
            <v>Número</v>
          </cell>
          <cell r="L71">
            <v>8</v>
          </cell>
          <cell r="M71">
            <v>35</v>
          </cell>
          <cell r="N71">
            <v>13</v>
          </cell>
          <cell r="O71">
            <v>0</v>
          </cell>
          <cell r="P71">
            <v>1</v>
          </cell>
          <cell r="Q71">
            <v>0</v>
          </cell>
          <cell r="R71">
            <v>0.33</v>
          </cell>
          <cell r="S71">
            <v>0.66</v>
          </cell>
          <cell r="T71">
            <v>1</v>
          </cell>
        </row>
        <row r="72">
          <cell r="D72">
            <v>51030010003</v>
          </cell>
          <cell r="E72" t="str">
            <v>En el periodo 2020-2023 se implementan 4 alianzas estratégicas para la promoción de la ciudad a nivel nacional e internacional</v>
          </cell>
          <cell r="F72" t="str">
            <v>Alianzas estratégicas implementadas para la promoción de la ciudad a nivel nacional e internacional</v>
          </cell>
          <cell r="G72" t="str">
            <v>Incremento</v>
          </cell>
          <cell r="H72" t="str">
            <v>Número</v>
          </cell>
          <cell r="I72" t="str">
            <v>V1+V2+V3</v>
          </cell>
          <cell r="J72" t="str">
            <v>V1=Eventos de promoción de la Marca Ciudad a nivel Nacional e Internacional.
V2=Eventos estrategicos de los sectores economicos priorizados.
V3=Viajes de Familiarización con Actores Estrategicos a Nivel Nacional e Internacional.</v>
          </cell>
          <cell r="K72" t="str">
            <v>Número</v>
          </cell>
          <cell r="L72">
            <v>17</v>
          </cell>
          <cell r="M72">
            <v>35</v>
          </cell>
          <cell r="N72">
            <v>13</v>
          </cell>
          <cell r="O72">
            <v>1</v>
          </cell>
          <cell r="P72">
            <v>5</v>
          </cell>
          <cell r="Q72">
            <v>2</v>
          </cell>
          <cell r="R72">
            <v>3</v>
          </cell>
          <cell r="S72">
            <v>4</v>
          </cell>
          <cell r="T72">
            <v>5</v>
          </cell>
        </row>
        <row r="73">
          <cell r="D73">
            <v>51030010004</v>
          </cell>
          <cell r="E73" t="str">
            <v xml:space="preserve">En el período 2020-2023 se realizan anualmente 11 festivales de talla internacional
</v>
          </cell>
          <cell r="F73" t="str">
            <v>Festivales de talla internacional realizados anualmente</v>
          </cell>
          <cell r="G73" t="str">
            <v>Mantenimiento o cobertura</v>
          </cell>
          <cell r="H73" t="str">
            <v>Número</v>
          </cell>
          <cell r="I73" t="str">
            <v>V1</v>
          </cell>
          <cell r="J73" t="str">
            <v>V1= Festivales de talla internacional realizados anualmente</v>
          </cell>
          <cell r="K73" t="str">
            <v>Número</v>
          </cell>
          <cell r="L73">
            <v>8</v>
          </cell>
          <cell r="M73">
            <v>33</v>
          </cell>
          <cell r="N73">
            <v>5</v>
          </cell>
          <cell r="O73">
            <v>9</v>
          </cell>
          <cell r="P73">
            <v>11</v>
          </cell>
          <cell r="Q73">
            <v>7</v>
          </cell>
          <cell r="R73">
            <v>11</v>
          </cell>
          <cell r="S73">
            <v>11</v>
          </cell>
          <cell r="T73">
            <v>11</v>
          </cell>
        </row>
        <row r="74">
          <cell r="D74">
            <v>51030010005</v>
          </cell>
          <cell r="E74" t="str">
            <v xml:space="preserve">En el período 2021-2023 se promueve la circulación de 150 Artistas  a nivel internacional 
</v>
          </cell>
          <cell r="F74" t="str">
            <v>Artistas circulando a nivel internacional</v>
          </cell>
          <cell r="G74" t="str">
            <v>Incremento</v>
          </cell>
          <cell r="H74" t="str">
            <v>Número</v>
          </cell>
          <cell r="I74" t="str">
            <v>V1</v>
          </cell>
          <cell r="J74" t="str">
            <v>V1= Artistas circulando a nivel internacional</v>
          </cell>
          <cell r="K74" t="str">
            <v>Número</v>
          </cell>
          <cell r="L74">
            <v>8</v>
          </cell>
          <cell r="M74">
            <v>33</v>
          </cell>
          <cell r="N74">
            <v>5</v>
          </cell>
          <cell r="O74">
            <v>120</v>
          </cell>
          <cell r="P74">
            <v>270</v>
          </cell>
          <cell r="Q74">
            <v>0</v>
          </cell>
          <cell r="R74">
            <v>170</v>
          </cell>
          <cell r="S74">
            <v>220</v>
          </cell>
          <cell r="T74">
            <v>270</v>
          </cell>
        </row>
        <row r="75">
          <cell r="D75">
            <v>51030010006</v>
          </cell>
          <cell r="E75" t="str">
            <v>En el período 2020 - 2023, se realizan 100 eventos deportivos, recreativos y de innovación, locales, nacionales e internacionales.</v>
          </cell>
          <cell r="F75" t="str">
            <v>Eventos deportivos y recreativos de innovación locales, nacionales e internacionales, realizados</v>
          </cell>
          <cell r="G75" t="str">
            <v>Incremento</v>
          </cell>
          <cell r="H75" t="str">
            <v>Número</v>
          </cell>
          <cell r="I75" t="str">
            <v>V1+V2+V3</v>
          </cell>
          <cell r="J75" t="str">
            <v>V1=Eventos deportivos,  recreativos y de innovación locales
V2= Eventos deportivos, recreativos y de innovación nacionales
V3= Eventos deportivos, recreativos y de innovación internacionales</v>
          </cell>
          <cell r="K75" t="str">
            <v>Número</v>
          </cell>
          <cell r="L75">
            <v>3</v>
          </cell>
          <cell r="M75">
            <v>43</v>
          </cell>
          <cell r="N75">
            <v>4</v>
          </cell>
          <cell r="O75">
            <v>34</v>
          </cell>
          <cell r="P75">
            <v>134</v>
          </cell>
          <cell r="Q75">
            <v>38</v>
          </cell>
          <cell r="R75">
            <v>71</v>
          </cell>
          <cell r="S75">
            <v>102</v>
          </cell>
          <cell r="T75">
            <v>134</v>
          </cell>
        </row>
        <row r="76">
          <cell r="D76">
            <v>51030010007</v>
          </cell>
          <cell r="E76" t="str">
            <v>En el período 2020 - 2023, se entregan 300 apoyos a clubes, ligas y deportistas apoyados para el desarrollo del distrito deportivo</v>
          </cell>
          <cell r="F76" t="str">
            <v>Ligas, clubes y deportistas para el desarrollo del distrito deportivo, apoyados</v>
          </cell>
          <cell r="G76" t="str">
            <v>Incremento</v>
          </cell>
          <cell r="H76" t="str">
            <v>Número</v>
          </cell>
          <cell r="I76" t="str">
            <v>V1+V2+V3</v>
          </cell>
          <cell r="J76" t="str">
            <v>V1= Apoyo a clubes para el desarrollo del distrito deportivo
V2= Apoyo a ligas para el desarrollo del distrito deportivo
V3= Apoyo a deportistas para el desarrollo del distrito deportivo</v>
          </cell>
          <cell r="K76" t="str">
            <v>Número</v>
          </cell>
          <cell r="L76">
            <v>17</v>
          </cell>
          <cell r="M76">
            <v>43</v>
          </cell>
          <cell r="N76">
            <v>4</v>
          </cell>
          <cell r="O76">
            <v>344</v>
          </cell>
          <cell r="P76">
            <v>644</v>
          </cell>
          <cell r="Q76">
            <v>348</v>
          </cell>
          <cell r="R76">
            <v>446</v>
          </cell>
          <cell r="S76">
            <v>544</v>
          </cell>
          <cell r="T76">
            <v>644</v>
          </cell>
        </row>
        <row r="77">
          <cell r="D77">
            <v>51030010008</v>
          </cell>
          <cell r="E77" t="str">
            <v>En el período 2021-2023 se han realizado 8 Ferias y Eventos de Innovación Digital y TI para el desarrollo de la Economía Digitall.</v>
          </cell>
          <cell r="F77" t="str">
            <v>Ferias y Eventos de Innovación Digital y TI para el desarrollo de la Economía Digital realizadas</v>
          </cell>
          <cell r="G77" t="str">
            <v>Incremento</v>
          </cell>
          <cell r="H77" t="str">
            <v>Número</v>
          </cell>
          <cell r="I77" t="str">
            <v>V1</v>
          </cell>
          <cell r="J77" t="str">
            <v>V1: Número de Ferias y Eventos de Innovación Digital y TI para el desarrollo de la Economía Digital realizadas</v>
          </cell>
          <cell r="K77" t="str">
            <v>Número</v>
          </cell>
          <cell r="L77">
            <v>8</v>
          </cell>
          <cell r="M77">
            <v>23</v>
          </cell>
          <cell r="N77">
            <v>17</v>
          </cell>
          <cell r="O77">
            <v>3</v>
          </cell>
          <cell r="P77">
            <v>11</v>
          </cell>
          <cell r="Q77">
            <v>0</v>
          </cell>
          <cell r="R77">
            <v>5</v>
          </cell>
          <cell r="S77">
            <v>8</v>
          </cell>
          <cell r="T77">
            <v>11</v>
          </cell>
        </row>
        <row r="78">
          <cell r="D78">
            <v>51030010009</v>
          </cell>
          <cell r="E78" t="str">
            <v>En el periodo 2020-2023 se implementan (2) Parques de Experiencia Turística: Cristo Rey y Pance</v>
          </cell>
          <cell r="F78" t="str">
            <v>Parques de experiencia turística diseñados e implementados</v>
          </cell>
          <cell r="G78" t="str">
            <v>Incremento</v>
          </cell>
          <cell r="H78" t="str">
            <v>Porcentaje</v>
          </cell>
          <cell r="I78" t="str">
            <v>((V1*0,40)+(V2*0,60)+(V3*0,40)+(V4*0,60))/2</v>
          </cell>
          <cell r="J78" t="str">
            <v>V1: Avance Diseño Cristo Rey V2: Avance de Implementación Cristo Rey V3: Avance de Diseño Pance
V4:Avance de Implementación Pance</v>
          </cell>
          <cell r="K78" t="str">
            <v>Porcentaje</v>
          </cell>
          <cell r="L78">
            <v>11</v>
          </cell>
          <cell r="M78">
            <v>35</v>
          </cell>
          <cell r="N78">
            <v>13</v>
          </cell>
          <cell r="O78">
            <v>0</v>
          </cell>
          <cell r="P78">
            <v>100</v>
          </cell>
          <cell r="Q78">
            <v>10</v>
          </cell>
          <cell r="R78">
            <v>30</v>
          </cell>
          <cell r="S78">
            <v>70</v>
          </cell>
          <cell r="T78">
            <v>100</v>
          </cell>
        </row>
        <row r="79">
          <cell r="D79">
            <v>51030010010</v>
          </cell>
          <cell r="E79" t="str">
            <v>En el periodo 2020-2023 se desarrollan siete (7) productos turisticos relevantes de Cali</v>
          </cell>
          <cell r="F79" t="str">
            <v>Productos turísticos desarrollados</v>
          </cell>
          <cell r="G79" t="str">
            <v>Incremento</v>
          </cell>
          <cell r="H79" t="str">
            <v>Número</v>
          </cell>
          <cell r="I79" t="str">
            <v>V1</v>
          </cell>
          <cell r="J79" t="str">
            <v>V1: Productos turisticos desarrollados</v>
          </cell>
          <cell r="K79" t="str">
            <v>Número</v>
          </cell>
          <cell r="L79">
            <v>8</v>
          </cell>
          <cell r="M79">
            <v>35</v>
          </cell>
          <cell r="N79">
            <v>13</v>
          </cell>
          <cell r="O79">
            <v>0</v>
          </cell>
          <cell r="P79">
            <v>7</v>
          </cell>
          <cell r="Q79">
            <v>2</v>
          </cell>
          <cell r="R79">
            <v>4</v>
          </cell>
          <cell r="S79">
            <v>6</v>
          </cell>
          <cell r="T79">
            <v>7</v>
          </cell>
        </row>
        <row r="80">
          <cell r="D80">
            <v>51030010011</v>
          </cell>
          <cell r="E80" t="str">
            <v>En el periodo 2021-2023 se apoyan 10 iniciativas de turismo al barrio</v>
          </cell>
          <cell r="F80" t="str">
            <v>Iniciativas de "Turismo al barrio" y turismo comunitario rural apoyadas</v>
          </cell>
          <cell r="G80" t="str">
            <v>Incremento</v>
          </cell>
          <cell r="H80" t="str">
            <v>Número</v>
          </cell>
          <cell r="I80" t="str">
            <v>V1</v>
          </cell>
          <cell r="J80" t="str">
            <v>V1: Iniciativas de turismo al barrio apoyadas</v>
          </cell>
          <cell r="K80" t="str">
            <v>Número</v>
          </cell>
          <cell r="L80">
            <v>8</v>
          </cell>
          <cell r="M80">
            <v>35</v>
          </cell>
          <cell r="N80">
            <v>16</v>
          </cell>
          <cell r="O80">
            <v>0</v>
          </cell>
          <cell r="P80">
            <v>10</v>
          </cell>
          <cell r="Q80">
            <v>0</v>
          </cell>
          <cell r="R80">
            <v>4</v>
          </cell>
          <cell r="S80">
            <v>7</v>
          </cell>
          <cell r="T80">
            <v>10</v>
          </cell>
        </row>
        <row r="81">
          <cell r="D81">
            <v>51030010012</v>
          </cell>
          <cell r="E81" t="str">
            <v>En el periodo 2020-2023 se apoyan 10 eventos y/o ferias para la promoción de Cali como destino turístico</v>
          </cell>
          <cell r="F81" t="str">
            <v>Eventos y/o ferias del sector turístico apoyados</v>
          </cell>
          <cell r="G81" t="str">
            <v>Incremento</v>
          </cell>
          <cell r="H81" t="str">
            <v>Número</v>
          </cell>
          <cell r="I81" t="str">
            <v>V1</v>
          </cell>
          <cell r="J81" t="str">
            <v>V1: Eventos y/o ferias para la promoción turística apoyados</v>
          </cell>
          <cell r="K81" t="str">
            <v>Número</v>
          </cell>
          <cell r="L81">
            <v>8</v>
          </cell>
          <cell r="M81">
            <v>35</v>
          </cell>
          <cell r="N81">
            <v>13</v>
          </cell>
          <cell r="O81">
            <v>0</v>
          </cell>
          <cell r="P81">
            <v>10</v>
          </cell>
          <cell r="Q81">
            <v>2</v>
          </cell>
          <cell r="R81">
            <v>4</v>
          </cell>
          <cell r="S81">
            <v>7</v>
          </cell>
          <cell r="T81">
            <v>10</v>
          </cell>
        </row>
        <row r="82">
          <cell r="D82">
            <v>51030010013</v>
          </cell>
          <cell r="E82" t="str">
            <v>En el periodo 2021-2023 se realizan 6 Viajes de familiarización y prensa</v>
          </cell>
          <cell r="F82" t="str">
            <v>Viajes de familiarización y prensa realizados</v>
          </cell>
          <cell r="G82" t="str">
            <v>Incremento</v>
          </cell>
          <cell r="H82" t="str">
            <v>Número</v>
          </cell>
          <cell r="I82" t="str">
            <v>V1</v>
          </cell>
          <cell r="J82" t="str">
            <v>V1: Viajes de familiarización y prensa realizadas</v>
          </cell>
          <cell r="K82" t="str">
            <v>Número</v>
          </cell>
          <cell r="L82">
            <v>8</v>
          </cell>
          <cell r="M82">
            <v>35</v>
          </cell>
          <cell r="N82">
            <v>13</v>
          </cell>
          <cell r="O82">
            <v>0</v>
          </cell>
          <cell r="P82">
            <v>6</v>
          </cell>
          <cell r="Q82">
            <v>0</v>
          </cell>
          <cell r="R82">
            <v>2</v>
          </cell>
          <cell r="S82">
            <v>4</v>
          </cell>
          <cell r="T82">
            <v>6</v>
          </cell>
        </row>
        <row r="83">
          <cell r="D83">
            <v>51030010014</v>
          </cell>
          <cell r="E83" t="str">
            <v>En el periodo 2020-2023 se realizan diez (10) ruedas de negocios de bienes y servicios turisticos</v>
          </cell>
          <cell r="F83" t="str">
            <v>Ruedas de negocios turísticos realizadas</v>
          </cell>
          <cell r="G83" t="str">
            <v>Incremento</v>
          </cell>
          <cell r="H83" t="str">
            <v>Número</v>
          </cell>
          <cell r="I83" t="str">
            <v>V1</v>
          </cell>
          <cell r="J83" t="str">
            <v>V1: Ruedas de negocios turísticos realizadas</v>
          </cell>
          <cell r="K83" t="str">
            <v>Número</v>
          </cell>
          <cell r="L83">
            <v>8</v>
          </cell>
          <cell r="M83">
            <v>35</v>
          </cell>
          <cell r="N83">
            <v>13</v>
          </cell>
          <cell r="O83">
            <v>0</v>
          </cell>
          <cell r="P83">
            <v>10</v>
          </cell>
          <cell r="Q83">
            <v>1</v>
          </cell>
          <cell r="R83">
            <v>4</v>
          </cell>
          <cell r="S83">
            <v>7</v>
          </cell>
          <cell r="T83">
            <v>10</v>
          </cell>
        </row>
        <row r="84">
          <cell r="D84">
            <v>51030010015</v>
          </cell>
          <cell r="E84" t="str">
            <v>En el periodo 2021-2023 se asisten 4 misiones comerciales turisticas</v>
          </cell>
          <cell r="F84" t="str">
            <v>Participaciones del Distrito en misiones comerciales de turismo</v>
          </cell>
          <cell r="G84" t="str">
            <v>Incremento</v>
          </cell>
          <cell r="H84" t="str">
            <v>Número</v>
          </cell>
          <cell r="I84" t="str">
            <v>V1</v>
          </cell>
          <cell r="J84" t="str">
            <v xml:space="preserve">V1: Misiones comerciales turísticas asisitidas
</v>
          </cell>
          <cell r="K84" t="str">
            <v>Número</v>
          </cell>
          <cell r="L84">
            <v>8</v>
          </cell>
          <cell r="M84">
            <v>35</v>
          </cell>
          <cell r="N84">
            <v>13</v>
          </cell>
          <cell r="O84">
            <v>0</v>
          </cell>
          <cell r="P84">
            <v>4</v>
          </cell>
          <cell r="Q84">
            <v>0</v>
          </cell>
          <cell r="R84">
            <v>2</v>
          </cell>
          <cell r="S84">
            <v>3</v>
          </cell>
          <cell r="T84">
            <v>4</v>
          </cell>
        </row>
        <row r="85">
          <cell r="D85">
            <v>51030010016</v>
          </cell>
          <cell r="E85" t="str">
            <v>En el periodo 2020-2023 se realizan 24 acciones de plan de medios a nivel nacional e internacional</v>
          </cell>
          <cell r="F85" t="str">
            <v>Plan de medios, nacional e internacional implementado</v>
          </cell>
          <cell r="G85" t="str">
            <v>Incremento</v>
          </cell>
          <cell r="H85" t="str">
            <v>Número</v>
          </cell>
          <cell r="I85" t="str">
            <v>V1</v>
          </cell>
          <cell r="J85" t="str">
            <v>V1: Acciones del plan de medios de comunicación realizadas</v>
          </cell>
          <cell r="K85" t="str">
            <v>Número</v>
          </cell>
          <cell r="L85">
            <v>8</v>
          </cell>
          <cell r="M85">
            <v>35</v>
          </cell>
          <cell r="N85">
            <v>13</v>
          </cell>
          <cell r="O85">
            <v>0</v>
          </cell>
          <cell r="P85">
            <v>24</v>
          </cell>
          <cell r="Q85">
            <v>0</v>
          </cell>
          <cell r="R85">
            <v>8</v>
          </cell>
          <cell r="S85">
            <v>16</v>
          </cell>
          <cell r="T85">
            <v>24</v>
          </cell>
        </row>
        <row r="86">
          <cell r="D86">
            <v>51030010017</v>
          </cell>
          <cell r="E86" t="str">
            <v>En el 2021 se apoyan 10 zonas turisticas en el marco de la Copa America y Juegos Panamericanos apoyados</v>
          </cell>
          <cell r="F86" t="str">
            <v>Zonas turísticas activadas en el marco de la Copa América y Juegos Panamericanos Junior</v>
          </cell>
          <cell r="G86" t="str">
            <v>Incremento</v>
          </cell>
          <cell r="H86" t="str">
            <v>Número</v>
          </cell>
          <cell r="I86" t="str">
            <v>V1</v>
          </cell>
          <cell r="J86" t="str">
            <v>V1: Zonas turisticas activadas</v>
          </cell>
          <cell r="K86" t="str">
            <v>Número</v>
          </cell>
          <cell r="L86">
            <v>8</v>
          </cell>
          <cell r="M86">
            <v>35</v>
          </cell>
          <cell r="N86">
            <v>13</v>
          </cell>
          <cell r="O86">
            <v>0</v>
          </cell>
          <cell r="P86">
            <v>10</v>
          </cell>
          <cell r="Q86">
            <v>0</v>
          </cell>
          <cell r="R86">
            <v>10</v>
          </cell>
          <cell r="S86">
            <v>0</v>
          </cell>
          <cell r="T86">
            <v>0</v>
          </cell>
        </row>
        <row r="87">
          <cell r="D87">
            <v>51030010018</v>
          </cell>
          <cell r="E87" t="str">
            <v>En el periodo 2022-2023 se cofinancian 5 proyectos de ciudad con componente turistico</v>
          </cell>
          <cell r="F87" t="str">
            <v>Proyectos de ciudad con componentes turísticos cofinanciados</v>
          </cell>
          <cell r="G87" t="str">
            <v>Incremento</v>
          </cell>
          <cell r="H87" t="str">
            <v>Número</v>
          </cell>
          <cell r="I87" t="str">
            <v>V1</v>
          </cell>
          <cell r="J87" t="str">
            <v>V1: Proyectos de ciudad con componente turistico cofinanciados</v>
          </cell>
          <cell r="K87" t="str">
            <v>Número</v>
          </cell>
          <cell r="L87">
            <v>8</v>
          </cell>
          <cell r="M87">
            <v>35</v>
          </cell>
          <cell r="N87">
            <v>13</v>
          </cell>
          <cell r="O87">
            <v>0</v>
          </cell>
          <cell r="P87">
            <v>5</v>
          </cell>
          <cell r="Q87">
            <v>0</v>
          </cell>
          <cell r="R87">
            <v>1</v>
          </cell>
          <cell r="S87">
            <v>3</v>
          </cell>
          <cell r="T87">
            <v>5</v>
          </cell>
        </row>
        <row r="88">
          <cell r="D88">
            <v>51030010019</v>
          </cell>
          <cell r="E88" t="str">
            <v>En el periodo de 2020-2023 se benefician 1330 personas de grupos vulnerables de las comunas y corregimientos con iniciativas de turismo social</v>
          </cell>
          <cell r="F88" t="str">
            <v>Personas de grupos vulnerables de las comunas y corregimientos beneficiadas con iniciativas de turismo social</v>
          </cell>
          <cell r="G88" t="str">
            <v>Incremento</v>
          </cell>
          <cell r="H88" t="str">
            <v>Número</v>
          </cell>
          <cell r="I88" t="str">
            <v>V1</v>
          </cell>
          <cell r="J88" t="str">
            <v>V1: Personas de grupos vulnerables de las comunas y corregimientos beneficiadas con iniciativas de turismo social</v>
          </cell>
          <cell r="K88" t="str">
            <v>Número</v>
          </cell>
          <cell r="L88">
            <v>11</v>
          </cell>
          <cell r="M88">
            <v>35</v>
          </cell>
          <cell r="N88">
            <v>13</v>
          </cell>
          <cell r="O88">
            <v>0</v>
          </cell>
          <cell r="P88">
            <v>1330</v>
          </cell>
          <cell r="Q88">
            <v>1120</v>
          </cell>
          <cell r="R88">
            <v>1190</v>
          </cell>
          <cell r="S88">
            <v>1260</v>
          </cell>
          <cell r="T88">
            <v>1330</v>
          </cell>
        </row>
        <row r="89">
          <cell r="D89">
            <v>51030010020</v>
          </cell>
          <cell r="E89" t="str">
            <v>En el periodo 2020-2023 se apoyan 3 eventos de turismo de negocios MICE - SMERF</v>
          </cell>
          <cell r="F89" t="str">
            <v>Eventos de turismo de negocios MICE - SMERF apoyados</v>
          </cell>
          <cell r="G89" t="str">
            <v>Incremento</v>
          </cell>
          <cell r="H89" t="str">
            <v>Número</v>
          </cell>
          <cell r="I89" t="str">
            <v>V1</v>
          </cell>
          <cell r="J89" t="str">
            <v>V1: Eventos de turismo de negocios MICE-SMERF apoyados</v>
          </cell>
          <cell r="K89" t="str">
            <v>Número</v>
          </cell>
          <cell r="L89">
            <v>8</v>
          </cell>
          <cell r="M89">
            <v>35</v>
          </cell>
          <cell r="N89">
            <v>13</v>
          </cell>
          <cell r="O89">
            <v>0</v>
          </cell>
          <cell r="P89">
            <v>3</v>
          </cell>
          <cell r="Q89">
            <v>0</v>
          </cell>
          <cell r="R89">
            <v>1</v>
          </cell>
          <cell r="S89">
            <v>3</v>
          </cell>
          <cell r="T89">
            <v>0</v>
          </cell>
        </row>
        <row r="90">
          <cell r="D90">
            <v>51030010021</v>
          </cell>
          <cell r="E90" t="str">
            <v xml:space="preserve">En el periodo 2021-2023 se realizan 4 acciones para el desarrollo de la marca de destino turistico. </v>
          </cell>
          <cell r="F90" t="str">
            <v>Marca Destino Turístico Desarrollada</v>
          </cell>
          <cell r="G90" t="str">
            <v>Mantenimiento o cobertura</v>
          </cell>
          <cell r="H90" t="str">
            <v>Número</v>
          </cell>
          <cell r="I90" t="str">
            <v>V1</v>
          </cell>
          <cell r="J90" t="str">
            <v>V1: Acciones para la marca de destino turistico desarrolladas</v>
          </cell>
          <cell r="K90" t="str">
            <v>Número</v>
          </cell>
          <cell r="L90">
            <v>8</v>
          </cell>
          <cell r="M90">
            <v>35</v>
          </cell>
          <cell r="N90">
            <v>13</v>
          </cell>
          <cell r="O90">
            <v>0</v>
          </cell>
          <cell r="P90">
            <v>4</v>
          </cell>
          <cell r="Q90">
            <v>0</v>
          </cell>
          <cell r="R90">
            <v>4</v>
          </cell>
          <cell r="S90">
            <v>4</v>
          </cell>
          <cell r="T90">
            <v>4</v>
          </cell>
        </row>
        <row r="91">
          <cell r="D91">
            <v>51030010022</v>
          </cell>
          <cell r="E91" t="str">
            <v>En el periodo 2021-2023 se implementan 3 acciones turisticas en el cerro de las Tres Cuces</v>
          </cell>
          <cell r="F91" t="str">
            <v>Acciones de fortalecimiento turístico en el cerro de las tres cruces implementadas</v>
          </cell>
          <cell r="G91" t="str">
            <v>Incremento</v>
          </cell>
          <cell r="H91" t="str">
            <v>Número</v>
          </cell>
          <cell r="I91" t="str">
            <v>V1</v>
          </cell>
          <cell r="J91" t="str">
            <v>V1: Acciones turisticas en el cerro de las Tres Cruces implementadas</v>
          </cell>
          <cell r="K91" t="str">
            <v>Número</v>
          </cell>
          <cell r="L91">
            <v>8</v>
          </cell>
          <cell r="M91">
            <v>35</v>
          </cell>
          <cell r="N91">
            <v>13</v>
          </cell>
          <cell r="O91">
            <v>0</v>
          </cell>
          <cell r="P91">
            <v>3</v>
          </cell>
          <cell r="Q91">
            <v>0</v>
          </cell>
          <cell r="R91">
            <v>1</v>
          </cell>
          <cell r="S91">
            <v>2</v>
          </cell>
          <cell r="T91">
            <v>3</v>
          </cell>
        </row>
        <row r="92">
          <cell r="D92">
            <v>51030010023</v>
          </cell>
          <cell r="E92" t="str">
            <v>En el periodo 2020-2023 se realiza un espectáculo visual y luminoso de alumbrado navideño anual</v>
          </cell>
          <cell r="F92" t="str">
            <v>Espectáculos anuales visuales y luminosos de alumbrado navideño</v>
          </cell>
          <cell r="G92" t="str">
            <v>Incremento</v>
          </cell>
          <cell r="H92" t="str">
            <v>Número</v>
          </cell>
          <cell r="I92" t="str">
            <v>V1</v>
          </cell>
          <cell r="J92" t="str">
            <v>V1=Espectáculos anuales visuales y luminosos de alumbrado navideño realizados</v>
          </cell>
          <cell r="K92" t="str">
            <v>Número</v>
          </cell>
          <cell r="L92">
            <v>11</v>
          </cell>
          <cell r="M92">
            <v>33</v>
          </cell>
          <cell r="N92">
            <v>6</v>
          </cell>
          <cell r="O92">
            <v>1</v>
          </cell>
          <cell r="P92">
            <v>1</v>
          </cell>
          <cell r="Q92">
            <v>0</v>
          </cell>
          <cell r="R92">
            <v>1</v>
          </cell>
          <cell r="S92">
            <v>1</v>
          </cell>
          <cell r="T92">
            <v>1</v>
          </cell>
        </row>
        <row r="93">
          <cell r="D93">
            <v>51030010024</v>
          </cell>
          <cell r="E93" t="str">
            <v>En el periodo 2020-2023 se implementa un programa de incentivos y estímulos del sector turistico</v>
          </cell>
          <cell r="F93" t="str">
            <v>Programa de incentivos y estímulos del sector turístico implementado</v>
          </cell>
          <cell r="G93" t="str">
            <v>Mantenimiento o cobertura</v>
          </cell>
          <cell r="H93" t="str">
            <v>Número</v>
          </cell>
          <cell r="I93" t="str">
            <v>V1</v>
          </cell>
          <cell r="J93" t="str">
            <v>V1: Acciones implementadas del programa de incentibos y estimulos</v>
          </cell>
          <cell r="K93" t="str">
            <v>Número</v>
          </cell>
          <cell r="L93">
            <v>8</v>
          </cell>
          <cell r="M93">
            <v>35</v>
          </cell>
          <cell r="N93">
            <v>13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1</v>
          </cell>
          <cell r="T93">
            <v>1</v>
          </cell>
        </row>
        <row r="94">
          <cell r="D94">
            <v>51030010025</v>
          </cell>
          <cell r="E94" t="str">
            <v>En el periodo 2022-2023 se gestionará un programa intersectorial para la promoción del centro historico</v>
          </cell>
          <cell r="F94" t="str">
            <v>Programa intersectorial para la promoción del turismo en el Centro Histórico</v>
          </cell>
          <cell r="G94" t="str">
            <v>Mantenimiento o cobertura</v>
          </cell>
          <cell r="H94" t="str">
            <v>Número</v>
          </cell>
          <cell r="I94" t="str">
            <v>V1</v>
          </cell>
          <cell r="J94" t="str">
            <v>V1: Acciones gestionadas del programa intersectorial de promoción del centro historico</v>
          </cell>
          <cell r="K94" t="str">
            <v>Número</v>
          </cell>
          <cell r="L94">
            <v>8</v>
          </cell>
          <cell r="M94">
            <v>35</v>
          </cell>
          <cell r="N94">
            <v>13</v>
          </cell>
          <cell r="O94">
            <v>0</v>
          </cell>
          <cell r="P94">
            <v>1</v>
          </cell>
          <cell r="Q94">
            <v>0</v>
          </cell>
          <cell r="R94">
            <v>0</v>
          </cell>
          <cell r="S94">
            <v>1</v>
          </cell>
          <cell r="T94">
            <v>1</v>
          </cell>
        </row>
        <row r="95">
          <cell r="D95">
            <v>51040010001</v>
          </cell>
          <cell r="E95" t="str">
            <v xml:space="preserve">En el periodo 2020-2023 se forman 8000 personas en competencias laborales para la inserción en los sectores de mayor demanda del mercado laboral, con enfoque diferencial, de género y generacional </v>
          </cell>
          <cell r="F95" t="str">
            <v>Personas formadas en competencias laborales para la inserción en los sectores de mayor demanda del mercado laboral, con enfoque diferencial, de género y generacional</v>
          </cell>
          <cell r="G95" t="str">
            <v>Incremento</v>
          </cell>
          <cell r="H95" t="str">
            <v>Número</v>
          </cell>
          <cell r="I95" t="str">
            <v>V1</v>
          </cell>
          <cell r="J95" t="str">
            <v>V1= Personas formadas en competencias laborales</v>
          </cell>
          <cell r="K95" t="str">
            <v>Número</v>
          </cell>
          <cell r="L95">
            <v>10</v>
          </cell>
          <cell r="M95">
            <v>36</v>
          </cell>
          <cell r="N95">
            <v>13</v>
          </cell>
          <cell r="O95">
            <v>32314</v>
          </cell>
          <cell r="P95">
            <v>40314</v>
          </cell>
          <cell r="Q95">
            <v>33764</v>
          </cell>
          <cell r="R95">
            <v>36009</v>
          </cell>
          <cell r="S95">
            <v>38254</v>
          </cell>
          <cell r="T95">
            <v>40314</v>
          </cell>
        </row>
        <row r="96">
          <cell r="D96">
            <v>51040010002</v>
          </cell>
          <cell r="E96" t="str">
            <v>En el periodo 2020-2023 se forman a 1000 prestadores de servicios turísticos</v>
          </cell>
          <cell r="F96" t="str">
            <v>Prestadores de servicios turísticos formados</v>
          </cell>
          <cell r="G96" t="str">
            <v>Incremento</v>
          </cell>
          <cell r="H96" t="str">
            <v>Número</v>
          </cell>
          <cell r="I96" t="str">
            <v>V1</v>
          </cell>
          <cell r="J96" t="str">
            <v>V1: Prestadores de servicios turísticos formados</v>
          </cell>
          <cell r="K96" t="str">
            <v>Número</v>
          </cell>
          <cell r="L96">
            <v>10</v>
          </cell>
          <cell r="M96">
            <v>35</v>
          </cell>
          <cell r="N96">
            <v>13</v>
          </cell>
          <cell r="O96">
            <v>1040</v>
          </cell>
          <cell r="P96">
            <v>2040</v>
          </cell>
          <cell r="Q96">
            <v>1290</v>
          </cell>
          <cell r="R96">
            <v>1540</v>
          </cell>
          <cell r="S96">
            <v>1790</v>
          </cell>
          <cell r="T96">
            <v>2040</v>
          </cell>
        </row>
        <row r="97">
          <cell r="D97">
            <v>51040010003</v>
          </cell>
          <cell r="E97" t="str">
            <v>En el periodo 2020- 2023 se realiza la sensibilización de 60 empresas en enfoques diferenciales y de género.</v>
          </cell>
          <cell r="F97" t="str">
            <v>Entidades públicas y/o privadas sensibilizadas en enfoque diferencial y de género que promuevan buenas prácticas de inclusión desarrollo humano y autonomía económica</v>
          </cell>
          <cell r="G97" t="str">
            <v>Incremento</v>
          </cell>
          <cell r="H97" t="str">
            <v>Número</v>
          </cell>
          <cell r="I97" t="str">
            <v>V1</v>
          </cell>
          <cell r="J97" t="str">
            <v xml:space="preserve">V1: Entidades públicas y/o privadas sensibilizadas en enfoque diferencial y de género </v>
          </cell>
          <cell r="K97" t="str">
            <v>Número</v>
          </cell>
          <cell r="L97">
            <v>5</v>
          </cell>
          <cell r="M97">
            <v>45</v>
          </cell>
          <cell r="N97">
            <v>14</v>
          </cell>
          <cell r="O97">
            <v>0</v>
          </cell>
          <cell r="P97">
            <v>60</v>
          </cell>
          <cell r="Q97">
            <v>12</v>
          </cell>
          <cell r="R97">
            <v>30</v>
          </cell>
          <cell r="S97">
            <v>48</v>
          </cell>
          <cell r="T97">
            <v>60</v>
          </cell>
        </row>
        <row r="98">
          <cell r="D98">
            <v>51040010004</v>
          </cell>
          <cell r="E98" t="str">
            <v>En el periodo 2021-2023 se vincluan 10.500 personas a rutas para la inserción laboral</v>
          </cell>
          <cell r="F98" t="str">
            <v>Personas vinculadas a rutas para la inserción laboral</v>
          </cell>
          <cell r="G98" t="str">
            <v>Incremento</v>
          </cell>
          <cell r="H98" t="str">
            <v>Número</v>
          </cell>
          <cell r="I98" t="str">
            <v>V1+ V2</v>
          </cell>
          <cell r="J98" t="str">
            <v>V1= Personas con participación en Ferias de servicios laborales
V2= Personas con participación en Jornadas de empleo</v>
          </cell>
          <cell r="K98" t="str">
            <v>Número</v>
          </cell>
          <cell r="L98">
            <v>8</v>
          </cell>
          <cell r="M98">
            <v>36</v>
          </cell>
          <cell r="N98">
            <v>13</v>
          </cell>
          <cell r="O98">
            <v>10686</v>
          </cell>
          <cell r="P98">
            <v>21186</v>
          </cell>
          <cell r="Q98">
            <v>0</v>
          </cell>
          <cell r="R98">
            <v>14186</v>
          </cell>
          <cell r="S98">
            <v>17686</v>
          </cell>
          <cell r="T98">
            <v>21186</v>
          </cell>
        </row>
        <row r="99">
          <cell r="D99">
            <v>51040010005</v>
          </cell>
          <cell r="E99" t="str">
            <v>En el periodo 2021-2023 se forman 800 víctimas del conflicto armado como técnicos laborales por competencias</v>
          </cell>
          <cell r="F99" t="str">
            <v>Víctimas del conflicto armado formadas como técnicos laborales por competencias</v>
          </cell>
          <cell r="G99" t="str">
            <v>Incremento</v>
          </cell>
          <cell r="H99" t="str">
            <v>Número</v>
          </cell>
          <cell r="I99" t="str">
            <v>V1</v>
          </cell>
          <cell r="J99" t="str">
            <v>V1= Victimas del conflicto armado formadas como técnico laboral por competencias</v>
          </cell>
          <cell r="K99" t="str">
            <v>Número</v>
          </cell>
          <cell r="L99">
            <v>10</v>
          </cell>
          <cell r="M99">
            <v>36</v>
          </cell>
          <cell r="N99">
            <v>13</v>
          </cell>
          <cell r="O99">
            <v>0</v>
          </cell>
          <cell r="P99">
            <v>800</v>
          </cell>
          <cell r="Q99">
            <v>0</v>
          </cell>
          <cell r="R99">
            <v>300</v>
          </cell>
          <cell r="S99">
            <v>600</v>
          </cell>
          <cell r="T99">
            <v>800</v>
          </cell>
        </row>
        <row r="100">
          <cell r="D100">
            <v>51040020001</v>
          </cell>
          <cell r="E100" t="str">
            <v>En el periodo 2020-2023 se fortalecen 9000 personas en el ecosistema de emprendimiento empresarial y social con enfoque diferencial y de género</v>
          </cell>
          <cell r="F100" t="str">
            <v>Personas fortalecidas en el ecosistema de emprendimiento empresarial y social con enfoque diferencial y de género</v>
          </cell>
          <cell r="G100" t="str">
            <v>Incremento</v>
          </cell>
          <cell r="H100" t="str">
            <v>Número</v>
          </cell>
          <cell r="I100" t="str">
            <v>V1+V2+V3+V4</v>
          </cell>
          <cell r="J100" t="str">
            <v>V1=Personas vinculadas en la etapa de ideación. 
V2= Personas vinculados a la etapa de arranque. 
V3= Personas vinculados a la etapa de crecimiento. 
V4= Personas vinculados a la etapa de consolidación</v>
          </cell>
          <cell r="K100" t="str">
            <v>Número</v>
          </cell>
          <cell r="L100">
            <v>8</v>
          </cell>
          <cell r="M100">
            <v>35</v>
          </cell>
          <cell r="N100">
            <v>13</v>
          </cell>
          <cell r="O100">
            <v>0</v>
          </cell>
          <cell r="P100">
            <v>9000</v>
          </cell>
          <cell r="Q100">
            <v>1280</v>
          </cell>
          <cell r="R100">
            <v>3893</v>
          </cell>
          <cell r="S100">
            <v>6526</v>
          </cell>
          <cell r="T100">
            <v>9000</v>
          </cell>
        </row>
        <row r="101">
          <cell r="D101">
            <v>51040020002</v>
          </cell>
          <cell r="E101" t="str">
            <v>En el período 2020 - 2023, se intervienen 500 Clubes deportivos reglamentados y asesorados para el emprendimiento</v>
          </cell>
          <cell r="F101" t="str">
            <v>Clubes deportivos asesorados para el emprendimiento</v>
          </cell>
          <cell r="G101" t="str">
            <v>Incremento</v>
          </cell>
          <cell r="H101" t="str">
            <v>Número</v>
          </cell>
          <cell r="I101" t="str">
            <v xml:space="preserve">V1 </v>
          </cell>
          <cell r="J101" t="str">
            <v>V1= Clubes deportivos asesorados para el emprendimiento</v>
          </cell>
          <cell r="K101" t="str">
            <v>Número</v>
          </cell>
          <cell r="L101">
            <v>8</v>
          </cell>
          <cell r="M101">
            <v>43</v>
          </cell>
          <cell r="N101">
            <v>4</v>
          </cell>
          <cell r="O101">
            <v>619</v>
          </cell>
          <cell r="P101">
            <v>1119</v>
          </cell>
          <cell r="Q101">
            <v>744</v>
          </cell>
          <cell r="R101">
            <v>869</v>
          </cell>
          <cell r="S101">
            <v>994</v>
          </cell>
          <cell r="T101">
            <v>1119</v>
          </cell>
        </row>
        <row r="102">
          <cell r="D102">
            <v>51040020003</v>
          </cell>
          <cell r="E102" t="str">
            <v>En el periodo 2020 - 2023 se ponen en funcionamiento 10 Centros para el Emprendimiento y Desarrollo Empresarial y Social CEDES</v>
          </cell>
          <cell r="F102" t="str">
            <v>Centros para el Emprendimiento y Desarrollo Empresarial y Social CEDES, en funcionamiento</v>
          </cell>
          <cell r="G102" t="str">
            <v>Incremento</v>
          </cell>
          <cell r="H102" t="str">
            <v>Número</v>
          </cell>
          <cell r="I102" t="str">
            <v>V1</v>
          </cell>
          <cell r="J102" t="str">
            <v>V1= Centros para el Emprendimiento y Desarrollo Empresarial y Social CEDES</v>
          </cell>
          <cell r="K102" t="str">
            <v>Número</v>
          </cell>
          <cell r="L102">
            <v>8</v>
          </cell>
          <cell r="M102">
            <v>35</v>
          </cell>
          <cell r="N102">
            <v>13</v>
          </cell>
          <cell r="O102">
            <v>1</v>
          </cell>
          <cell r="P102">
            <v>11</v>
          </cell>
          <cell r="Q102">
            <v>3</v>
          </cell>
          <cell r="R102">
            <v>7</v>
          </cell>
          <cell r="S102">
            <v>9</v>
          </cell>
          <cell r="T102">
            <v>11</v>
          </cell>
        </row>
        <row r="103">
          <cell r="D103">
            <v>51040020004</v>
          </cell>
          <cell r="E103" t="str">
            <v>En el periodo 2021 - 2023 se capacitan 300 docentes de entidades públicas para el emprendimiento y la economía social y solidaria</v>
          </cell>
          <cell r="F103" t="str">
            <v>Docentes de entidades públicas capacitados para el emprendimiento y la economía social y solidaria</v>
          </cell>
          <cell r="G103" t="str">
            <v>Incremento</v>
          </cell>
          <cell r="H103" t="str">
            <v>Número</v>
          </cell>
          <cell r="I103" t="str">
            <v>V1</v>
          </cell>
          <cell r="J103" t="str">
            <v>V1=Docentes de instituciones educativas públicas vinculados en el programa</v>
          </cell>
          <cell r="K103" t="str">
            <v>Número</v>
          </cell>
          <cell r="L103">
            <v>8</v>
          </cell>
          <cell r="M103">
            <v>35</v>
          </cell>
          <cell r="N103">
            <v>1</v>
          </cell>
          <cell r="O103">
            <v>0</v>
          </cell>
          <cell r="P103">
            <v>300</v>
          </cell>
          <cell r="Q103">
            <v>0</v>
          </cell>
          <cell r="R103">
            <v>100</v>
          </cell>
          <cell r="S103">
            <v>200</v>
          </cell>
          <cell r="T103">
            <v>300</v>
          </cell>
        </row>
        <row r="104">
          <cell r="D104">
            <v>51040020005</v>
          </cell>
          <cell r="E104" t="str">
            <v>En el periodo 2021 - 2023 se desarrollarán 13 experiencias de fortalecimiento empresarial para mercados competitivos</v>
          </cell>
          <cell r="F104" t="str">
            <v>Experiencias de fortalecimiento empresarial para mercados competitivos, desarrolladas</v>
          </cell>
          <cell r="G104" t="str">
            <v>Incremento</v>
          </cell>
          <cell r="H104" t="str">
            <v>Número</v>
          </cell>
          <cell r="I104" t="str">
            <v>V1</v>
          </cell>
          <cell r="J104" t="str">
            <v>V1= Experiencias de fortalecimiento empresarial desarrolladas</v>
          </cell>
          <cell r="K104" t="str">
            <v>Número</v>
          </cell>
          <cell r="L104">
            <v>8</v>
          </cell>
          <cell r="M104">
            <v>39</v>
          </cell>
          <cell r="N104">
            <v>13</v>
          </cell>
          <cell r="O104">
            <v>4</v>
          </cell>
          <cell r="P104">
            <v>17</v>
          </cell>
          <cell r="Q104">
            <v>0</v>
          </cell>
          <cell r="R104">
            <v>8</v>
          </cell>
          <cell r="S104">
            <v>13</v>
          </cell>
          <cell r="T104">
            <v>17</v>
          </cell>
        </row>
        <row r="105">
          <cell r="D105">
            <v>51040020006</v>
          </cell>
          <cell r="E105" t="str">
            <v xml:space="preserve">En el periodo 2021 - 2023 se vinculan 1200 Víctimas del conflicto armado  a programas de emprendimiento empresarial y social </v>
          </cell>
          <cell r="F105" t="str">
            <v>Víctimas del conflicto armado vinculadas a programas de emprendimiento empresarial y social</v>
          </cell>
          <cell r="G105" t="str">
            <v>Incremento</v>
          </cell>
          <cell r="H105" t="str">
            <v>Número</v>
          </cell>
          <cell r="I105" t="str">
            <v>V1</v>
          </cell>
          <cell r="J105" t="str">
            <v xml:space="preserve">V1= Víctimas del conflicto armado  vinculadas a programas de emprendimiento empresarial y social </v>
          </cell>
          <cell r="K105" t="str">
            <v>Número</v>
          </cell>
          <cell r="L105">
            <v>8</v>
          </cell>
          <cell r="M105">
            <v>35</v>
          </cell>
          <cell r="N105">
            <v>13</v>
          </cell>
          <cell r="O105">
            <v>1000</v>
          </cell>
          <cell r="P105">
            <v>2200</v>
          </cell>
          <cell r="Q105">
            <v>0</v>
          </cell>
          <cell r="R105">
            <v>1400</v>
          </cell>
          <cell r="S105">
            <v>1800</v>
          </cell>
          <cell r="T105">
            <v>2200</v>
          </cell>
        </row>
        <row r="106">
          <cell r="D106">
            <v>51040020007</v>
          </cell>
          <cell r="E106" t="str">
            <v>En 2022 se cuenta con un programa estudiantil de emprendimientos orientados, formalizados y apoyados</v>
          </cell>
          <cell r="F106" t="str">
            <v>Programa estudiantil de emprendimientos orientados, formalizados y apoyados</v>
          </cell>
          <cell r="G106" t="str">
            <v>Incremento</v>
          </cell>
          <cell r="H106" t="str">
            <v>Número</v>
          </cell>
          <cell r="I106" t="str">
            <v>V1</v>
          </cell>
          <cell r="J106" t="str">
            <v>V1=Programa estudiantil de emprendimientos orientados, formalizados y apoyados</v>
          </cell>
          <cell r="K106" t="str">
            <v>Número</v>
          </cell>
          <cell r="L106">
            <v>8</v>
          </cell>
          <cell r="M106">
            <v>36</v>
          </cell>
          <cell r="N106">
            <v>13</v>
          </cell>
          <cell r="O106">
            <v>0</v>
          </cell>
          <cell r="P106">
            <v>1</v>
          </cell>
          <cell r="Q106">
            <v>0</v>
          </cell>
          <cell r="R106">
            <v>0</v>
          </cell>
          <cell r="S106">
            <v>1</v>
          </cell>
          <cell r="T106">
            <v>0</v>
          </cell>
        </row>
        <row r="107">
          <cell r="D107">
            <v>51050010001</v>
          </cell>
          <cell r="E107" t="str">
            <v>En 2021 se elaboran 2  diagnósticos de la economía solidaria y de la economía colaborativa</v>
          </cell>
          <cell r="F107" t="str">
            <v>Diagnósticos de la economía solidaria y de la economía colaborativa elaborados</v>
          </cell>
          <cell r="G107" t="str">
            <v>Incremento</v>
          </cell>
          <cell r="H107" t="str">
            <v>Número</v>
          </cell>
          <cell r="I107" t="str">
            <v>V1+V2</v>
          </cell>
          <cell r="J107" t="str">
            <v>V1=Diagnóstico de la Economía Solidaria
V2=Diagnóstico de la Economía Colaborativa</v>
          </cell>
          <cell r="K107" t="str">
            <v>Número</v>
          </cell>
          <cell r="L107">
            <v>8</v>
          </cell>
          <cell r="M107">
            <v>35</v>
          </cell>
          <cell r="N107">
            <v>13</v>
          </cell>
          <cell r="O107">
            <v>0</v>
          </cell>
          <cell r="P107">
            <v>2</v>
          </cell>
          <cell r="Q107">
            <v>0</v>
          </cell>
          <cell r="R107">
            <v>2</v>
          </cell>
          <cell r="S107">
            <v>0</v>
          </cell>
          <cell r="T107">
            <v>0</v>
          </cell>
        </row>
        <row r="108">
          <cell r="D108">
            <v>51050010002</v>
          </cell>
          <cell r="E108" t="str">
            <v>En 2022 se formula y se adopta la política pública para la economía solidaria</v>
          </cell>
          <cell r="F108" t="str">
            <v>Política pública para la economía solidaria formulada y adoptada</v>
          </cell>
          <cell r="G108" t="str">
            <v>Incremento</v>
          </cell>
          <cell r="H108" t="str">
            <v>Número</v>
          </cell>
          <cell r="I108" t="str">
            <v>V1</v>
          </cell>
          <cell r="J108" t="str">
            <v>V1= Política Pública de Economía Solidaria</v>
          </cell>
          <cell r="K108" t="str">
            <v>Número</v>
          </cell>
          <cell r="L108">
            <v>8</v>
          </cell>
          <cell r="M108">
            <v>35</v>
          </cell>
          <cell r="N108">
            <v>13</v>
          </cell>
          <cell r="O108">
            <v>0</v>
          </cell>
          <cell r="P108">
            <v>1</v>
          </cell>
          <cell r="Q108">
            <v>0</v>
          </cell>
          <cell r="R108">
            <v>0</v>
          </cell>
          <cell r="S108">
            <v>1</v>
          </cell>
          <cell r="T108">
            <v>0</v>
          </cell>
        </row>
        <row r="109">
          <cell r="D109">
            <v>51050010003</v>
          </cell>
          <cell r="E109" t="str">
            <v>En el periodo 2022-2023 se diseñan y se ponen en funcionamiento 2 Plataformas colaborativas.</v>
          </cell>
          <cell r="F109" t="str">
            <v>Plataformas colaborativas diseñadas y puestas en funcionamiento</v>
          </cell>
          <cell r="G109" t="str">
            <v>Incremento</v>
          </cell>
          <cell r="H109" t="str">
            <v>Número</v>
          </cell>
          <cell r="I109" t="str">
            <v>(V2/V1)*100</v>
          </cell>
          <cell r="J109" t="str">
            <v>V1=Plataforma colaborativa funcionando 
V2=Plataforma colaborativa diseñada</v>
          </cell>
          <cell r="K109" t="str">
            <v>Número</v>
          </cell>
          <cell r="L109">
            <v>8</v>
          </cell>
          <cell r="M109">
            <v>35</v>
          </cell>
          <cell r="N109">
            <v>13</v>
          </cell>
          <cell r="O109">
            <v>0</v>
          </cell>
          <cell r="P109">
            <v>2</v>
          </cell>
          <cell r="Q109">
            <v>0</v>
          </cell>
          <cell r="R109">
            <v>0</v>
          </cell>
          <cell r="S109">
            <v>1</v>
          </cell>
          <cell r="T109">
            <v>2</v>
          </cell>
        </row>
        <row r="110">
          <cell r="D110">
            <v>51050010004</v>
          </cell>
          <cell r="E110" t="str">
            <v>En el periodo 2021-2023 se brinda acompañamiento productivo a 150 personas en proceso de reincorporación, reintegración, desvinculados del conflicto armado, para la generación de ingresos</v>
          </cell>
          <cell r="F110" t="str">
            <v>Personas en proceso de reincorporación, reintegración, desvinculados del conflicto armado con acompañamiento productivo para la generación de ingresos</v>
          </cell>
          <cell r="G110" t="str">
            <v>Incremento</v>
          </cell>
          <cell r="H110" t="str">
            <v>Número</v>
          </cell>
          <cell r="I110" t="str">
            <v>V1</v>
          </cell>
          <cell r="J110" t="str">
            <v>V1=Personas en proceso de reincorporación, reintegración, desvinculados del conflicto armado</v>
          </cell>
          <cell r="K110" t="str">
            <v>Número</v>
          </cell>
          <cell r="L110">
            <v>8</v>
          </cell>
          <cell r="M110">
            <v>35</v>
          </cell>
          <cell r="N110">
            <v>16</v>
          </cell>
          <cell r="O110">
            <v>0</v>
          </cell>
          <cell r="P110">
            <v>150</v>
          </cell>
          <cell r="Q110">
            <v>0</v>
          </cell>
          <cell r="R110">
            <v>50</v>
          </cell>
          <cell r="S110">
            <v>100</v>
          </cell>
          <cell r="T110">
            <v>150</v>
          </cell>
        </row>
        <row r="111">
          <cell r="D111">
            <v>51050010005</v>
          </cell>
          <cell r="E111" t="str">
            <v>En el periodo 2021-2023 se fomentan y se fortalecen 420 Organizaciones del sector solidario.</v>
          </cell>
          <cell r="F111" t="str">
            <v>Organizaciones del sector solidario fomentadas y fortalecidas en capacidades técnicas, administrativas y productivas</v>
          </cell>
          <cell r="G111" t="str">
            <v>Incremento</v>
          </cell>
          <cell r="H111" t="str">
            <v>Número</v>
          </cell>
          <cell r="I111" t="str">
            <v>V1</v>
          </cell>
          <cell r="J111" t="str">
            <v>V1=Organizaciones cooperativas y solidarias fortalecidas</v>
          </cell>
          <cell r="K111" t="str">
            <v>Número</v>
          </cell>
          <cell r="L111">
            <v>8</v>
          </cell>
          <cell r="M111">
            <v>35</v>
          </cell>
          <cell r="N111">
            <v>13</v>
          </cell>
          <cell r="O111">
            <v>0</v>
          </cell>
          <cell r="P111">
            <v>420</v>
          </cell>
          <cell r="Q111">
            <v>0</v>
          </cell>
          <cell r="R111">
            <v>140</v>
          </cell>
          <cell r="S111">
            <v>280</v>
          </cell>
          <cell r="T111">
            <v>420</v>
          </cell>
        </row>
        <row r="112">
          <cell r="D112">
            <v>51050010006</v>
          </cell>
          <cell r="E112" t="str">
            <v>En el periodo 2020-2023 se forman 1500 personas en competencias financieras y economía solidaria</v>
          </cell>
          <cell r="F112" t="str">
            <v>Personas formadas en competencias financieras y de Economía Solidaria</v>
          </cell>
          <cell r="G112" t="str">
            <v>Incremento</v>
          </cell>
          <cell r="H112" t="str">
            <v>Número</v>
          </cell>
          <cell r="I112" t="str">
            <v>V1</v>
          </cell>
          <cell r="J112" t="str">
            <v>V1= Personas formadas en competencias financieras y de Economía Solidaria</v>
          </cell>
          <cell r="K112" t="str">
            <v>Número</v>
          </cell>
          <cell r="L112">
            <v>8</v>
          </cell>
          <cell r="M112">
            <v>36</v>
          </cell>
          <cell r="N112">
            <v>16</v>
          </cell>
          <cell r="O112">
            <v>0</v>
          </cell>
          <cell r="P112">
            <v>1500</v>
          </cell>
          <cell r="Q112">
            <v>0</v>
          </cell>
          <cell r="R112">
            <v>500</v>
          </cell>
          <cell r="S112">
            <v>1000</v>
          </cell>
          <cell r="T112">
            <v>1500</v>
          </cell>
        </row>
        <row r="113">
          <cell r="D113">
            <v>51050010007</v>
          </cell>
          <cell r="E113" t="str">
            <v>En 2021 se crea el Fondo Solidario y de Oportunidades</v>
          </cell>
          <cell r="F113" t="str">
            <v>Creación del Fondo Solidario y de Oportunidades</v>
          </cell>
          <cell r="G113" t="str">
            <v>Incremento</v>
          </cell>
          <cell r="H113" t="str">
            <v>Número</v>
          </cell>
          <cell r="I113" t="str">
            <v>V1</v>
          </cell>
          <cell r="J113" t="str">
            <v>V1= Fondo Solidario y de oportunidades creados</v>
          </cell>
          <cell r="K113" t="str">
            <v>Número</v>
          </cell>
          <cell r="L113">
            <v>8</v>
          </cell>
          <cell r="M113">
            <v>36</v>
          </cell>
          <cell r="N113">
            <v>13</v>
          </cell>
          <cell r="O113">
            <v>0</v>
          </cell>
          <cell r="P113">
            <v>1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</row>
        <row r="114">
          <cell r="D114">
            <v>51050010008</v>
          </cell>
          <cell r="E114" t="str">
            <v>En el periodo 2020-2023 se fortalecen 3000 unidades productivas en economía solidaria</v>
          </cell>
          <cell r="F114" t="str">
            <v>Unidades productivas fortalecidas con créditos solidarios</v>
          </cell>
          <cell r="G114" t="str">
            <v>Incremento</v>
          </cell>
          <cell r="H114" t="str">
            <v>Número</v>
          </cell>
          <cell r="I114" t="str">
            <v>V1</v>
          </cell>
          <cell r="J114" t="str">
            <v>V1= Unidades productivas  fortalecidas en economía solidaria</v>
          </cell>
          <cell r="K114" t="str">
            <v>Número</v>
          </cell>
          <cell r="L114">
            <v>8</v>
          </cell>
          <cell r="M114">
            <v>36</v>
          </cell>
          <cell r="N114">
            <v>13</v>
          </cell>
          <cell r="O114">
            <v>0</v>
          </cell>
          <cell r="P114">
            <v>3000</v>
          </cell>
          <cell r="Q114">
            <v>1125</v>
          </cell>
          <cell r="R114">
            <v>1750</v>
          </cell>
          <cell r="S114">
            <v>2375</v>
          </cell>
          <cell r="T114">
            <v>3000</v>
          </cell>
        </row>
        <row r="115">
          <cell r="D115">
            <v>51050010009</v>
          </cell>
          <cell r="E115" t="str">
            <v>En 2021 se diseña e implementa una estrategia de economía solidaria para trabajadores en situación de informalidad</v>
          </cell>
          <cell r="F115" t="str">
            <v>Estrategia de economía solidaria para trabajadores en situación de informalidad diseñada e implementada</v>
          </cell>
          <cell r="G115" t="str">
            <v>Incremento</v>
          </cell>
          <cell r="H115" t="str">
            <v>Número</v>
          </cell>
          <cell r="I115" t="str">
            <v>V1</v>
          </cell>
          <cell r="J115" t="str">
            <v xml:space="preserve">V1=Estrategia de economía solidaria para trabajadores en situación de informalidad diseñada e implementada </v>
          </cell>
          <cell r="K115" t="str">
            <v>Número</v>
          </cell>
          <cell r="L115">
            <v>8</v>
          </cell>
          <cell r="M115">
            <v>35</v>
          </cell>
          <cell r="N115">
            <v>13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>
            <v>0.3</v>
          </cell>
          <cell r="T115">
            <v>1</v>
          </cell>
        </row>
        <row r="116">
          <cell r="D116">
            <v>51050020001</v>
          </cell>
          <cell r="E116" t="str">
            <v xml:space="preserve">En el periodo 2021-2023 se atienden 20 unidades productivas rurales para la comercialización de los productos agrícolas  </v>
          </cell>
          <cell r="F116" t="str">
            <v>Unidades productivas rurales atendidas para la comercialización de los productos agrícolas</v>
          </cell>
          <cell r="G116" t="str">
            <v>Incremento</v>
          </cell>
          <cell r="H116" t="str">
            <v>Número</v>
          </cell>
          <cell r="I116" t="str">
            <v>V1</v>
          </cell>
          <cell r="J116" t="str">
            <v>V1= Unidades productivas rurales atendidas para la comercialización de productos agrícolas</v>
          </cell>
          <cell r="K116" t="str">
            <v>Número</v>
          </cell>
          <cell r="L116">
            <v>2</v>
          </cell>
          <cell r="M116">
            <v>17</v>
          </cell>
          <cell r="N116">
            <v>13</v>
          </cell>
          <cell r="O116">
            <v>0</v>
          </cell>
          <cell r="P116">
            <v>20</v>
          </cell>
          <cell r="Q116">
            <v>0</v>
          </cell>
          <cell r="R116">
            <v>7</v>
          </cell>
          <cell r="S116">
            <v>14</v>
          </cell>
          <cell r="T116">
            <v>20</v>
          </cell>
        </row>
        <row r="117">
          <cell r="D117">
            <v>51050020002</v>
          </cell>
          <cell r="E117" t="str">
            <v>En el periodo 2020-2023 se realizan 30 mercados agroecológicos y campesinos</v>
          </cell>
          <cell r="F117" t="str">
            <v>Mercados agroecológicos y campesinos realizados</v>
          </cell>
          <cell r="G117" t="str">
            <v>Incremento</v>
          </cell>
          <cell r="H117" t="str">
            <v>Número</v>
          </cell>
          <cell r="I117" t="str">
            <v>V1+V2</v>
          </cell>
          <cell r="J117" t="str">
            <v xml:space="preserve">V1= Mercados Agroecológicos 
V2= Mercados Campesinos </v>
          </cell>
          <cell r="K117" t="str">
            <v>Número</v>
          </cell>
          <cell r="L117">
            <v>2</v>
          </cell>
          <cell r="M117">
            <v>17</v>
          </cell>
          <cell r="N117">
            <v>13</v>
          </cell>
          <cell r="O117">
            <v>15</v>
          </cell>
          <cell r="P117">
            <v>45</v>
          </cell>
          <cell r="Q117">
            <v>25</v>
          </cell>
          <cell r="R117">
            <v>31</v>
          </cell>
          <cell r="S117">
            <v>37</v>
          </cell>
          <cell r="T117">
            <v>45</v>
          </cell>
        </row>
        <row r="118">
          <cell r="D118">
            <v>51050020003</v>
          </cell>
          <cell r="E118" t="str">
            <v>En el periodo 2020-2023 se diseña e implementa un Modelo de operación de las plazas de mercado</v>
          </cell>
          <cell r="F118" t="str">
            <v>Sistema de operación de las plazas de mercado diseñado e implementado</v>
          </cell>
          <cell r="G118" t="str">
            <v>Incremento</v>
          </cell>
          <cell r="H118" t="str">
            <v>Porcentaje</v>
          </cell>
          <cell r="I118" t="str">
            <v>(V1/V2)*100</v>
          </cell>
          <cell r="J118" t="str">
            <v xml:space="preserve">V1= Fase del sistema
V2=Total del modelo 
</v>
          </cell>
          <cell r="K118" t="str">
            <v>Número</v>
          </cell>
          <cell r="L118">
            <v>2</v>
          </cell>
          <cell r="M118">
            <v>35</v>
          </cell>
          <cell r="N118">
            <v>13</v>
          </cell>
          <cell r="O118">
            <v>0</v>
          </cell>
          <cell r="P118">
            <v>100</v>
          </cell>
          <cell r="Q118">
            <v>25</v>
          </cell>
          <cell r="R118">
            <v>50</v>
          </cell>
          <cell r="S118">
            <v>75</v>
          </cell>
          <cell r="T118">
            <v>100</v>
          </cell>
        </row>
        <row r="119">
          <cell r="D119">
            <v>51050020004</v>
          </cell>
          <cell r="E119" t="str">
            <v>En el período 2020 - 2023 se mantienen en condiciones óptimas 3 plazas de mercado de propiedad del Distrito de Santiago de Cali</v>
          </cell>
          <cell r="F119" t="str">
            <v>Plazas de mercado con infraestructura mantenida</v>
          </cell>
          <cell r="G119" t="str">
            <v>Incremento</v>
          </cell>
          <cell r="H119" t="str">
            <v>Número</v>
          </cell>
          <cell r="I119" t="str">
            <v>V1</v>
          </cell>
          <cell r="J119" t="str">
            <v>V1= Plazas de mercado con infraestructura mantenida</v>
          </cell>
          <cell r="K119" t="str">
            <v>Número</v>
          </cell>
          <cell r="L119">
            <v>2</v>
          </cell>
          <cell r="M119">
            <v>45</v>
          </cell>
          <cell r="N119">
            <v>17</v>
          </cell>
          <cell r="O119">
            <v>0</v>
          </cell>
          <cell r="P119">
            <v>3</v>
          </cell>
          <cell r="Q119">
            <v>0</v>
          </cell>
          <cell r="R119">
            <v>1</v>
          </cell>
          <cell r="S119">
            <v>2</v>
          </cell>
          <cell r="T119">
            <v>3</v>
          </cell>
        </row>
        <row r="120">
          <cell r="D120">
            <v>51050020005</v>
          </cell>
          <cell r="E120" t="str">
            <v xml:space="preserve"> En el período 2020 - 2023 se incorporan al inventario 3 plazas de mercado de propiedad del Distrito de Santiago de Cali
</v>
          </cell>
          <cell r="F120" t="str">
            <v>Plazas de mercado incorporadas al Distrito</v>
          </cell>
          <cell r="G120" t="str">
            <v>Incremento</v>
          </cell>
          <cell r="H120" t="str">
            <v>Número</v>
          </cell>
          <cell r="I120" t="str">
            <v>V1</v>
          </cell>
          <cell r="J120" t="str">
            <v>V1= Plazas de mercado incorporadas</v>
          </cell>
          <cell r="K120" t="str">
            <v>Número</v>
          </cell>
          <cell r="L120">
            <v>2</v>
          </cell>
          <cell r="M120">
            <v>45</v>
          </cell>
          <cell r="N120">
            <v>17</v>
          </cell>
          <cell r="O120">
            <v>3</v>
          </cell>
          <cell r="P120">
            <v>6</v>
          </cell>
          <cell r="Q120">
            <v>0</v>
          </cell>
          <cell r="R120">
            <v>0</v>
          </cell>
          <cell r="S120">
            <v>5</v>
          </cell>
          <cell r="T120">
            <v>6</v>
          </cell>
        </row>
        <row r="121">
          <cell r="D121">
            <v>51050020006</v>
          </cell>
          <cell r="E121" t="str">
            <v xml:space="preserve">En el periodo 2021-2023 se cuenta con un Centro de acopio  para la recepción y distribución de producción alimentaria rural, en funcionamiento </v>
          </cell>
          <cell r="F121" t="str">
            <v>Centro de acopio para la recepción y distribución de producción alimentaria rural, en funcionamiento</v>
          </cell>
          <cell r="G121" t="str">
            <v>Incremento</v>
          </cell>
          <cell r="H121" t="str">
            <v>Número</v>
          </cell>
          <cell r="I121" t="str">
            <v>V2/V1</v>
          </cell>
          <cell r="J121" t="str">
            <v>V1= Fase de diseño e implementación 
V2= Centro de Acopio en funcionamiento</v>
          </cell>
          <cell r="K121" t="str">
            <v>Porcentaje</v>
          </cell>
          <cell r="L121">
            <v>2</v>
          </cell>
          <cell r="M121">
            <v>17</v>
          </cell>
          <cell r="N121">
            <v>13</v>
          </cell>
          <cell r="O121">
            <v>0</v>
          </cell>
          <cell r="P121">
            <v>1</v>
          </cell>
          <cell r="Q121">
            <v>0</v>
          </cell>
          <cell r="R121">
            <v>0.33</v>
          </cell>
          <cell r="S121">
            <v>0.66</v>
          </cell>
          <cell r="T121">
            <v>1</v>
          </cell>
        </row>
        <row r="122">
          <cell r="D122">
            <v>51050020007</v>
          </cell>
          <cell r="E122" t="str">
            <v>En 2022 se elabora  un plan estratégico para el fortalecimiento de la autonomía económica de las mujeres de la ruralidad</v>
          </cell>
          <cell r="F122" t="str">
            <v>Plan estratégico para el fortalecimiento de la autonomía económica de las mujeres de la ruralidad, elaborado</v>
          </cell>
          <cell r="G122" t="str">
            <v>Incremento</v>
          </cell>
          <cell r="H122" t="str">
            <v>Número</v>
          </cell>
          <cell r="I122" t="str">
            <v>V1</v>
          </cell>
          <cell r="J122" t="str">
            <v>V1=Plan estratégico para el fortalecimiento de la autonomía económica de las mujeres de la ruralidad</v>
          </cell>
          <cell r="K122" t="str">
            <v>Número</v>
          </cell>
          <cell r="L122">
            <v>5</v>
          </cell>
          <cell r="M122">
            <v>35</v>
          </cell>
          <cell r="N122">
            <v>13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1</v>
          </cell>
          <cell r="T122">
            <v>0</v>
          </cell>
        </row>
        <row r="123">
          <cell r="D123">
            <v>51050020008</v>
          </cell>
          <cell r="E123" t="str">
            <v>En el periodo 2020 - 2023, se asisten 800 pequeños y medianos productores urbanos y rurales en producción agropecuaria con enfoque agro ecológico, para fortalecer la seguridad y soberanía alimentaria</v>
          </cell>
          <cell r="F123" t="str">
            <v>Familias de pequeños y medianos productores rurales y huerteros urbanos, con asistencia técnica para la producción agropecuaria con enfoque agroecológico, para fortalecer la seguridad y soberanía alimentaria con enfoque diferencial y de género</v>
          </cell>
          <cell r="G123" t="str">
            <v>Mantenimiento o cobertura</v>
          </cell>
          <cell r="H123" t="str">
            <v>Número</v>
          </cell>
          <cell r="I123" t="str">
            <v>V1</v>
          </cell>
          <cell r="J123" t="str">
            <v>V1 = Número de familias de pequeños y medianos productores rurales y huerteros urbanos, con asistencia técnica para la producción agropecuaria con enfoque agro ecológico.</v>
          </cell>
          <cell r="K123" t="str">
            <v>Número</v>
          </cell>
          <cell r="L123">
            <v>2</v>
          </cell>
          <cell r="M123">
            <v>17</v>
          </cell>
          <cell r="N123">
            <v>8</v>
          </cell>
          <cell r="O123">
            <v>1658</v>
          </cell>
          <cell r="P123">
            <v>1700</v>
          </cell>
          <cell r="Q123">
            <v>475</v>
          </cell>
          <cell r="R123">
            <v>1000</v>
          </cell>
          <cell r="S123">
            <v>1400</v>
          </cell>
          <cell r="T123">
            <v>1700</v>
          </cell>
        </row>
        <row r="124">
          <cell r="D124">
            <v>51050020009</v>
          </cell>
          <cell r="E124" t="str">
            <v>En el periodo 2022-2023 se implementa un equipamiento de abastecimiento  alimentario en el oriente</v>
          </cell>
          <cell r="F124" t="str">
            <v>Equipamiento de Abastecimiento Alimentario en el oriente, implementado</v>
          </cell>
          <cell r="G124" t="str">
            <v>Incremento</v>
          </cell>
          <cell r="H124" t="str">
            <v>Número</v>
          </cell>
          <cell r="I124" t="str">
            <v>V1+V2</v>
          </cell>
          <cell r="J124" t="str">
            <v>V1= Fase de estudios y diseño
V2=Fase de implementación</v>
          </cell>
          <cell r="K124" t="str">
            <v>Número</v>
          </cell>
          <cell r="L124">
            <v>2</v>
          </cell>
          <cell r="M124">
            <v>17</v>
          </cell>
          <cell r="N124">
            <v>13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0.3</v>
          </cell>
          <cell r="T124">
            <v>1</v>
          </cell>
        </row>
        <row r="125">
          <cell r="D125">
            <v>51050030001</v>
          </cell>
          <cell r="E125" t="str">
            <v xml:space="preserve">En el período 2020-2023 se  vinculan 800 establecimientos de comercio nocturnos  al proceso de certificación de buenas prácticas de seguridad. 
. </v>
          </cell>
          <cell r="F125" t="str">
            <v>Establecimientos de comercio nocturno vinculados al proceso de certificación de buenas prácticas de seguridad</v>
          </cell>
          <cell r="G125" t="str">
            <v>Incremento</v>
          </cell>
          <cell r="H125" t="str">
            <v>Número</v>
          </cell>
          <cell r="I125" t="str">
            <v>V1</v>
          </cell>
          <cell r="J125" t="str">
            <v>V1= Establecimientos vinculados</v>
          </cell>
          <cell r="K125" t="str">
            <v>Número</v>
          </cell>
          <cell r="L125">
            <v>11</v>
          </cell>
          <cell r="M125">
            <v>35</v>
          </cell>
          <cell r="N125">
            <v>18</v>
          </cell>
          <cell r="O125">
            <v>0</v>
          </cell>
          <cell r="P125">
            <v>800</v>
          </cell>
          <cell r="Q125">
            <v>100</v>
          </cell>
          <cell r="R125">
            <v>300</v>
          </cell>
          <cell r="S125">
            <v>500</v>
          </cell>
          <cell r="T125">
            <v>800</v>
          </cell>
        </row>
        <row r="126">
          <cell r="D126">
            <v>51050030002</v>
          </cell>
          <cell r="E126" t="str">
            <v>En el periodo 2021 - 2023 se expiden en linea1240 permisos de eventos de aglomeraciones públicas.</v>
          </cell>
          <cell r="F126" t="str">
            <v>Permisos de eventos de aglomeraciones públicas expedidos en línea</v>
          </cell>
          <cell r="G126" t="str">
            <v>Mantenimiento o cobertura</v>
          </cell>
          <cell r="H126" t="str">
            <v>Número</v>
          </cell>
          <cell r="I126" t="str">
            <v>V1</v>
          </cell>
          <cell r="J126" t="str">
            <v>V1= Permisos expedidos en línea</v>
          </cell>
          <cell r="K126" t="str">
            <v>Número</v>
          </cell>
          <cell r="L126">
            <v>11</v>
          </cell>
          <cell r="M126">
            <v>45</v>
          </cell>
          <cell r="N126">
            <v>18</v>
          </cell>
          <cell r="O126">
            <v>0</v>
          </cell>
          <cell r="P126">
            <v>1240</v>
          </cell>
          <cell r="Q126">
            <v>0</v>
          </cell>
          <cell r="R126">
            <v>413</v>
          </cell>
          <cell r="S126">
            <v>826</v>
          </cell>
          <cell r="T126">
            <v>1240</v>
          </cell>
        </row>
        <row r="127">
          <cell r="D127">
            <v>51050030003</v>
          </cell>
          <cell r="E127" t="str">
            <v>En el periodo 2020 - 2023 se sensibilizan a 4000 agentes del mercado (productores, comercializadores y consumidores) en normas de protección al consumidor.</v>
          </cell>
          <cell r="F127" t="str">
            <v>Agentes del mercado sensibilizados en normas de protección al consumidor</v>
          </cell>
          <cell r="G127" t="str">
            <v>Incremento</v>
          </cell>
          <cell r="H127" t="str">
            <v>Número</v>
          </cell>
          <cell r="I127" t="str">
            <v>V1</v>
          </cell>
          <cell r="J127" t="str">
            <v>V1= Agentes de mercado sensibilizados</v>
          </cell>
          <cell r="K127" t="str">
            <v>Número</v>
          </cell>
          <cell r="L127">
            <v>11</v>
          </cell>
          <cell r="M127">
            <v>19</v>
          </cell>
          <cell r="N127">
            <v>18</v>
          </cell>
          <cell r="O127">
            <v>0</v>
          </cell>
          <cell r="P127">
            <v>4000</v>
          </cell>
          <cell r="Q127">
            <v>1000</v>
          </cell>
          <cell r="R127">
            <v>2000</v>
          </cell>
          <cell r="S127">
            <v>3000</v>
          </cell>
          <cell r="T127">
            <v>4000</v>
          </cell>
        </row>
        <row r="128">
          <cell r="D128">
            <v>52010010001</v>
          </cell>
          <cell r="E128" t="str">
            <v xml:space="preserve">En el periodo 2020-2023 se formula, aprueba y adopta la Política pública de Derechos Humanos </v>
          </cell>
          <cell r="F128" t="str">
            <v>Política pública de Derechos Humanos formulada, aprobada y adoptada</v>
          </cell>
          <cell r="G128" t="str">
            <v>Incremento</v>
          </cell>
          <cell r="H128" t="str">
            <v>Número</v>
          </cell>
          <cell r="I128" t="str">
            <v>0.3*V1+0,4*V2+0.3*V3</v>
          </cell>
          <cell r="J128" t="str">
            <v>V1=Política pública de Derechos Humanos formulada. 
 V2= Política pública de Derechos Humanos aprobada
 V3= Política pública de Derechos Humanos socializada</v>
          </cell>
          <cell r="K128" t="str">
            <v>Número</v>
          </cell>
          <cell r="L128">
            <v>16</v>
          </cell>
          <cell r="M128">
            <v>45</v>
          </cell>
          <cell r="N128">
            <v>16</v>
          </cell>
          <cell r="O128">
            <v>0</v>
          </cell>
          <cell r="P128">
            <v>1</v>
          </cell>
          <cell r="Q128">
            <v>0.3</v>
          </cell>
          <cell r="R128">
            <v>0.7</v>
          </cell>
          <cell r="S128">
            <v>0.85</v>
          </cell>
          <cell r="T128">
            <v>1</v>
          </cell>
        </row>
        <row r="129">
          <cell r="D129">
            <v>52010010002</v>
          </cell>
          <cell r="E129" t="str">
            <v>En el periodo 2021-2023 se sensibilizan a 2.400 niños, niñas adolescentes y jóvenes  para la prevención de los delitos de desaparición, trata, reclutamiento forzado, uso y utilización de menores</v>
          </cell>
          <cell r="F129" t="str">
            <v>Niños, niñas, adolescentes y jóvenes sensibilizados para la prevención de los delitos de desaparición, trata, reclutamiento forzado, uso y utilización de menores</v>
          </cell>
          <cell r="G129" t="str">
            <v>Incremento</v>
          </cell>
          <cell r="H129" t="str">
            <v>Número</v>
          </cell>
          <cell r="I129" t="str">
            <v>V1</v>
          </cell>
          <cell r="J129" t="str">
            <v>V1= Niños, niñas adolecentes y jóvenes sensibilizados para la prevención de los delitos de desaparición, trata, reclutamiento forzado, uso y utilización de menores</v>
          </cell>
          <cell r="K129" t="str">
            <v>Número</v>
          </cell>
          <cell r="L129">
            <v>16</v>
          </cell>
          <cell r="M129">
            <v>41</v>
          </cell>
          <cell r="N129">
            <v>14</v>
          </cell>
          <cell r="O129">
            <v>600</v>
          </cell>
          <cell r="P129">
            <v>3000</v>
          </cell>
          <cell r="Q129">
            <v>0</v>
          </cell>
          <cell r="R129">
            <v>1000</v>
          </cell>
          <cell r="S129">
            <v>2000</v>
          </cell>
          <cell r="T129">
            <v>3000</v>
          </cell>
        </row>
        <row r="130">
          <cell r="D130">
            <v>52010010003</v>
          </cell>
          <cell r="E130" t="str">
            <v>En el periodo 2020-2023 participan 4.000 Personas en la promoción y protección de Derechos Humanos, la naturaleza, los seres sintientes y la prevención de sus vulneraciones</v>
          </cell>
          <cell r="F130" t="str">
            <v>Personas que participan en la promoción y protección de Derechos Humanos, la naturaleza, los seres sintientes y la prevención de sus vulneraciones</v>
          </cell>
          <cell r="G130" t="str">
            <v>Incremento</v>
          </cell>
          <cell r="H130" t="str">
            <v>Número</v>
          </cell>
          <cell r="I130" t="str">
            <v>V1</v>
          </cell>
          <cell r="J130" t="str">
            <v>V1=Personas que participan en la promoción y protección de Derechos Humanos, la naturaleza, los seres sintientes y la prevención de sus vulneraciones</v>
          </cell>
          <cell r="K130" t="str">
            <v>Número</v>
          </cell>
          <cell r="L130">
            <v>16</v>
          </cell>
          <cell r="M130">
            <v>45</v>
          </cell>
          <cell r="N130">
            <v>16</v>
          </cell>
          <cell r="O130">
            <v>4240</v>
          </cell>
          <cell r="P130">
            <v>8240</v>
          </cell>
          <cell r="Q130">
            <v>4940</v>
          </cell>
          <cell r="R130">
            <v>5740</v>
          </cell>
          <cell r="S130">
            <v>7040</v>
          </cell>
          <cell r="T130">
            <v>8240</v>
          </cell>
        </row>
        <row r="131">
          <cell r="D131">
            <v>52010010004</v>
          </cell>
          <cell r="E131" t="str">
            <v>En el periodo 2021-2023 se crean 246 espacios de diálogo, reconciliación, construcción de paz y Cuidado de la Casa Común</v>
          </cell>
          <cell r="F131" t="str">
            <v>Espacios de diálogo, reconciliación, construcción de paz y Cuidado de la Casa Común creados</v>
          </cell>
          <cell r="G131" t="str">
            <v>Incremento</v>
          </cell>
          <cell r="H131" t="str">
            <v>Número</v>
          </cell>
          <cell r="I131" t="str">
            <v>V1</v>
          </cell>
          <cell r="J131" t="str">
            <v>V1=Espacios de diálogo, reconciliación, construcción de paz y Cuidado de la Casa Común creados</v>
          </cell>
          <cell r="K131" t="str">
            <v>Número</v>
          </cell>
          <cell r="L131">
            <v>16</v>
          </cell>
          <cell r="M131">
            <v>45</v>
          </cell>
          <cell r="N131">
            <v>16</v>
          </cell>
          <cell r="O131">
            <v>26</v>
          </cell>
          <cell r="P131">
            <v>272</v>
          </cell>
          <cell r="Q131" t="str">
            <v>o</v>
          </cell>
          <cell r="R131">
            <v>72</v>
          </cell>
          <cell r="S131">
            <v>172</v>
          </cell>
          <cell r="T131">
            <v>272</v>
          </cell>
        </row>
        <row r="132">
          <cell r="D132">
            <v>52010010005</v>
          </cell>
          <cell r="E132" t="str">
            <v xml:space="preserve">En el periodo 2021-2023 se brinda orientación social, política y comunitaria a 600 personas en proceso de reincorporación, reintegración, desvinculados del conflicto armado  </v>
          </cell>
          <cell r="F132" t="str">
            <v>Personas en proceso de reincorporación, reintegración, desvinculados del conflicto armado con orientación social, política y comunitaria</v>
          </cell>
          <cell r="G132" t="str">
            <v>Incremento</v>
          </cell>
          <cell r="H132" t="str">
            <v>Número</v>
          </cell>
          <cell r="I132" t="str">
            <v>V1</v>
          </cell>
          <cell r="J132" t="str">
            <v>V1=Personas en proceso de reincorporación, reintegración, desvinculados del conflicto armado con orientación social, política y comunitaria</v>
          </cell>
          <cell r="K132" t="str">
            <v>Número</v>
          </cell>
          <cell r="L132">
            <v>16</v>
          </cell>
          <cell r="M132">
            <v>45</v>
          </cell>
          <cell r="N132">
            <v>16</v>
          </cell>
          <cell r="O132">
            <v>411</v>
          </cell>
          <cell r="P132">
            <v>1011</v>
          </cell>
          <cell r="Q132">
            <v>0</v>
          </cell>
          <cell r="R132">
            <v>0</v>
          </cell>
          <cell r="S132">
            <v>711</v>
          </cell>
          <cell r="T132">
            <v>1011</v>
          </cell>
        </row>
        <row r="133">
          <cell r="D133">
            <v>52010010006</v>
          </cell>
          <cell r="E133" t="str">
            <v>En el periodo 2020-2023 se adecua, equipa y pone en operación  el museo de la casa de las memorias del conflicto y la reconciliación</v>
          </cell>
          <cell r="F133" t="str">
            <v>Museo de la Casa de las Memorias del Conflicto y la Reconciliación adecuado, equipado y en operación en el territorio</v>
          </cell>
          <cell r="G133" t="str">
            <v>Mantenimiento o cobertura</v>
          </cell>
          <cell r="H133" t="str">
            <v>Número</v>
          </cell>
          <cell r="I133" t="str">
            <v>V1</v>
          </cell>
          <cell r="J133" t="str">
            <v>V1=Museo de la Casa de las Memorias del Conflicto y la Reconciliación adecuado, equipado y en operación en el territorio</v>
          </cell>
          <cell r="K133" t="str">
            <v>Número</v>
          </cell>
          <cell r="L133">
            <v>16</v>
          </cell>
          <cell r="M133">
            <v>45</v>
          </cell>
          <cell r="N133">
            <v>14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</row>
        <row r="134">
          <cell r="D134">
            <v>52010010007</v>
          </cell>
          <cell r="E134" t="str">
            <v>En el periodo 2020-2023 se implementa el 47% del  plan de paz y convivencia pacífica</v>
          </cell>
          <cell r="F134" t="str">
            <v>Plan de paz y convivencia pacífica implementado</v>
          </cell>
          <cell r="G134" t="str">
            <v>Incremento</v>
          </cell>
          <cell r="H134" t="str">
            <v>Porcentaje</v>
          </cell>
          <cell r="I134" t="str">
            <v>V1</v>
          </cell>
          <cell r="J134" t="str">
            <v>V1=Plan de paz y convivencia pacífica implementado</v>
          </cell>
          <cell r="K134" t="str">
            <v>Número</v>
          </cell>
          <cell r="L134">
            <v>16</v>
          </cell>
          <cell r="M134">
            <v>45</v>
          </cell>
          <cell r="N134">
            <v>16</v>
          </cell>
          <cell r="O134">
            <v>53</v>
          </cell>
          <cell r="P134">
            <v>100</v>
          </cell>
          <cell r="Q134">
            <v>65</v>
          </cell>
          <cell r="R134">
            <v>77</v>
          </cell>
          <cell r="S134">
            <v>89</v>
          </cell>
          <cell r="T134">
            <v>100</v>
          </cell>
        </row>
        <row r="135">
          <cell r="D135">
            <v>52010010008</v>
          </cell>
          <cell r="E135" t="str">
            <v>En el periodo 2021-2023 se implementan once (11) Iniciativas de justicia comunitaria para la prevención y transformación de conflicto</v>
          </cell>
          <cell r="F135" t="str">
            <v>Iniciativas de justicia comunitaria para la prevención y transformación de conflictos, implementadas</v>
          </cell>
          <cell r="G135" t="str">
            <v>Incremento</v>
          </cell>
          <cell r="H135" t="str">
            <v>Número</v>
          </cell>
          <cell r="I135" t="str">
            <v>V1</v>
          </cell>
          <cell r="J135" t="str">
            <v>V1=Iniciativas de justicia comunitaria para la prevención y transformación de conflictos, implementadas</v>
          </cell>
          <cell r="K135" t="str">
            <v>Número</v>
          </cell>
          <cell r="L135">
            <v>16</v>
          </cell>
          <cell r="M135">
            <v>12</v>
          </cell>
          <cell r="N135">
            <v>18</v>
          </cell>
          <cell r="O135">
            <v>5</v>
          </cell>
          <cell r="P135">
            <v>16</v>
          </cell>
          <cell r="Q135">
            <v>0</v>
          </cell>
          <cell r="R135">
            <v>7</v>
          </cell>
          <cell r="S135">
            <v>12</v>
          </cell>
          <cell r="T135">
            <v>16</v>
          </cell>
        </row>
        <row r="136">
          <cell r="D136">
            <v>52010010009</v>
          </cell>
          <cell r="E136" t="str">
            <v>En el período 2021-2023 se cuenta con el Plan municipal de reincorporación y reconciliación con enfoque de género y diferencial  formulado e implementado</v>
          </cell>
          <cell r="F136" t="str">
            <v>Plan distrital de reincorporación y reconciliación con enfoque de género y diferencial formulado e implementado</v>
          </cell>
          <cell r="G136" t="str">
            <v>Incremento</v>
          </cell>
          <cell r="H136" t="str">
            <v>Número</v>
          </cell>
          <cell r="I136" t="str">
            <v>V1*0,5 + V2*0,5</v>
          </cell>
          <cell r="J136" t="str">
            <v>V1=Plan municipal de reincorporación y Reconciliación formulado.
 V2=Plan municipal de reincorporación y Reconciliación implementado.</v>
          </cell>
          <cell r="K136" t="str">
            <v>Número</v>
          </cell>
          <cell r="L136">
            <v>16</v>
          </cell>
          <cell r="M136">
            <v>45</v>
          </cell>
          <cell r="N136">
            <v>16</v>
          </cell>
          <cell r="O136">
            <v>0</v>
          </cell>
          <cell r="P136">
            <v>1</v>
          </cell>
          <cell r="Q136">
            <v>0</v>
          </cell>
          <cell r="R136">
            <v>0.5</v>
          </cell>
          <cell r="S136">
            <v>0.8</v>
          </cell>
          <cell r="T136">
            <v>1</v>
          </cell>
        </row>
        <row r="137">
          <cell r="D137">
            <v>52010010010</v>
          </cell>
          <cell r="E137" t="str">
            <v>En el período 2021-2023 se crean diez (10) Iniciativas institucionales de prevención y promoción de la vulneración de derechos humanos en Salud y en salud mental</v>
          </cell>
          <cell r="F137" t="str">
            <v>Iniciativas institucionales de prevención y promoción de la vulneración de derechos humanos en salud y en salud mental creadas</v>
          </cell>
          <cell r="G137" t="str">
            <v>Incremento</v>
          </cell>
          <cell r="H137" t="str">
            <v>Número</v>
          </cell>
          <cell r="I137" t="str">
            <v>V1</v>
          </cell>
          <cell r="J137" t="str">
            <v>V1= Iniciativas institucionales de prevención y promoción de la vulneración de derechos humanos en Salud y en salud mental</v>
          </cell>
          <cell r="K137" t="str">
            <v>Número</v>
          </cell>
          <cell r="L137">
            <v>16</v>
          </cell>
          <cell r="M137">
            <v>45</v>
          </cell>
          <cell r="N137">
            <v>16</v>
          </cell>
          <cell r="O137">
            <v>0</v>
          </cell>
          <cell r="P137">
            <v>10</v>
          </cell>
          <cell r="Q137">
            <v>0</v>
          </cell>
          <cell r="R137">
            <v>0</v>
          </cell>
          <cell r="S137">
            <v>5</v>
          </cell>
          <cell r="T137">
            <v>10</v>
          </cell>
        </row>
        <row r="138">
          <cell r="D138">
            <v>52010010011</v>
          </cell>
          <cell r="E138" t="str">
            <v xml:space="preserve"> En el período 2021-2023 se implementa una (1) red de defensoras y defensores populares de DDHH y construcción de paz urbana </v>
          </cell>
          <cell r="F138" t="str">
            <v>Red de defensoras y defensores populares de DDHH y construcción de paz urbana implementada</v>
          </cell>
          <cell r="G138" t="str">
            <v>Mantenimiento o cobertura</v>
          </cell>
          <cell r="H138" t="str">
            <v>Número</v>
          </cell>
          <cell r="I138" t="str">
            <v>V1</v>
          </cell>
          <cell r="J138" t="str">
            <v xml:space="preserve">  V1=Red de defensoras y defensores populares de DDHH y construcción de paz urbana implementada</v>
          </cell>
          <cell r="K138" t="str">
            <v>Número</v>
          </cell>
          <cell r="L138">
            <v>16</v>
          </cell>
          <cell r="M138">
            <v>45</v>
          </cell>
          <cell r="N138">
            <v>16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1</v>
          </cell>
          <cell r="T138">
            <v>1</v>
          </cell>
        </row>
        <row r="139">
          <cell r="D139">
            <v>52010010012</v>
          </cell>
          <cell r="E139" t="str">
            <v xml:space="preserve"> En el periodo 2021-2023 se desarrollan seis (6) Iniciativas de prevención, promoción y protección ante la feminización de la vulneración de los Derechos Humanos y del DIH</v>
          </cell>
          <cell r="F139" t="str">
            <v>Iniciativas de prevención, promoción y protección ante la feminización de la vulneración de los Derechos Humanos y del DIH, desarrolladas</v>
          </cell>
          <cell r="G139" t="str">
            <v>Incremento</v>
          </cell>
          <cell r="H139" t="str">
            <v>Número</v>
          </cell>
          <cell r="I139" t="str">
            <v>V1</v>
          </cell>
          <cell r="J139" t="str">
            <v xml:space="preserve"> V1=Iniciativas de prevención, promoción y protección ante la feminización de la vulneración de los Derechos Humanos y del DIH, desarrolladas</v>
          </cell>
          <cell r="K139" t="str">
            <v>Número</v>
          </cell>
          <cell r="L139">
            <v>16</v>
          </cell>
          <cell r="M139">
            <v>45</v>
          </cell>
          <cell r="N139">
            <v>16</v>
          </cell>
          <cell r="O139">
            <v>0</v>
          </cell>
          <cell r="P139">
            <v>6</v>
          </cell>
          <cell r="Q139">
            <v>0</v>
          </cell>
          <cell r="R139">
            <v>2</v>
          </cell>
          <cell r="S139">
            <v>4</v>
          </cell>
          <cell r="T139">
            <v>6</v>
          </cell>
        </row>
        <row r="140">
          <cell r="D140">
            <v>52010010013</v>
          </cell>
          <cell r="E140" t="str">
            <v xml:space="preserve">  En el periodo 2021-2023 se adopta la Política pública de paz y reconciliación</v>
          </cell>
          <cell r="F140" t="str">
            <v>Política pública de paz y reconciliación, adoptada</v>
          </cell>
          <cell r="G140" t="str">
            <v>Incremento</v>
          </cell>
          <cell r="H140" t="str">
            <v>Número</v>
          </cell>
          <cell r="I140" t="str">
            <v>V1</v>
          </cell>
          <cell r="J140" t="str">
            <v xml:space="preserve"> V1=Política pública de paz y reconciliación, adoptada</v>
          </cell>
          <cell r="K140" t="str">
            <v>Número</v>
          </cell>
          <cell r="L140">
            <v>16</v>
          </cell>
          <cell r="M140">
            <v>45</v>
          </cell>
          <cell r="N140">
            <v>16</v>
          </cell>
          <cell r="O140">
            <v>0</v>
          </cell>
          <cell r="P140">
            <v>1</v>
          </cell>
          <cell r="Q140">
            <v>0</v>
          </cell>
          <cell r="R140">
            <v>0.5</v>
          </cell>
          <cell r="S140">
            <v>0.9</v>
          </cell>
          <cell r="T140">
            <v>1</v>
          </cell>
        </row>
        <row r="141">
          <cell r="D141">
            <v>52010010014</v>
          </cell>
          <cell r="E141" t="str">
            <v xml:space="preserve"> En el periodo 2021-2023 se construye una (1) Ruta para la protección de las violencias individuales y colectivas contra líderes y lideresas de procesos, organizaciones y movimientos sociales </v>
          </cell>
          <cell r="F141" t="str">
            <v>Ruta para la protección de las violencias individuales y colectivas contra líderes y lideresas de procesos, organizaciones y movimientos sociales</v>
          </cell>
          <cell r="G141" t="str">
            <v>Mantenimiento o cobertura</v>
          </cell>
          <cell r="H141" t="str">
            <v>Número</v>
          </cell>
          <cell r="I141" t="str">
            <v>V1</v>
          </cell>
          <cell r="J141" t="str">
            <v xml:space="preserve"> V1=Ruta para la protección de las violencias individuales y colectivas contra líderes y lideresas de procesos, organizaciones y movimientos sociales</v>
          </cell>
          <cell r="K141" t="str">
            <v>Número</v>
          </cell>
          <cell r="L141">
            <v>16</v>
          </cell>
          <cell r="M141">
            <v>45</v>
          </cell>
          <cell r="N141">
            <v>16</v>
          </cell>
          <cell r="O141">
            <v>0</v>
          </cell>
          <cell r="P141">
            <v>1</v>
          </cell>
          <cell r="Q141">
            <v>0</v>
          </cell>
          <cell r="R141">
            <v>1</v>
          </cell>
          <cell r="S141">
            <v>1</v>
          </cell>
          <cell r="T141">
            <v>1</v>
          </cell>
        </row>
        <row r="142">
          <cell r="D142">
            <v>52010010015</v>
          </cell>
          <cell r="E142" t="str">
            <v xml:space="preserve"> En el periodo 2020 - 2023, se implementan y funcionan en 30 sedes de las IEO un programa de mediación escolar</v>
          </cell>
          <cell r="F142" t="str">
            <v>Sedes de las IEO con programa de mediación escolar implementado y funcionando</v>
          </cell>
          <cell r="G142" t="str">
            <v>Mantenimiento o cobertura</v>
          </cell>
          <cell r="H142" t="str">
            <v>Numero</v>
          </cell>
          <cell r="I142" t="str">
            <v>V1</v>
          </cell>
          <cell r="J142" t="str">
            <v xml:space="preserve">V1= Sedes de las IEO con programa de mediación escolar implementado y funcionando </v>
          </cell>
          <cell r="K142" t="str">
            <v>Número</v>
          </cell>
          <cell r="L142">
            <v>16</v>
          </cell>
          <cell r="M142">
            <v>22</v>
          </cell>
          <cell r="N142">
            <v>1</v>
          </cell>
          <cell r="O142">
            <v>0</v>
          </cell>
          <cell r="P142">
            <v>30</v>
          </cell>
          <cell r="Q142">
            <v>5</v>
          </cell>
          <cell r="R142">
            <v>15</v>
          </cell>
          <cell r="S142">
            <v>25</v>
          </cell>
          <cell r="T142">
            <v>30</v>
          </cell>
        </row>
        <row r="143">
          <cell r="D143">
            <v>52010010016</v>
          </cell>
          <cell r="E143" t="str">
            <v xml:space="preserve">En el período 2021-2023 se coordinarán 4 espacios intersectoriales e interinstitucionales  en estrategias de corresponsabilidad y cooperación en la consolidación de la paz territorial  </v>
          </cell>
          <cell r="F143" t="str">
            <v>Espacios intersectoriales e interinstitucionales coordinados en estrategias de corresponsabilidad y cooperación en la consolidación de la paz territorial junto con líderes territoriales</v>
          </cell>
          <cell r="G143" t="str">
            <v>Incremento</v>
          </cell>
          <cell r="H143" t="str">
            <v>Número</v>
          </cell>
          <cell r="I143" t="str">
            <v>V1</v>
          </cell>
          <cell r="J143" t="str">
            <v>V1=Espacios intersectoriales e interinstitucionales coordinados en estrategias de corresponsabilidad y cooperación en la consolidación de la paz territorial</v>
          </cell>
          <cell r="K143" t="str">
            <v>Número</v>
          </cell>
          <cell r="L143">
            <v>16</v>
          </cell>
          <cell r="M143">
            <v>45</v>
          </cell>
          <cell r="N143">
            <v>16</v>
          </cell>
          <cell r="O143">
            <v>0</v>
          </cell>
          <cell r="P143">
            <v>4</v>
          </cell>
          <cell r="Q143">
            <v>0</v>
          </cell>
          <cell r="R143">
            <v>0</v>
          </cell>
          <cell r="S143">
            <v>2</v>
          </cell>
          <cell r="T143">
            <v>4</v>
          </cell>
        </row>
        <row r="144">
          <cell r="D144">
            <v>52010020001</v>
          </cell>
          <cell r="E144" t="str">
            <v>En el período 2020-2023 se sensibilizan 12000 Personas que incurren en comportamientos contrarios a la convivencia.</v>
          </cell>
          <cell r="F144" t="str">
            <v>Personas que incurren en comportamientos contrarios a la convivencia sensibilizadas</v>
          </cell>
          <cell r="G144" t="str">
            <v>Incremento</v>
          </cell>
          <cell r="H144" t="str">
            <v>Número</v>
          </cell>
          <cell r="I144" t="str">
            <v>V1</v>
          </cell>
          <cell r="J144" t="str">
            <v>V1= Personas sensibilizadas</v>
          </cell>
          <cell r="K144" t="str">
            <v>Número</v>
          </cell>
          <cell r="L144">
            <v>16</v>
          </cell>
          <cell r="M144">
            <v>45</v>
          </cell>
          <cell r="N144">
            <v>18</v>
          </cell>
          <cell r="O144">
            <v>26306</v>
          </cell>
          <cell r="P144">
            <v>38306</v>
          </cell>
          <cell r="Q144">
            <v>28106</v>
          </cell>
          <cell r="R144">
            <v>31506</v>
          </cell>
          <cell r="S144">
            <v>34906</v>
          </cell>
          <cell r="T144">
            <v>38306</v>
          </cell>
        </row>
        <row r="145">
          <cell r="D145">
            <v>52010020002</v>
          </cell>
          <cell r="E145" t="str">
            <v>En el periodo 2020-2023 participan 35000 personas en estrategia de prevención de la violencia familiar y sexual.</v>
          </cell>
          <cell r="F145" t="str">
            <v>Personas participando en la estrategia de prevención de la violencia familiar y sexual</v>
          </cell>
          <cell r="G145" t="str">
            <v>Incremento</v>
          </cell>
          <cell r="H145" t="str">
            <v>Número</v>
          </cell>
          <cell r="I145" t="str">
            <v>V1</v>
          </cell>
          <cell r="J145" t="str">
            <v>V1= Personas participantes</v>
          </cell>
          <cell r="K145" t="str">
            <v>Número</v>
          </cell>
          <cell r="L145">
            <v>16</v>
          </cell>
          <cell r="M145">
            <v>41</v>
          </cell>
          <cell r="N145">
            <v>18</v>
          </cell>
          <cell r="O145">
            <v>2400</v>
          </cell>
          <cell r="P145">
            <v>37400</v>
          </cell>
          <cell r="Q145">
            <v>8150</v>
          </cell>
          <cell r="R145">
            <v>17900</v>
          </cell>
          <cell r="S145">
            <v>27650</v>
          </cell>
          <cell r="T145">
            <v>37400</v>
          </cell>
        </row>
        <row r="146">
          <cell r="D146">
            <v>52010020003</v>
          </cell>
          <cell r="E146" t="str">
            <v xml:space="preserve">En el periodo 2020-2023, 30 Instituciones Educativas Oficiales con escuelas de familia que incorporan el enfoque de derechos y género respecto por la casa común y otros seres sintientes </v>
          </cell>
          <cell r="F146" t="str">
            <v>Comunidad educativa de las Instituciones Educativas Oficiales con escuelas de familia que incorporan el enfoque de derechos, género y respeto por la Casa Común y otros seres sintientes</v>
          </cell>
          <cell r="G146" t="str">
            <v>Incremento</v>
          </cell>
          <cell r="H146" t="str">
            <v>Número</v>
          </cell>
          <cell r="I146" t="str">
            <v>V1</v>
          </cell>
          <cell r="J146" t="str">
            <v xml:space="preserve">V1= IEO con escuelas de familia que incorporan el enfoque de derecho, género y respeto por la casa común y otros seres sintientes </v>
          </cell>
          <cell r="K146" t="str">
            <v>Número</v>
          </cell>
          <cell r="L146">
            <v>5</v>
          </cell>
          <cell r="M146">
            <v>22</v>
          </cell>
          <cell r="N146">
            <v>1</v>
          </cell>
          <cell r="O146">
            <v>0</v>
          </cell>
          <cell r="P146">
            <v>30</v>
          </cell>
          <cell r="Q146">
            <v>3</v>
          </cell>
          <cell r="R146">
            <v>10</v>
          </cell>
          <cell r="S146">
            <v>20</v>
          </cell>
          <cell r="T146">
            <v>30</v>
          </cell>
        </row>
        <row r="147">
          <cell r="D147">
            <v>52010020004</v>
          </cell>
          <cell r="E147" t="str">
            <v>En el periodo 2020 - 2023, 92 Instituciones educativas Oficiales   cuentan con apoyo Psicosocial para la salud mental</v>
          </cell>
          <cell r="F147" t="str">
            <v>Instituciones Educativas Oficiales que cuentan con apoyo psicosocial para la salud mental y prevención de los diferentes tipos de violencia</v>
          </cell>
          <cell r="G147" t="str">
            <v>Mantenimiento o cobertura</v>
          </cell>
          <cell r="H147" t="str">
            <v>Número</v>
          </cell>
          <cell r="I147" t="str">
            <v>V1</v>
          </cell>
          <cell r="J147" t="str">
            <v xml:space="preserve">V1=IEO que cuentan con apoyo psicosocial para la salud mental </v>
          </cell>
          <cell r="K147" t="str">
            <v>Número</v>
          </cell>
          <cell r="L147">
            <v>16</v>
          </cell>
          <cell r="M147">
            <v>22</v>
          </cell>
          <cell r="N147">
            <v>1</v>
          </cell>
          <cell r="O147">
            <v>91</v>
          </cell>
          <cell r="P147">
            <v>92</v>
          </cell>
          <cell r="Q147">
            <v>92</v>
          </cell>
          <cell r="R147">
            <v>92</v>
          </cell>
          <cell r="S147">
            <v>92</v>
          </cell>
          <cell r="T147">
            <v>92</v>
          </cell>
        </row>
        <row r="148">
          <cell r="D148">
            <v>52010020005</v>
          </cell>
          <cell r="E148" t="str">
            <v xml:space="preserve"> En el período 2021-2023 se fortalecen cincuenta (50) Instituciones Educativas Oficiales en estrategias distritales en educación para la paz y gestión dialógica del conflicto</v>
          </cell>
          <cell r="F148" t="str">
            <v>Instituciones Educativas Oficiales que fortalecen estrategias distritales en educación para la paz y gestión dialógica del conflicto</v>
          </cell>
          <cell r="G148" t="str">
            <v>Incremento</v>
          </cell>
          <cell r="H148" t="str">
            <v>Número</v>
          </cell>
          <cell r="I148" t="str">
            <v>V1</v>
          </cell>
          <cell r="J148" t="str">
            <v xml:space="preserve"> V1=Instituciones Educativas Oficiales que fortalecen estrategias distritales en educación para la paz y gestión dialógica del conflicto</v>
          </cell>
          <cell r="K148" t="str">
            <v>Número</v>
          </cell>
          <cell r="L148">
            <v>16</v>
          </cell>
          <cell r="M148">
            <v>45</v>
          </cell>
          <cell r="N148">
            <v>16</v>
          </cell>
          <cell r="O148">
            <v>30</v>
          </cell>
          <cell r="P148">
            <v>80</v>
          </cell>
          <cell r="Q148">
            <v>0</v>
          </cell>
          <cell r="R148">
            <v>45</v>
          </cell>
          <cell r="S148">
            <v>63</v>
          </cell>
          <cell r="T148">
            <v>80</v>
          </cell>
        </row>
        <row r="149">
          <cell r="D149">
            <v>52010020006</v>
          </cell>
          <cell r="E149" t="str">
            <v>En el periodo 2020 - 2023, 92 Instituciones educativas Oficiales participan en la implementación del observatorio de convivencia escolar</v>
          </cell>
          <cell r="F149" t="str">
            <v>Instituciones Educativas Oficiales que participan en la implementación del observatorio de convivencia escolar para el Distrito</v>
          </cell>
          <cell r="G149" t="str">
            <v>Mantenimiento o cobertura</v>
          </cell>
          <cell r="H149" t="str">
            <v>Número</v>
          </cell>
          <cell r="I149" t="str">
            <v>V1</v>
          </cell>
          <cell r="J149" t="str">
            <v>V1= IEO que participan en la implementación del observatorio de convivencia escolar.</v>
          </cell>
          <cell r="K149" t="str">
            <v>Número</v>
          </cell>
          <cell r="L149">
            <v>16</v>
          </cell>
          <cell r="M149">
            <v>22</v>
          </cell>
          <cell r="N149">
            <v>1</v>
          </cell>
          <cell r="O149">
            <v>91</v>
          </cell>
          <cell r="P149">
            <v>92</v>
          </cell>
          <cell r="Q149">
            <v>92</v>
          </cell>
          <cell r="R149">
            <v>92</v>
          </cell>
          <cell r="S149">
            <v>92</v>
          </cell>
          <cell r="T149">
            <v>92</v>
          </cell>
        </row>
        <row r="150">
          <cell r="D150">
            <v>52010020007</v>
          </cell>
          <cell r="E150" t="str">
            <v>En el período 2021-2023 se formula, aprueba y socializa la Política Pública de Barrismo Social articulada con la ley 1445 de 2011</v>
          </cell>
          <cell r="F150" t="str">
            <v>Política Pública de Barrismo Social formulada, aprobada y socializada, articulada con la ley 1445 de 2011</v>
          </cell>
          <cell r="G150" t="str">
            <v>Incremento</v>
          </cell>
          <cell r="H150" t="str">
            <v>Número</v>
          </cell>
          <cell r="I150" t="str">
            <v>V1*0,6+V2*0,3+V3*0,1</v>
          </cell>
          <cell r="J150" t="str">
            <v>V1=Política Pública de Barrismo Social formulada. 
 V2=Política Pública de Barrismo Social aprobada. 
 V3= Política Pública de Barrismo Social socializada</v>
          </cell>
          <cell r="K150" t="str">
            <v>Número</v>
          </cell>
          <cell r="L150">
            <v>16</v>
          </cell>
          <cell r="M150">
            <v>45</v>
          </cell>
          <cell r="N150">
            <v>18</v>
          </cell>
          <cell r="O150">
            <v>0</v>
          </cell>
          <cell r="P150">
            <v>1</v>
          </cell>
          <cell r="Q150">
            <v>0</v>
          </cell>
          <cell r="R150">
            <v>0.6</v>
          </cell>
          <cell r="S150">
            <v>0.9</v>
          </cell>
          <cell r="T150">
            <v>1</v>
          </cell>
        </row>
        <row r="151">
          <cell r="D151">
            <v>52010020008</v>
          </cell>
          <cell r="E151" t="str">
            <v>En el periodo 2020-2023 se pasa de 4 a 7 Centros de Orientación Familiar (COF) con atención psicosocial y jurídica para la prevención de las violencias y la vulneración de los derechos.</v>
          </cell>
          <cell r="F151" t="str">
            <v>Centros de orientación familiar funcionando como estrategia para la prevención de las violencias y para el fortalecimiento de habilidades para la vida, el trabajo y la convivencia de las Familias, con el enfoque interespecie incorporado para la atención diferencial</v>
          </cell>
          <cell r="G151" t="str">
            <v>Incremento</v>
          </cell>
          <cell r="H151" t="str">
            <v>Número</v>
          </cell>
          <cell r="I151" t="str">
            <v>V1</v>
          </cell>
          <cell r="J151" t="str">
            <v>V1 Número de Centros de Orientación Funcionando</v>
          </cell>
          <cell r="K151" t="str">
            <v>Número</v>
          </cell>
          <cell r="L151">
            <v>16</v>
          </cell>
          <cell r="M151">
            <v>41</v>
          </cell>
          <cell r="N151">
            <v>14</v>
          </cell>
          <cell r="O151">
            <v>4</v>
          </cell>
          <cell r="P151">
            <v>7</v>
          </cell>
          <cell r="Q151">
            <v>4</v>
          </cell>
          <cell r="R151">
            <v>5</v>
          </cell>
          <cell r="S151">
            <v>6</v>
          </cell>
          <cell r="T151">
            <v>7</v>
          </cell>
        </row>
        <row r="152">
          <cell r="D152">
            <v>52010020009</v>
          </cell>
          <cell r="E152" t="str">
            <v>En el periodo 2020 - 2023, se aumenta a 6.900 Personas intervenidas con estrategia en salud para la promoción de la convivencia,  el fortalecimiento del tejido social y el abordaje de las violencias con perspetiva de genero.</v>
          </cell>
          <cell r="F152" t="str">
            <v>Personas intervenidas con estrategia en salud para la promoción de la convivencia, el fortalecimiento del tejido social y el abordaje de las violencias con perspectiva de género, aumentadas</v>
          </cell>
          <cell r="G152" t="str">
            <v>Incremento</v>
          </cell>
          <cell r="H152" t="str">
            <v>Número</v>
          </cell>
          <cell r="I152" t="str">
            <v>V1</v>
          </cell>
          <cell r="J152" t="str">
            <v>V1 = Personas intervenidas con estrategias en salud para la promoción de la convivencia, el fortalecimiento del tejido social y el abordaje de las violencias, con perspectiva de género</v>
          </cell>
          <cell r="K152" t="str">
            <v>Número</v>
          </cell>
          <cell r="L152">
            <v>16</v>
          </cell>
          <cell r="M152">
            <v>19</v>
          </cell>
          <cell r="N152">
            <v>2</v>
          </cell>
          <cell r="O152">
            <v>1300</v>
          </cell>
          <cell r="P152">
            <v>6900</v>
          </cell>
          <cell r="Q152">
            <v>2200</v>
          </cell>
          <cell r="R152">
            <v>3800</v>
          </cell>
          <cell r="S152">
            <v>5400</v>
          </cell>
          <cell r="T152">
            <v>6900</v>
          </cell>
        </row>
        <row r="153">
          <cell r="D153">
            <v>52010020010</v>
          </cell>
          <cell r="E153" t="str">
            <v xml:space="preserve"> En el período 2021-2023 se implementan cuatro (4) estrategias encaminadas a promover una cultura de paz interespecie y disminuir la violencia hacia los animales no humanos</v>
          </cell>
          <cell r="F153" t="str">
            <v>Estrategias encaminadas a promover una cultura de paz interespecie y disminuir la violencia hacia los animales no humanos</v>
          </cell>
          <cell r="G153" t="str">
            <v>Incremento</v>
          </cell>
          <cell r="H153" t="str">
            <v>Número</v>
          </cell>
          <cell r="I153" t="str">
            <v>V1</v>
          </cell>
          <cell r="J153" t="str">
            <v xml:space="preserve"> V1= Estrategias encaminadas a promover una cultura de paz interespecie y disminuir la violencia hacia los animales no humanos</v>
          </cell>
          <cell r="K153" t="str">
            <v>Número</v>
          </cell>
          <cell r="L153">
            <v>16</v>
          </cell>
          <cell r="M153">
            <v>45</v>
          </cell>
          <cell r="N153">
            <v>16</v>
          </cell>
          <cell r="O153">
            <v>0</v>
          </cell>
          <cell r="P153">
            <v>4</v>
          </cell>
          <cell r="Q153">
            <v>0</v>
          </cell>
          <cell r="R153">
            <v>2</v>
          </cell>
          <cell r="S153">
            <v>3</v>
          </cell>
          <cell r="T153">
            <v>4</v>
          </cell>
        </row>
        <row r="154">
          <cell r="D154">
            <v>52010030001</v>
          </cell>
          <cell r="E154" t="str">
            <v>En el periodo 2020-2021 se formula y adopta la Política Pública de Seguridad y Convivencia Ciudadana.</v>
          </cell>
          <cell r="F154" t="str">
            <v>Política Pública de Seguridad y Convivencia Ciudadana formulada y adoptada</v>
          </cell>
          <cell r="G154" t="str">
            <v>Mantenimiento o cobertura</v>
          </cell>
          <cell r="H154" t="str">
            <v>Número</v>
          </cell>
          <cell r="I154" t="str">
            <v>V1</v>
          </cell>
          <cell r="J154" t="str">
            <v>V1= Politica Pública formulada y adoptada</v>
          </cell>
          <cell r="K154" t="str">
            <v>Número</v>
          </cell>
          <cell r="L154">
            <v>16</v>
          </cell>
          <cell r="M154">
            <v>45</v>
          </cell>
          <cell r="N154">
            <v>18</v>
          </cell>
          <cell r="O154">
            <v>0</v>
          </cell>
          <cell r="P154">
            <v>1</v>
          </cell>
          <cell r="Q154">
            <v>1</v>
          </cell>
          <cell r="R154">
            <v>1</v>
          </cell>
          <cell r="S154">
            <v>0</v>
          </cell>
          <cell r="T154">
            <v>0</v>
          </cell>
        </row>
        <row r="155">
          <cell r="D155">
            <v>52010030002</v>
          </cell>
          <cell r="E155" t="str">
            <v xml:space="preserve">En el período 2021-2023 se intervienen en seguridad y convivencia 13 Zonas turísticas afectadas por el delito de hurto  </v>
          </cell>
          <cell r="F155" t="str">
            <v>Zonas turísticas afectadas por el delito de hurto intervenidas en seguridad y convivencia</v>
          </cell>
          <cell r="G155" t="str">
            <v>Mantenimiento o cobertura</v>
          </cell>
          <cell r="H155" t="str">
            <v>Número</v>
          </cell>
          <cell r="I155" t="str">
            <v>V1</v>
          </cell>
          <cell r="J155" t="str">
            <v>V1=Zonas intervenidas</v>
          </cell>
          <cell r="K155" t="str">
            <v>Número</v>
          </cell>
          <cell r="L155">
            <v>16</v>
          </cell>
          <cell r="M155">
            <v>45</v>
          </cell>
          <cell r="N155">
            <v>18</v>
          </cell>
          <cell r="O155">
            <v>0</v>
          </cell>
          <cell r="P155">
            <v>13</v>
          </cell>
          <cell r="Q155">
            <v>0</v>
          </cell>
          <cell r="R155">
            <v>13</v>
          </cell>
          <cell r="S155">
            <v>13</v>
          </cell>
          <cell r="T155">
            <v>13</v>
          </cell>
        </row>
        <row r="156">
          <cell r="D156">
            <v>52010030003</v>
          </cell>
          <cell r="E156" t="str">
            <v>En el período 2020-2023 se apoyan 3 agencias de seguridad  para el fortalecimiento del proceso investigativo contra el crimen.</v>
          </cell>
          <cell r="F156" t="str">
            <v>Agencias de seguridad para el fortalecimiento del proceso investigativo contra el crimen, apoyadas</v>
          </cell>
          <cell r="G156" t="str">
            <v>Mantenimiento o cobertura</v>
          </cell>
          <cell r="H156" t="str">
            <v>Número</v>
          </cell>
          <cell r="I156" t="str">
            <v>V1</v>
          </cell>
          <cell r="J156" t="str">
            <v>V1=Agencias apoyadas</v>
          </cell>
          <cell r="K156" t="str">
            <v>Número</v>
          </cell>
          <cell r="L156">
            <v>16</v>
          </cell>
          <cell r="M156">
            <v>45</v>
          </cell>
          <cell r="N156">
            <v>18</v>
          </cell>
          <cell r="O156">
            <v>3</v>
          </cell>
          <cell r="P156">
            <v>3</v>
          </cell>
          <cell r="Q156">
            <v>3</v>
          </cell>
          <cell r="R156">
            <v>3</v>
          </cell>
          <cell r="S156">
            <v>3</v>
          </cell>
          <cell r="T156">
            <v>3</v>
          </cell>
        </row>
        <row r="157">
          <cell r="D157">
            <v>52010030004</v>
          </cell>
          <cell r="E157" t="str">
            <v>En el periodo 2020-2023 se apoyan 6 agencias de seguridad en su operatividad.</v>
          </cell>
          <cell r="F157" t="str">
            <v>Agencias de seguridad y justicia apoyadas en su operatividad</v>
          </cell>
          <cell r="G157" t="str">
            <v>Mantenimiento o cobertura</v>
          </cell>
          <cell r="H157" t="str">
            <v>Número</v>
          </cell>
          <cell r="I157" t="str">
            <v>V1</v>
          </cell>
          <cell r="J157" t="str">
            <v>V1= Agencias apoyadas</v>
          </cell>
          <cell r="K157" t="str">
            <v>Número</v>
          </cell>
          <cell r="L157">
            <v>16</v>
          </cell>
          <cell r="M157">
            <v>45</v>
          </cell>
          <cell r="N157">
            <v>18</v>
          </cell>
          <cell r="O157">
            <v>5</v>
          </cell>
          <cell r="P157">
            <v>6</v>
          </cell>
          <cell r="Q157">
            <v>5</v>
          </cell>
          <cell r="R157">
            <v>6</v>
          </cell>
          <cell r="S157">
            <v>6</v>
          </cell>
          <cell r="T157">
            <v>6</v>
          </cell>
        </row>
        <row r="158">
          <cell r="D158">
            <v>52010030005</v>
          </cell>
          <cell r="E158" t="str">
            <v>En el período 2020-2023 se adecuan 10 infraestructuras de las agencias de seguridad y justicia.</v>
          </cell>
          <cell r="F158" t="str">
            <v>Infraestructura de agencias de seguridad y justicia adecuadas</v>
          </cell>
          <cell r="G158" t="str">
            <v>Incremento</v>
          </cell>
          <cell r="H158" t="str">
            <v>Número</v>
          </cell>
          <cell r="I158" t="str">
            <v>V1</v>
          </cell>
          <cell r="J158" t="str">
            <v>V1=Infraestructura adecuadas</v>
          </cell>
          <cell r="K158" t="str">
            <v>Número</v>
          </cell>
          <cell r="L158">
            <v>16</v>
          </cell>
          <cell r="M158">
            <v>45</v>
          </cell>
          <cell r="N158">
            <v>18</v>
          </cell>
          <cell r="O158">
            <v>12</v>
          </cell>
          <cell r="P158">
            <v>22</v>
          </cell>
          <cell r="Q158">
            <v>14</v>
          </cell>
          <cell r="R158">
            <v>15</v>
          </cell>
          <cell r="S158">
            <v>18</v>
          </cell>
          <cell r="T158">
            <v>22</v>
          </cell>
        </row>
        <row r="159">
          <cell r="D159">
            <v>52010030006</v>
          </cell>
          <cell r="E159" t="str">
            <v>En el período 2020-2023 operan 60 mesas de seguridad vecinal con enfoque de prevención situacional del delito.</v>
          </cell>
          <cell r="F159" t="str">
            <v>Mesas de seguridad vecinales con enfoque de prevención situacional del delito operando</v>
          </cell>
          <cell r="G159" t="str">
            <v>Mantenimiento o cobertura</v>
          </cell>
          <cell r="H159" t="str">
            <v>Número</v>
          </cell>
          <cell r="I159" t="str">
            <v>V1</v>
          </cell>
          <cell r="J159" t="str">
            <v>V1= Mesas operando</v>
          </cell>
          <cell r="K159" t="str">
            <v>Número</v>
          </cell>
          <cell r="L159">
            <v>16</v>
          </cell>
          <cell r="M159">
            <v>45</v>
          </cell>
          <cell r="N159">
            <v>18</v>
          </cell>
          <cell r="O159">
            <v>0</v>
          </cell>
          <cell r="P159">
            <v>60</v>
          </cell>
          <cell r="Q159">
            <v>15</v>
          </cell>
          <cell r="R159">
            <v>30</v>
          </cell>
          <cell r="S159">
            <v>45</v>
          </cell>
          <cell r="T159">
            <v>60</v>
          </cell>
        </row>
        <row r="160">
          <cell r="D160">
            <v>52010030007</v>
          </cell>
          <cell r="E160" t="str">
            <v>A diciembre de 2023 se implementan 1000 Sistema de monitoreo y alerta para la prevención y/o disminución del delito</v>
          </cell>
          <cell r="F160" t="str">
            <v>Sistemas de monitoreo y alerta del delito implementado</v>
          </cell>
          <cell r="G160" t="str">
            <v>Mantenimiento o cobertura</v>
          </cell>
          <cell r="H160" t="str">
            <v>Número</v>
          </cell>
          <cell r="I160" t="str">
            <v>V1</v>
          </cell>
          <cell r="J160" t="str">
            <v>V1=Sistema implementado</v>
          </cell>
          <cell r="K160" t="str">
            <v>Número</v>
          </cell>
          <cell r="L160">
            <v>16</v>
          </cell>
          <cell r="M160">
            <v>45</v>
          </cell>
          <cell r="N160">
            <v>18</v>
          </cell>
          <cell r="O160">
            <v>1946</v>
          </cell>
          <cell r="P160">
            <v>2946</v>
          </cell>
          <cell r="Q160">
            <v>1996</v>
          </cell>
          <cell r="R160">
            <v>2313</v>
          </cell>
          <cell r="S160">
            <v>2630</v>
          </cell>
          <cell r="T160">
            <v>2946</v>
          </cell>
        </row>
        <row r="161">
          <cell r="D161">
            <v>52010030008</v>
          </cell>
          <cell r="E161" t="str">
            <v>En el periodo 2021-2023 se intervienen 45 entornos de las Instituciones Educativas con estrategia intersectorial de erradicación del microtráfico</v>
          </cell>
          <cell r="F161" t="str">
            <v>Entornos de las Instituciones Educativas intervenidos con estrategia intersectorial de erradicación del microtráfico</v>
          </cell>
          <cell r="G161" t="str">
            <v>Incremento</v>
          </cell>
          <cell r="H161" t="str">
            <v>Número</v>
          </cell>
          <cell r="I161" t="str">
            <v>V1</v>
          </cell>
          <cell r="J161" t="str">
            <v>V1=entornos intervenidos</v>
          </cell>
          <cell r="K161" t="str">
            <v>Número</v>
          </cell>
          <cell r="L161">
            <v>16</v>
          </cell>
          <cell r="M161">
            <v>45</v>
          </cell>
          <cell r="N161">
            <v>18</v>
          </cell>
          <cell r="O161">
            <v>0</v>
          </cell>
          <cell r="P161">
            <v>45</v>
          </cell>
          <cell r="Q161">
            <v>0</v>
          </cell>
          <cell r="R161">
            <v>15</v>
          </cell>
          <cell r="S161">
            <v>30</v>
          </cell>
          <cell r="T161">
            <v>45</v>
          </cell>
        </row>
        <row r="162">
          <cell r="D162">
            <v>52010040001</v>
          </cell>
          <cell r="E162" t="str">
            <v>En el periodo 2020-2023 se adecua la infraestructura de  2 centros penitenciarios</v>
          </cell>
          <cell r="F162" t="str">
            <v>Infraestructura penitenciaria adecuada</v>
          </cell>
          <cell r="G162" t="str">
            <v>Mantenimiento o cobertura</v>
          </cell>
          <cell r="H162" t="str">
            <v>Número</v>
          </cell>
          <cell r="I162" t="str">
            <v>V1</v>
          </cell>
          <cell r="J162" t="str">
            <v>V1= Infraestructura adecuada</v>
          </cell>
          <cell r="K162" t="str">
            <v>Número</v>
          </cell>
          <cell r="L162">
            <v>16</v>
          </cell>
          <cell r="M162">
            <v>12</v>
          </cell>
          <cell r="N162">
            <v>11</v>
          </cell>
          <cell r="O162">
            <v>2</v>
          </cell>
          <cell r="P162">
            <v>2</v>
          </cell>
          <cell r="Q162">
            <v>0</v>
          </cell>
          <cell r="R162">
            <v>2</v>
          </cell>
          <cell r="S162">
            <v>2</v>
          </cell>
          <cell r="T162">
            <v>2</v>
          </cell>
        </row>
        <row r="163">
          <cell r="D163">
            <v>52010040002</v>
          </cell>
          <cell r="E163" t="str">
            <v>En el período 2020-2023 se intervienen 200 adultos y adolescentes que incurren en responsabilidad penal, con acompañamiento psicosocial y/o procesos de justicia restaurativa.</v>
          </cell>
          <cell r="F163" t="str">
            <v>Población de adultos y adolescentes que incurren en responsabilidad penal, intervenidos con acompañamiento psicosocial y/o procesos de justicia restaurativa</v>
          </cell>
          <cell r="G163" t="str">
            <v>Incremento</v>
          </cell>
          <cell r="H163" t="str">
            <v>Número</v>
          </cell>
          <cell r="I163" t="str">
            <v>V1</v>
          </cell>
          <cell r="J163" t="str">
            <v>V1= Poblacion intervenida</v>
          </cell>
          <cell r="K163" t="str">
            <v>Número</v>
          </cell>
          <cell r="L163">
            <v>16</v>
          </cell>
          <cell r="M163">
            <v>12</v>
          </cell>
          <cell r="N163">
            <v>11</v>
          </cell>
          <cell r="O163">
            <v>0</v>
          </cell>
          <cell r="P163">
            <v>200</v>
          </cell>
          <cell r="Q163">
            <v>0</v>
          </cell>
          <cell r="R163">
            <v>67</v>
          </cell>
          <cell r="S163">
            <v>134</v>
          </cell>
          <cell r="T163">
            <v>200</v>
          </cell>
        </row>
        <row r="164">
          <cell r="D164">
            <v>52010040003</v>
          </cell>
          <cell r="E164" t="str">
            <v>En el período 2020-2023 se adecuan 2 centro de formación para menores infractores</v>
          </cell>
          <cell r="F164" t="str">
            <v>Centros de formación para menores infractores adecuados</v>
          </cell>
          <cell r="G164" t="str">
            <v>Mantenimiento o cobertura</v>
          </cell>
          <cell r="H164" t="str">
            <v>Número</v>
          </cell>
          <cell r="I164" t="str">
            <v>V1</v>
          </cell>
          <cell r="J164" t="str">
            <v>V1= Centro adecuado</v>
          </cell>
          <cell r="K164" t="str">
            <v>Número</v>
          </cell>
          <cell r="L164">
            <v>16</v>
          </cell>
          <cell r="M164">
            <v>12</v>
          </cell>
          <cell r="N164">
            <v>11</v>
          </cell>
          <cell r="O164">
            <v>2</v>
          </cell>
          <cell r="P164">
            <v>2</v>
          </cell>
          <cell r="Q164">
            <v>0</v>
          </cell>
          <cell r="R164">
            <v>2</v>
          </cell>
          <cell r="S164">
            <v>2</v>
          </cell>
          <cell r="T164">
            <v>2</v>
          </cell>
        </row>
        <row r="165">
          <cell r="D165">
            <v>52010040004</v>
          </cell>
          <cell r="E165" t="str">
            <v>En el periodo 2021-2023 funciona el centro de conciliación en casa de justicia.</v>
          </cell>
          <cell r="F165" t="str">
            <v>Centro de conciliación en casa de justicia funcionando</v>
          </cell>
          <cell r="G165" t="str">
            <v>Mantenimiento o cobertura</v>
          </cell>
          <cell r="H165" t="str">
            <v>Número</v>
          </cell>
          <cell r="I165" t="str">
            <v>V1</v>
          </cell>
          <cell r="J165" t="str">
            <v>V1= Centro funcionando</v>
          </cell>
          <cell r="K165" t="str">
            <v>Número</v>
          </cell>
          <cell r="L165">
            <v>16</v>
          </cell>
          <cell r="M165">
            <v>12</v>
          </cell>
          <cell r="N165">
            <v>18</v>
          </cell>
          <cell r="O165">
            <v>0</v>
          </cell>
          <cell r="P165">
            <v>1</v>
          </cell>
          <cell r="Q165">
            <v>0</v>
          </cell>
          <cell r="R165">
            <v>1</v>
          </cell>
          <cell r="S165">
            <v>1</v>
          </cell>
          <cell r="T165">
            <v>1</v>
          </cell>
        </row>
        <row r="166">
          <cell r="D166">
            <v>52010040005</v>
          </cell>
          <cell r="E166" t="str">
            <v>En el período 2020-2023 se adecuan 39 despachos de acceso a la justicia.</v>
          </cell>
          <cell r="F166" t="str">
            <v>Despachos de Acceso a la Justicia adecuados</v>
          </cell>
          <cell r="G166" t="str">
            <v>Incremento</v>
          </cell>
          <cell r="H166" t="str">
            <v>Número</v>
          </cell>
          <cell r="I166" t="str">
            <v>V1</v>
          </cell>
          <cell r="J166" t="str">
            <v>V1= Despachos adecuados</v>
          </cell>
          <cell r="K166" t="str">
            <v>Número</v>
          </cell>
          <cell r="L166">
            <v>16</v>
          </cell>
          <cell r="M166">
            <v>45</v>
          </cell>
          <cell r="N166">
            <v>18</v>
          </cell>
          <cell r="O166">
            <v>17</v>
          </cell>
          <cell r="P166">
            <v>56</v>
          </cell>
          <cell r="Q166">
            <v>20</v>
          </cell>
          <cell r="R166">
            <v>32</v>
          </cell>
          <cell r="S166">
            <v>44</v>
          </cell>
          <cell r="T166">
            <v>56</v>
          </cell>
        </row>
        <row r="167">
          <cell r="D167">
            <v>52010040006</v>
          </cell>
          <cell r="E167" t="str">
            <v>En el periodo 2021-2023 se implementan 4  espacios nuevos de acceso a la justicia.</v>
          </cell>
          <cell r="F167" t="str">
            <v>Nuevos Espacios de acceso a la justicia Implementados</v>
          </cell>
          <cell r="G167" t="str">
            <v>Incremento</v>
          </cell>
          <cell r="H167" t="str">
            <v>Número</v>
          </cell>
          <cell r="I167" t="str">
            <v>V1</v>
          </cell>
          <cell r="J167" t="str">
            <v>V1= Espacios núevos</v>
          </cell>
          <cell r="K167" t="str">
            <v>Número</v>
          </cell>
          <cell r="L167">
            <v>16</v>
          </cell>
          <cell r="M167">
            <v>45</v>
          </cell>
          <cell r="N167">
            <v>18</v>
          </cell>
          <cell r="O167">
            <v>0</v>
          </cell>
          <cell r="P167">
            <v>4</v>
          </cell>
          <cell r="Q167">
            <v>0</v>
          </cell>
          <cell r="R167">
            <v>1</v>
          </cell>
          <cell r="S167">
            <v>2</v>
          </cell>
          <cell r="T167">
            <v>4</v>
          </cell>
        </row>
        <row r="168">
          <cell r="D168">
            <v>52010040007</v>
          </cell>
          <cell r="E168" t="str">
            <v>A Diciembren 2022 se realiza un (1) diseño de infraestructura Cárcelaria.</v>
          </cell>
          <cell r="F168" t="str">
            <v>Diseño de infraestructura carcelaria realizado</v>
          </cell>
          <cell r="G168" t="str">
            <v>Incremento</v>
          </cell>
          <cell r="H168" t="str">
            <v>Número</v>
          </cell>
          <cell r="I168" t="str">
            <v>V1</v>
          </cell>
          <cell r="J168" t="str">
            <v>V1= Diseños realizados</v>
          </cell>
          <cell r="K168" t="str">
            <v>Número</v>
          </cell>
          <cell r="L168">
            <v>16</v>
          </cell>
          <cell r="M168">
            <v>12</v>
          </cell>
          <cell r="N168">
            <v>11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>
            <v>1</v>
          </cell>
          <cell r="T168">
            <v>0</v>
          </cell>
        </row>
        <row r="169">
          <cell r="D169">
            <v>52010040008</v>
          </cell>
          <cell r="E169" t="str">
            <v xml:space="preserve">En el periodo 2020-2023, el 100% de los jóvenes del sistema de responsabilidad penal se encuentran vinculados al sistema educativo oficial   </v>
          </cell>
          <cell r="F169" t="str">
            <v>Jóvenes vinculados al sistema de responsabilidad penal con restitución del derecho a la educación</v>
          </cell>
          <cell r="G169" t="str">
            <v>Mantenimiento o cobertura</v>
          </cell>
          <cell r="H169" t="str">
            <v>Porcentaje</v>
          </cell>
          <cell r="I169" t="str">
            <v>(V1/V2)*100</v>
          </cell>
          <cell r="J169" t="str">
            <v xml:space="preserve">V1= Jóvenes adolescentes del SRPA vinculados al sistema educativo
V2= Jóvenes remitidos entidades responsables del sistema SRPA
</v>
          </cell>
          <cell r="K169" t="str">
            <v>Número</v>
          </cell>
          <cell r="L169">
            <v>16</v>
          </cell>
          <cell r="M169">
            <v>22</v>
          </cell>
          <cell r="N169">
            <v>14</v>
          </cell>
          <cell r="O169">
            <v>100</v>
          </cell>
          <cell r="P169">
            <v>100</v>
          </cell>
          <cell r="Q169">
            <v>100</v>
          </cell>
          <cell r="R169">
            <v>100</v>
          </cell>
          <cell r="S169">
            <v>100</v>
          </cell>
          <cell r="T169">
            <v>100</v>
          </cell>
        </row>
        <row r="170">
          <cell r="D170">
            <v>52010050001</v>
          </cell>
          <cell r="E170" t="str">
            <v>En el periodo 2020 - 2023 se acompaña el 100% de las solicitudes de retornos y reubicaciones que se reciban de las víctimas del conflicto armado.</v>
          </cell>
          <cell r="F170" t="str">
            <v>Personas en Procesos de Retorno y Reubicación, apoyadas</v>
          </cell>
          <cell r="G170" t="str">
            <v>Mantenimiento o cobertura</v>
          </cell>
          <cell r="H170" t="str">
            <v>Porcentaje</v>
          </cell>
          <cell r="I170" t="str">
            <v xml:space="preserve"> V1 / V2 * 100</v>
          </cell>
          <cell r="J170" t="str">
            <v>V1: Retornos solicitados
V2: Retornos cumplidos</v>
          </cell>
          <cell r="K170" t="str">
            <v>Número</v>
          </cell>
          <cell r="L170">
            <v>16</v>
          </cell>
          <cell r="M170">
            <v>41</v>
          </cell>
          <cell r="N170">
            <v>14</v>
          </cell>
          <cell r="O170">
            <v>100</v>
          </cell>
          <cell r="P170">
            <v>100</v>
          </cell>
          <cell r="Q170">
            <v>100</v>
          </cell>
          <cell r="R170">
            <v>100</v>
          </cell>
          <cell r="S170">
            <v>100</v>
          </cell>
          <cell r="T170">
            <v>100</v>
          </cell>
        </row>
        <row r="171">
          <cell r="D171">
            <v>52010050002</v>
          </cell>
          <cell r="E171" t="str">
            <v xml:space="preserve">Al 2023 se ha dado cumplimiento a la normatividad y ha contribuido al goce efectivo de derechos de la población victima incluida en la política de Restitución de Tierras, aportando a la superación de su condición de vulnerabilidad y a la construcción de un escenario de paz y reconciliación en Santiado de Cali. </v>
          </cell>
          <cell r="F171" t="str">
            <v>Familias víctimas restituidas, que reciben medidas de asistencia, atención y reparación en proceso de restitución de tierras</v>
          </cell>
          <cell r="G171" t="str">
            <v>Mantenimiento o cobertura</v>
          </cell>
          <cell r="H171" t="str">
            <v>Porcentaje</v>
          </cell>
          <cell r="I171" t="str">
            <v>V1/V2*100</v>
          </cell>
          <cell r="J171" t="str">
            <v>V1:Acciones de asistencia y reparación en procesos de restitución de tierras realizadas
 V2: Acciones de asistencia y reparación en procesos de restitución de tierras solicitadas</v>
          </cell>
          <cell r="K171" t="str">
            <v>Número</v>
          </cell>
          <cell r="L171">
            <v>16</v>
          </cell>
          <cell r="M171">
            <v>41</v>
          </cell>
          <cell r="N171">
            <v>14</v>
          </cell>
          <cell r="O171">
            <v>0</v>
          </cell>
          <cell r="P171">
            <v>100</v>
          </cell>
          <cell r="Q171">
            <v>100</v>
          </cell>
          <cell r="R171">
            <v>100</v>
          </cell>
          <cell r="S171">
            <v>100</v>
          </cell>
          <cell r="T171">
            <v>100</v>
          </cell>
        </row>
        <row r="172">
          <cell r="D172">
            <v>52010050003</v>
          </cell>
          <cell r="E172" t="str">
            <v>En el periodo 2020-2023 se atienden 230.000 personas en el Centro Regional de Atención a Víctimas - CRAV.</v>
          </cell>
          <cell r="F172" t="str">
            <v>Personas que reciben orientación y atención integral a través del Centro Regional de Atención a Víctimas</v>
          </cell>
          <cell r="G172" t="str">
            <v>Incremento</v>
          </cell>
          <cell r="H172" t="str">
            <v>Número</v>
          </cell>
          <cell r="I172" t="str">
            <v>V1</v>
          </cell>
          <cell r="J172" t="str">
            <v xml:space="preserve">V1: Personas atendidas </v>
          </cell>
          <cell r="K172" t="str">
            <v>Número</v>
          </cell>
          <cell r="L172">
            <v>16</v>
          </cell>
          <cell r="M172">
            <v>41</v>
          </cell>
          <cell r="N172">
            <v>14</v>
          </cell>
          <cell r="O172">
            <v>100000</v>
          </cell>
          <cell r="P172">
            <v>330000</v>
          </cell>
          <cell r="Q172">
            <v>130000</v>
          </cell>
          <cell r="R172">
            <v>150000</v>
          </cell>
          <cell r="S172">
            <v>240000</v>
          </cell>
          <cell r="T172">
            <v>330000</v>
          </cell>
        </row>
        <row r="173">
          <cell r="D173">
            <v>52010050004</v>
          </cell>
          <cell r="E173" t="str">
            <v>En el periodo 2020-2023 se pasa de tener 6 a 12 servicios a la comunidad a través de los Puntos de Información y Orientación (PIO) y las Unidades Móviles.</v>
          </cell>
          <cell r="F173" t="str">
            <v>Puntos de Información Orientación (PIO) y Unidades Móviles adecuadas y funcionando</v>
          </cell>
          <cell r="G173" t="str">
            <v>Incremento</v>
          </cell>
          <cell r="H173" t="str">
            <v>Número</v>
          </cell>
          <cell r="I173" t="str">
            <v>V1</v>
          </cell>
          <cell r="J173" t="str">
            <v xml:space="preserve">V1:Unidades de Atención </v>
          </cell>
          <cell r="K173" t="str">
            <v>Número</v>
          </cell>
          <cell r="L173">
            <v>16</v>
          </cell>
          <cell r="M173">
            <v>41</v>
          </cell>
          <cell r="N173">
            <v>14</v>
          </cell>
          <cell r="O173">
            <v>6</v>
          </cell>
          <cell r="P173">
            <v>12</v>
          </cell>
          <cell r="Q173">
            <v>6</v>
          </cell>
          <cell r="R173">
            <v>10</v>
          </cell>
          <cell r="S173">
            <v>11</v>
          </cell>
          <cell r="T173">
            <v>12</v>
          </cell>
        </row>
        <row r="174">
          <cell r="D174">
            <v>52010050005</v>
          </cell>
          <cell r="E174" t="str">
            <v>En el periodo 2020-2023 se atienden el 100% de las solicitudes de Ayuda Humanitaria Inmediata (AHÍ) de los hogares víctimas del conflicto armado que cumplan los requisitos.</v>
          </cell>
          <cell r="F174" t="str">
            <v>Hogares víctimas del conflicto armado que solicitan y reciben ayuda humanitaria con enfoque étnico diferencial, en cumplimiento de los requisitos de ley</v>
          </cell>
          <cell r="G174" t="str">
            <v>Mantenimiento o cobertura</v>
          </cell>
          <cell r="H174" t="str">
            <v>Porcentaje</v>
          </cell>
          <cell r="I174" t="str">
            <v xml:space="preserve"> V1 / V2 * 100</v>
          </cell>
          <cell r="J174" t="str">
            <v>V1: Hogares que reciben ayuda humanitaria inmediata
V2: Hogares que cumpliendo los requisitos de ley solicitan ayuda humanitaria inmediata</v>
          </cell>
          <cell r="K174" t="str">
            <v>Número</v>
          </cell>
          <cell r="L174">
            <v>16</v>
          </cell>
          <cell r="M174">
            <v>41</v>
          </cell>
          <cell r="N174">
            <v>14</v>
          </cell>
          <cell r="O174">
            <v>100</v>
          </cell>
          <cell r="P174">
            <v>100</v>
          </cell>
          <cell r="Q174">
            <v>100</v>
          </cell>
          <cell r="R174">
            <v>100</v>
          </cell>
          <cell r="S174">
            <v>100</v>
          </cell>
          <cell r="T174">
            <v>100</v>
          </cell>
        </row>
        <row r="175">
          <cell r="D175">
            <v>52010050006</v>
          </cell>
          <cell r="E175" t="str">
            <v>En el periodo 2020-2023 se completa e integra el Sistema de Información de víctimas de Cali - SIVIC</v>
          </cell>
          <cell r="F175" t="str">
            <v>Sistema de información de atención a víctimas del conflicto ampliado e integrado</v>
          </cell>
          <cell r="G175" t="str">
            <v>Incremento</v>
          </cell>
          <cell r="H175" t="str">
            <v>Porcentaje</v>
          </cell>
          <cell r="I175" t="str">
            <v xml:space="preserve"> V1 / V2 * 100</v>
          </cell>
          <cell r="J175" t="str">
            <v>V1: Módulos del sistema instalados y en operación.
 V2: Módulos del sistema requeridos.</v>
          </cell>
          <cell r="K175" t="str">
            <v>Número</v>
          </cell>
          <cell r="L175">
            <v>16</v>
          </cell>
          <cell r="M175">
            <v>41</v>
          </cell>
          <cell r="N175">
            <v>14</v>
          </cell>
          <cell r="O175">
            <v>10</v>
          </cell>
          <cell r="P175">
            <v>100</v>
          </cell>
          <cell r="Q175">
            <v>15</v>
          </cell>
          <cell r="R175">
            <v>25</v>
          </cell>
          <cell r="S175">
            <v>75</v>
          </cell>
          <cell r="T175">
            <v>100</v>
          </cell>
        </row>
        <row r="176">
          <cell r="D176">
            <v>52010050007</v>
          </cell>
          <cell r="E176" t="str">
            <v>En el periodo 2021-2023 se da respuesta al 100% de las solicitudes de atención y orientación recibidas por canales no presenciales habilitados</v>
          </cell>
          <cell r="F176" t="str">
            <v>Porcentaje de atención de solicitudes recibidas por canales no presenciales habilitados para servicios de atención y orientación</v>
          </cell>
          <cell r="G176" t="str">
            <v>Incremento</v>
          </cell>
          <cell r="H176" t="str">
            <v>Porcentaje</v>
          </cell>
          <cell r="I176" t="str">
            <v>V1 / V2 * 100</v>
          </cell>
          <cell r="J176" t="str">
            <v>V1: Solicitudes por canales no presenciales atendidas.
V2: Solicitudes por canales no presenciales recibidas.</v>
          </cell>
          <cell r="K176" t="str">
            <v>Número</v>
          </cell>
          <cell r="L176">
            <v>16</v>
          </cell>
          <cell r="M176">
            <v>41</v>
          </cell>
          <cell r="N176">
            <v>14</v>
          </cell>
          <cell r="O176">
            <v>0</v>
          </cell>
          <cell r="P176">
            <v>100</v>
          </cell>
          <cell r="Q176">
            <v>0</v>
          </cell>
          <cell r="R176">
            <v>0</v>
          </cell>
          <cell r="S176">
            <v>100</v>
          </cell>
          <cell r="T176">
            <v>100</v>
          </cell>
        </row>
        <row r="177">
          <cell r="D177">
            <v>52010050008</v>
          </cell>
          <cell r="E177" t="str">
            <v>A diciembre de 2023, se aumenta a 57.750 las personas víctimas del conflicto armado que reciben atención psicosocial y en salud integral</v>
          </cell>
          <cell r="F177" t="str">
            <v>Personas víctimas del conflicto armado atendidas psicosocialmente y en salud integral</v>
          </cell>
          <cell r="G177" t="str">
            <v>Incremento</v>
          </cell>
          <cell r="H177" t="str">
            <v>Número</v>
          </cell>
          <cell r="I177" t="str">
            <v>V1</v>
          </cell>
          <cell r="J177" t="str">
            <v>V1= Personas victimas del conflicto armado y sus familias atendidas psicosocialmente y en salud integral</v>
          </cell>
          <cell r="K177" t="str">
            <v>Número</v>
          </cell>
          <cell r="L177">
            <v>16</v>
          </cell>
          <cell r="M177">
            <v>19</v>
          </cell>
          <cell r="N177">
            <v>2</v>
          </cell>
          <cell r="O177">
            <v>44750</v>
          </cell>
          <cell r="P177">
            <v>57750</v>
          </cell>
          <cell r="Q177">
            <v>48750</v>
          </cell>
          <cell r="R177">
            <v>51750</v>
          </cell>
          <cell r="S177">
            <v>54750</v>
          </cell>
          <cell r="T177">
            <v>57750</v>
          </cell>
        </row>
        <row r="178">
          <cell r="D178">
            <v>52010050009</v>
          </cell>
          <cell r="E178" t="str">
            <v>En el periodo 2020 - 2023, 3.480 Estudiantes víctimas del conflicto armado interno se encuentran matriculados en las Instituciones Educativas Oficiales con estrategias para la permanencia escolar</v>
          </cell>
          <cell r="F178" t="str">
            <v>Estudiantes víctimas del conflicto armado interno matriculados en las Instituciones Educativas Oficiales con estrategias para la permanencia escolar</v>
          </cell>
          <cell r="G178" t="str">
            <v>Mantenimiento o cobertura</v>
          </cell>
          <cell r="H178" t="str">
            <v>Número</v>
          </cell>
          <cell r="I178" t="str">
            <v>V1</v>
          </cell>
          <cell r="J178" t="str">
            <v>V1= Estudiantes, víctimas del conflicto armado interno, matriculados en las Instituciones Educativas Oficiales con estrategias para la permanencia escolar</v>
          </cell>
          <cell r="K178" t="str">
            <v>Número</v>
          </cell>
          <cell r="L178">
            <v>16</v>
          </cell>
          <cell r="M178">
            <v>22</v>
          </cell>
          <cell r="N178">
            <v>14</v>
          </cell>
          <cell r="O178">
            <v>3200</v>
          </cell>
          <cell r="P178">
            <v>3480</v>
          </cell>
          <cell r="Q178">
            <v>2830</v>
          </cell>
          <cell r="R178">
            <v>3480</v>
          </cell>
          <cell r="S178">
            <v>3480</v>
          </cell>
          <cell r="T178">
            <v>3480</v>
          </cell>
        </row>
        <row r="179">
          <cell r="D179">
            <v>52010050010</v>
          </cell>
          <cell r="E179" t="str">
            <v>En el periodo 2021-2023 se brinda asistencia psicojurídica a 1000 personas  para que conozcan sus derechos a la verdad, justicia, reparación y no repetición.</v>
          </cell>
          <cell r="F179" t="str">
            <v>Personas víctimas del conflicto armado que reciben asistencia psico jurídica especializada frente al goce efectivo de sus derechos a la verdad, la justicia, la reparación y la no repetición</v>
          </cell>
          <cell r="G179" t="str">
            <v>Incremento</v>
          </cell>
          <cell r="H179" t="str">
            <v>Número</v>
          </cell>
          <cell r="I179" t="str">
            <v>V1</v>
          </cell>
          <cell r="J179" t="str">
            <v>V1: Personas víctimas que reciben asistencia psicojurídica frente a sus derechos a la verdad, justticia, reparación y no repetición.</v>
          </cell>
          <cell r="K179" t="str">
            <v>Número</v>
          </cell>
          <cell r="L179">
            <v>16</v>
          </cell>
          <cell r="M179">
            <v>41</v>
          </cell>
          <cell r="N179">
            <v>14</v>
          </cell>
          <cell r="O179">
            <v>0</v>
          </cell>
          <cell r="P179">
            <v>1000</v>
          </cell>
          <cell r="Q179">
            <v>0</v>
          </cell>
          <cell r="R179">
            <v>120</v>
          </cell>
          <cell r="S179">
            <v>560</v>
          </cell>
          <cell r="T179">
            <v>1000</v>
          </cell>
        </row>
        <row r="180">
          <cell r="D180">
            <v>52010050011</v>
          </cell>
          <cell r="E180" t="str">
            <v>En el periodo 2021-2023 se benefician 4.860 víctimas del conflicto armado a través de la estrategia “Reparar para Reconciliar”.</v>
          </cell>
          <cell r="F180" t="str">
            <v>Personas víctimas del conflicto armado que se benefician de la estrategia "Reparar para Reconciliar" con enfoque diferencial</v>
          </cell>
          <cell r="G180" t="str">
            <v>Incremento</v>
          </cell>
          <cell r="H180" t="str">
            <v>Número</v>
          </cell>
          <cell r="I180" t="str">
            <v>V1</v>
          </cell>
          <cell r="J180" t="str">
            <v>V1: Personas víctimas del conflicto armado que se benefician de la estrategia</v>
          </cell>
          <cell r="K180" t="str">
            <v>Número</v>
          </cell>
          <cell r="L180">
            <v>16</v>
          </cell>
          <cell r="M180">
            <v>41</v>
          </cell>
          <cell r="N180">
            <v>14</v>
          </cell>
          <cell r="O180">
            <v>0</v>
          </cell>
          <cell r="P180">
            <v>4860</v>
          </cell>
          <cell r="Q180">
            <v>0</v>
          </cell>
          <cell r="R180">
            <v>320</v>
          </cell>
          <cell r="S180">
            <v>2590</v>
          </cell>
          <cell r="T180">
            <v>4860</v>
          </cell>
        </row>
        <row r="181">
          <cell r="D181">
            <v>52010050012</v>
          </cell>
          <cell r="E181" t="str">
            <v>En el  2021 reciben  apoyo técnico para su participación ante las entidades del SIV 50 organizaciones de víctimas del conflicto armado.</v>
          </cell>
          <cell r="F181" t="str">
            <v>Organizaciones que reciben apoyo para su participación e incidencia ante las entidades del Sistema Integral de Verdad, Justicia Reparación y No Repetición</v>
          </cell>
          <cell r="G181" t="str">
            <v>Incremento</v>
          </cell>
          <cell r="H181" t="str">
            <v>Número</v>
          </cell>
          <cell r="I181" t="str">
            <v>V1</v>
          </cell>
          <cell r="J181" t="str">
            <v>V1: Organizaciones que reciben apoyo técnico o material para su participación e incidencia ante las entidades del Sistema Integral de Verdad, Justicia Reparación y No Repetición</v>
          </cell>
          <cell r="K181" t="str">
            <v>Número</v>
          </cell>
          <cell r="L181">
            <v>16</v>
          </cell>
          <cell r="M181">
            <v>41</v>
          </cell>
          <cell r="N181">
            <v>14</v>
          </cell>
          <cell r="O181">
            <v>0</v>
          </cell>
          <cell r="P181">
            <v>50</v>
          </cell>
          <cell r="Q181">
            <v>0</v>
          </cell>
          <cell r="R181">
            <v>50</v>
          </cell>
          <cell r="S181">
            <v>0</v>
          </cell>
          <cell r="T181">
            <v>0</v>
          </cell>
        </row>
        <row r="182">
          <cell r="D182">
            <v>52010050013</v>
          </cell>
          <cell r="E182" t="str">
            <v>En el período 2020-2023 se Protegen  500 víctimas, en la ruta de riesgo de amenaza de violencia (RIAV).</v>
          </cell>
          <cell r="F182" t="str">
            <v>Víctimas protegidas en la ruta de riesgo de amenaza de violencia (RIAV)</v>
          </cell>
          <cell r="G182" t="str">
            <v>Incremento</v>
          </cell>
          <cell r="H182" t="str">
            <v>Número</v>
          </cell>
          <cell r="I182" t="str">
            <v>V1</v>
          </cell>
          <cell r="J182" t="str">
            <v>V1= Victimas protegidas</v>
          </cell>
          <cell r="K182" t="str">
            <v>Número</v>
          </cell>
          <cell r="L182">
            <v>16</v>
          </cell>
          <cell r="M182">
            <v>45</v>
          </cell>
          <cell r="N182">
            <v>18</v>
          </cell>
          <cell r="O182">
            <v>318</v>
          </cell>
          <cell r="P182">
            <v>818</v>
          </cell>
          <cell r="Q182">
            <v>443</v>
          </cell>
          <cell r="R182">
            <v>568</v>
          </cell>
          <cell r="S182">
            <v>693</v>
          </cell>
          <cell r="T182">
            <v>818</v>
          </cell>
        </row>
        <row r="183">
          <cell r="D183">
            <v>52010050014</v>
          </cell>
          <cell r="E183" t="str">
            <v>En el período 2020-2023 se promueve  la vinculación de 1.005 personas víctimas del conflicto armado,  a procesos artísticos y culturales</v>
          </cell>
          <cell r="F183" t="str">
            <v>Personas víctimas del conflicto armado, vinculadas a procesos artísticos y culturales</v>
          </cell>
          <cell r="G183" t="str">
            <v>Incremento</v>
          </cell>
          <cell r="H183" t="str">
            <v>Número</v>
          </cell>
          <cell r="I183" t="str">
            <v>V1</v>
          </cell>
          <cell r="J183" t="str">
            <v>V1= Personas víctimas del conflicto armado, vinculadas a procesos artísticos y culturales</v>
          </cell>
          <cell r="K183" t="str">
            <v>Número</v>
          </cell>
          <cell r="L183">
            <v>16</v>
          </cell>
          <cell r="M183">
            <v>33</v>
          </cell>
          <cell r="N183">
            <v>5</v>
          </cell>
          <cell r="O183">
            <v>2085</v>
          </cell>
          <cell r="P183">
            <v>3090</v>
          </cell>
          <cell r="Q183">
            <v>2285</v>
          </cell>
          <cell r="R183">
            <v>2557</v>
          </cell>
          <cell r="S183">
            <v>2824</v>
          </cell>
          <cell r="T183">
            <v>3090</v>
          </cell>
        </row>
        <row r="184">
          <cell r="D184">
            <v>52010050015</v>
          </cell>
          <cell r="E184" t="str">
            <v>En el periodo 2021-2023 se capacitan 10.000 víctimas del conflicto armado en los mecanismos disponibles para acceder a la restitución de sus derechos.</v>
          </cell>
          <cell r="F184" t="str">
            <v>Personas víctimas del conflicto armado capacitados en mecanismos de reparación y restitución de derechos</v>
          </cell>
          <cell r="G184" t="str">
            <v>Incremento</v>
          </cell>
          <cell r="H184" t="str">
            <v>Número</v>
          </cell>
          <cell r="I184" t="str">
            <v>V1</v>
          </cell>
          <cell r="J184" t="str">
            <v>V1: Adultos mayores capaciitados en mecanismos de reparación de víctimas</v>
          </cell>
          <cell r="K184" t="str">
            <v>Número</v>
          </cell>
          <cell r="L184">
            <v>16</v>
          </cell>
          <cell r="M184">
            <v>41</v>
          </cell>
          <cell r="N184">
            <v>14</v>
          </cell>
          <cell r="O184">
            <v>0</v>
          </cell>
          <cell r="P184">
            <v>10000</v>
          </cell>
          <cell r="Q184">
            <v>0</v>
          </cell>
          <cell r="R184">
            <v>1500</v>
          </cell>
          <cell r="S184">
            <v>5750</v>
          </cell>
          <cell r="T184">
            <v>10000</v>
          </cell>
        </row>
        <row r="185">
          <cell r="D185">
            <v>52010050016</v>
          </cell>
          <cell r="E185" t="str">
            <v>En el periodo 2020-2023 se realiza un plan de funcionamiento para la Mesa Municipal de Participación Efectiva de Victimas.</v>
          </cell>
          <cell r="F185" t="str">
            <v>Planes de Funcionamiento de la Mesa Distrital de Participación Efectiva de Víctimas aprobado y ejecutado</v>
          </cell>
          <cell r="G185" t="str">
            <v>Mantenimiento o cobertura</v>
          </cell>
          <cell r="H185" t="str">
            <v>Número</v>
          </cell>
          <cell r="I185" t="str">
            <v>V1</v>
          </cell>
          <cell r="J185" t="str">
            <v>V1: Plan de funcionamiento aprobado y ejecutad</v>
          </cell>
          <cell r="K185" t="str">
            <v>Número</v>
          </cell>
          <cell r="L185">
            <v>16</v>
          </cell>
          <cell r="M185">
            <v>41</v>
          </cell>
          <cell r="N185">
            <v>14</v>
          </cell>
          <cell r="O185">
            <v>1</v>
          </cell>
          <cell r="P185">
            <v>4</v>
          </cell>
          <cell r="Q185">
            <v>1</v>
          </cell>
          <cell r="R185">
            <v>2</v>
          </cell>
          <cell r="S185">
            <v>3</v>
          </cell>
          <cell r="T185">
            <v>4</v>
          </cell>
        </row>
        <row r="186">
          <cell r="D186">
            <v>52010050017</v>
          </cell>
          <cell r="E186" t="str">
            <v>En el periodo 2020-2023 se realizan cuatro (4) eventos conmemorativos como medidas de satisfacción para las víctimas del conflicto armado.</v>
          </cell>
          <cell r="F186" t="str">
            <v>Eventos conmemorativos para las víctimas como medidas de satisfacción</v>
          </cell>
          <cell r="G186" t="str">
            <v>Incremento</v>
          </cell>
          <cell r="H186" t="str">
            <v>Número</v>
          </cell>
          <cell r="I186" t="str">
            <v>V1</v>
          </cell>
          <cell r="J186" t="str">
            <v>V1: Eventos conmemorativos para las víctimas</v>
          </cell>
          <cell r="K186" t="str">
            <v>Número</v>
          </cell>
          <cell r="L186">
            <v>16</v>
          </cell>
          <cell r="M186">
            <v>41</v>
          </cell>
          <cell r="N186">
            <v>14</v>
          </cell>
          <cell r="O186">
            <v>1</v>
          </cell>
          <cell r="P186">
            <v>4</v>
          </cell>
          <cell r="Q186">
            <v>1</v>
          </cell>
          <cell r="R186">
            <v>2</v>
          </cell>
          <cell r="S186">
            <v>3</v>
          </cell>
          <cell r="T186">
            <v>4</v>
          </cell>
        </row>
        <row r="187">
          <cell r="D187">
            <v>52010050018</v>
          </cell>
          <cell r="E187" t="str">
            <v>En el periodo 2021-2023 se realizan 12 encuentros regionales de prevención y articulación de acciones para el alistamiento de los municipios receptores de desplazamiento.</v>
          </cell>
          <cell r="F187" t="str">
            <v>Encuentros regionales de prevención y articulación de las acciones para mitigación de efectos de desplazamiento y alistamiento de los municipios receptores</v>
          </cell>
          <cell r="G187" t="str">
            <v>Incremento</v>
          </cell>
          <cell r="H187" t="str">
            <v>Número</v>
          </cell>
          <cell r="I187" t="str">
            <v>V1</v>
          </cell>
          <cell r="J187" t="str">
            <v>V1:Encuentros regionales de prevención y articulación de acciones de alistamiento y mitigación.</v>
          </cell>
          <cell r="K187" t="str">
            <v>Número</v>
          </cell>
          <cell r="L187">
            <v>16</v>
          </cell>
          <cell r="M187">
            <v>41</v>
          </cell>
          <cell r="N187">
            <v>14</v>
          </cell>
          <cell r="O187">
            <v>0</v>
          </cell>
          <cell r="P187">
            <v>12</v>
          </cell>
          <cell r="Q187">
            <v>0</v>
          </cell>
          <cell r="R187">
            <v>4</v>
          </cell>
          <cell r="S187">
            <v>8</v>
          </cell>
          <cell r="T187">
            <v>12</v>
          </cell>
        </row>
        <row r="188">
          <cell r="D188">
            <v>52010050019</v>
          </cell>
          <cell r="E188" t="str">
            <v>En el periodo 2020-2023 se construye, implementa y ejecuta un plan de acción integral para la atención de migrantes y flujos migratorios mixtos.</v>
          </cell>
          <cell r="F188" t="str">
            <v>Plan de acción de atención a migrantes y flujos migratorios mixtos formulado e implementado</v>
          </cell>
          <cell r="G188" t="str">
            <v>Mantenimiento o cobertura</v>
          </cell>
          <cell r="H188" t="str">
            <v>Porcentaje</v>
          </cell>
          <cell r="I188" t="str">
            <v xml:space="preserve"> V1 / V2 * 100</v>
          </cell>
          <cell r="J188" t="str">
            <v>V1:Plan de acción diseñado y formulado
V2: Plan de acción implementado y en ejecución</v>
          </cell>
          <cell r="K188" t="str">
            <v>Número</v>
          </cell>
          <cell r="L188">
            <v>16</v>
          </cell>
          <cell r="M188">
            <v>41</v>
          </cell>
          <cell r="N188">
            <v>14</v>
          </cell>
          <cell r="O188">
            <v>0</v>
          </cell>
          <cell r="P188">
            <v>100</v>
          </cell>
          <cell r="Q188">
            <v>0</v>
          </cell>
          <cell r="R188">
            <v>100</v>
          </cell>
          <cell r="S188">
            <v>100</v>
          </cell>
          <cell r="T188">
            <v>100</v>
          </cell>
        </row>
        <row r="189">
          <cell r="D189">
            <v>52010050020</v>
          </cell>
          <cell r="E189" t="str">
            <v>En el periodo 2020- 2023 se asignan 350 subsidios distritales a hogares en situación de desplazamiento forzoso y/o población victima del conflicto</v>
          </cell>
          <cell r="F189" t="str">
            <v>Subsidio distrital de vivienda asignados a hogares en situación de desplazamiento forzoso y/o población víctima de conflicto</v>
          </cell>
          <cell r="G189" t="str">
            <v>Incremento</v>
          </cell>
          <cell r="H189" t="str">
            <v>Número</v>
          </cell>
          <cell r="I189" t="str">
            <v>V1</v>
          </cell>
          <cell r="J189" t="str">
            <v>V1= Subsidio municipal de vivienda asignados a hogares en situación de desplazamiento forzoso</v>
          </cell>
          <cell r="K189" t="str">
            <v>Número</v>
          </cell>
          <cell r="L189">
            <v>11</v>
          </cell>
          <cell r="M189">
            <v>40</v>
          </cell>
          <cell r="N189">
            <v>7</v>
          </cell>
          <cell r="O189">
            <v>1451</v>
          </cell>
          <cell r="P189">
            <v>1801</v>
          </cell>
          <cell r="Q189">
            <v>1491</v>
          </cell>
          <cell r="R189">
            <v>1551</v>
          </cell>
          <cell r="S189">
            <v>1701</v>
          </cell>
          <cell r="T189">
            <v>1801</v>
          </cell>
        </row>
        <row r="190">
          <cell r="D190">
            <v>52010050021</v>
          </cell>
          <cell r="E190" t="str">
            <v>En el periodo 2020 - 2023 se realiza 4 eventos deportivos y recreativos para la reparación de las víctimas del conflicto armado</v>
          </cell>
          <cell r="F190" t="str">
            <v>Eventos deportivos y recreativos para la reparación integral de víctimas del conflicto armado, realizados</v>
          </cell>
          <cell r="G190" t="str">
            <v>Incremento</v>
          </cell>
          <cell r="H190" t="str">
            <v>Número</v>
          </cell>
          <cell r="I190" t="str">
            <v xml:space="preserve">V1 </v>
          </cell>
          <cell r="J190" t="str">
            <v>V1= Eventos deportivos y recreativos para personas víctimas del conflicto armado</v>
          </cell>
          <cell r="K190" t="str">
            <v>Número</v>
          </cell>
          <cell r="L190">
            <v>3</v>
          </cell>
          <cell r="M190">
            <v>43</v>
          </cell>
          <cell r="N190">
            <v>4</v>
          </cell>
          <cell r="O190">
            <v>4</v>
          </cell>
          <cell r="P190">
            <v>8</v>
          </cell>
          <cell r="Q190">
            <v>5</v>
          </cell>
          <cell r="R190">
            <v>6</v>
          </cell>
          <cell r="S190">
            <v>7</v>
          </cell>
          <cell r="T190">
            <v>8</v>
          </cell>
        </row>
        <row r="191">
          <cell r="D191">
            <v>52020010001</v>
          </cell>
          <cell r="E191" t="str">
            <v>En el periodo 2021-2023 se crea un Sistema Distrital de Atención Integral a la Primera Infancia.</v>
          </cell>
          <cell r="F191" t="str">
            <v>Sistema Distrital de Atención Integral a la Primera Infancia</v>
          </cell>
          <cell r="G191" t="str">
            <v>Mantenimiento o cobertura</v>
          </cell>
          <cell r="H191" t="str">
            <v>Número</v>
          </cell>
          <cell r="I191" t="str">
            <v>V1</v>
          </cell>
          <cell r="J191" t="str">
            <v>V1:Sistema Distrital de Atención Integral a la Primera Infancia</v>
          </cell>
          <cell r="K191" t="str">
            <v>Número</v>
          </cell>
          <cell r="L191">
            <v>4</v>
          </cell>
          <cell r="M191">
            <v>41</v>
          </cell>
          <cell r="N191">
            <v>14</v>
          </cell>
          <cell r="O191">
            <v>0</v>
          </cell>
          <cell r="P191">
            <v>1</v>
          </cell>
          <cell r="Q191">
            <v>0</v>
          </cell>
          <cell r="R191">
            <v>1</v>
          </cell>
          <cell r="S191">
            <v>1</v>
          </cell>
          <cell r="T191">
            <v>1</v>
          </cell>
        </row>
        <row r="192">
          <cell r="D192">
            <v>52020010002</v>
          </cell>
          <cell r="E192" t="str">
            <v>En el período 2020-2023, dieciocho (18) Unidades de Transformación Social – UTS Cariños de atención integral a la primera infancia con mantenimiento.</v>
          </cell>
          <cell r="F192" t="str">
            <v>Mantenimiento de las Unidades de Transformación Social - UTS de atención Integral a la Primera Infancia</v>
          </cell>
          <cell r="G192" t="str">
            <v>Mantenimiento o cobertura</v>
          </cell>
          <cell r="H192" t="str">
            <v>Número</v>
          </cell>
          <cell r="I192" t="str">
            <v>V1</v>
          </cell>
          <cell r="J192" t="str">
            <v xml:space="preserve">V1:UTS de atención integral con mantenimiento </v>
          </cell>
          <cell r="K192" t="str">
            <v>Número</v>
          </cell>
          <cell r="L192">
            <v>4</v>
          </cell>
          <cell r="M192">
            <v>41</v>
          </cell>
          <cell r="N192">
            <v>14</v>
          </cell>
          <cell r="O192">
            <v>18</v>
          </cell>
          <cell r="P192">
            <v>18</v>
          </cell>
          <cell r="Q192">
            <v>18</v>
          </cell>
          <cell r="R192">
            <v>18</v>
          </cell>
          <cell r="S192">
            <v>18</v>
          </cell>
          <cell r="T192">
            <v>18</v>
          </cell>
        </row>
        <row r="193">
          <cell r="D193">
            <v>52020010003</v>
          </cell>
          <cell r="E193" t="str">
            <v xml:space="preserve">En el período 2020-2023 se pasa de 7.519 a  10.161 Niñas, Niños, Mujeres gestantes y Madres lactantes con el Programa Cariños de Atención Integral a la Primera Infancia con perspectivas intercultural y de género y enfoques diferenciales y de derechos. </v>
          </cell>
          <cell r="F193" t="str">
            <v>Niñas, Niños, Mujeres gestantes y madres lactantes atendidas con el Programa Cariños para la Atención Integral a la Primera Infancia</v>
          </cell>
          <cell r="G193" t="str">
            <v>Incremento</v>
          </cell>
          <cell r="H193" t="str">
            <v>Número</v>
          </cell>
          <cell r="I193" t="str">
            <v>V1</v>
          </cell>
          <cell r="J193" t="str">
            <v>V1:Niñas, Niños, Mujeres gestantes y madres lactantes atendidas</v>
          </cell>
          <cell r="K193" t="str">
            <v>Número</v>
          </cell>
          <cell r="L193">
            <v>4</v>
          </cell>
          <cell r="M193">
            <v>41</v>
          </cell>
          <cell r="N193">
            <v>14</v>
          </cell>
          <cell r="O193">
            <v>7519</v>
          </cell>
          <cell r="P193">
            <v>10161</v>
          </cell>
          <cell r="Q193">
            <v>8170</v>
          </cell>
          <cell r="R193">
            <v>8830</v>
          </cell>
          <cell r="S193">
            <v>9490</v>
          </cell>
          <cell r="T193">
            <v>10161</v>
          </cell>
        </row>
        <row r="194">
          <cell r="D194">
            <v>52020010004</v>
          </cell>
          <cell r="E194" t="str">
            <v>En el periodo 2020-2023 se articulan intersectorial e interinstitucionalmente diez (10) Organismos en la implementación de las estrategias de Movilización Social por la Primera Infancia en Santiago de Cali.</v>
          </cell>
          <cell r="F194" t="str">
            <v>Organismos articulados intersectorial e interinstitucionalmente en la implementación de estrategias de movilización social</v>
          </cell>
          <cell r="G194" t="str">
            <v>Incremento</v>
          </cell>
          <cell r="H194" t="str">
            <v>Número</v>
          </cell>
          <cell r="I194" t="str">
            <v>V1</v>
          </cell>
          <cell r="J194" t="str">
            <v xml:space="preserve">V1:Agentes educativos y famiilas participantes </v>
          </cell>
          <cell r="K194" t="str">
            <v>Número</v>
          </cell>
          <cell r="L194">
            <v>10</v>
          </cell>
          <cell r="M194">
            <v>41</v>
          </cell>
          <cell r="N194">
            <v>14</v>
          </cell>
          <cell r="O194">
            <v>6</v>
          </cell>
          <cell r="P194">
            <v>10</v>
          </cell>
          <cell r="Q194">
            <v>6</v>
          </cell>
          <cell r="R194">
            <v>8</v>
          </cell>
          <cell r="S194">
            <v>9</v>
          </cell>
          <cell r="T194">
            <v>10</v>
          </cell>
        </row>
        <row r="195">
          <cell r="D195">
            <v>52020010005</v>
          </cell>
          <cell r="E195" t="str">
            <v>En el periodo 2020-2023, se realiza seguimiento en un 70% a Niñas, niños y mujeres gestantes de las UTS de Atención Integral a la Primera Infancia en la Ruta Integral de Atenciones – RIA.</v>
          </cell>
          <cell r="F195" t="str">
            <v>Niñas, niños y mujeres gestantes de las UTS de Atención Integral a la Primera Infancia con seguimiento en la Ruta Integral de Atenciones – RIA</v>
          </cell>
          <cell r="G195" t="str">
            <v>Incremento</v>
          </cell>
          <cell r="H195" t="str">
            <v>Porcentaje</v>
          </cell>
          <cell r="I195" t="str">
            <v>V1</v>
          </cell>
          <cell r="J195" t="str">
            <v>V1:Niñas, niños y mujeres gestantes de las UTS de Atención Integral a la Primera Infancia con seguimiento en la Ruta Integral de Atenciones - RIA</v>
          </cell>
          <cell r="K195" t="str">
            <v>Número</v>
          </cell>
          <cell r="L195">
            <v>4</v>
          </cell>
          <cell r="M195">
            <v>41</v>
          </cell>
          <cell r="N195">
            <v>14</v>
          </cell>
          <cell r="O195">
            <v>50</v>
          </cell>
          <cell r="P195">
            <v>70</v>
          </cell>
          <cell r="Q195">
            <v>55</v>
          </cell>
          <cell r="R195">
            <v>60</v>
          </cell>
          <cell r="S195">
            <v>65</v>
          </cell>
          <cell r="T195">
            <v>70</v>
          </cell>
        </row>
        <row r="196">
          <cell r="D196">
            <v>52020010006</v>
          </cell>
          <cell r="E196" t="str">
            <v>En el período 2020-2023, se aumenta a 56 los prestadores de servicios de salud que brindan atención de calidad al recién nacido</v>
          </cell>
          <cell r="F196" t="str">
            <v>Prestadores de servicios de salud que brindan atención de calidad a recién nacidos, aumentadas</v>
          </cell>
          <cell r="G196" t="str">
            <v>Incremento</v>
          </cell>
          <cell r="H196" t="str">
            <v>Número</v>
          </cell>
          <cell r="I196" t="str">
            <v>V1 + V2 + V3 + V4 + V5</v>
          </cell>
          <cell r="J196" t="str">
            <v>V1 = Salas de parto públicas y privadas que bridan atención de calidad al recién nacidos
 V2 = UCI neonatal que que bridan atención de calidad al recién nacidos
 V3 = IPS con clubes infantiles de neurodesarrollo que bridan atención de calidad al recién nacidos
 V4 = IPS públicas con consulta externa de atención a recién nacidos que bridan atención de calidad al recién nacidos
 V5 = IPS privadas con consulta externa de atención a recién nacidos que bridan atención de calidad al recién nacidos</v>
          </cell>
          <cell r="K196" t="str">
            <v>Número</v>
          </cell>
          <cell r="L196">
            <v>3</v>
          </cell>
          <cell r="M196">
            <v>19</v>
          </cell>
          <cell r="N196">
            <v>2</v>
          </cell>
          <cell r="O196">
            <v>20</v>
          </cell>
          <cell r="P196">
            <v>56</v>
          </cell>
          <cell r="Q196">
            <v>20</v>
          </cell>
          <cell r="R196">
            <v>33</v>
          </cell>
          <cell r="S196">
            <v>45</v>
          </cell>
          <cell r="T196">
            <v>56</v>
          </cell>
        </row>
        <row r="197">
          <cell r="D197">
            <v>52020010007</v>
          </cell>
          <cell r="E197" t="str">
            <v>En el período 2020 - 2023, se benefician 4.000 niñas y niños con experiencias lúdicas para la primera infancia</v>
          </cell>
          <cell r="F197" t="str">
            <v>Niñas, niños de primera infancia beneficiados anualmente con experiencias en juego, lúdica y recreación</v>
          </cell>
          <cell r="G197" t="str">
            <v>Mantenimiento o cobertura</v>
          </cell>
          <cell r="H197" t="str">
            <v>Número</v>
          </cell>
          <cell r="I197" t="str">
            <v>V1</v>
          </cell>
          <cell r="J197" t="str">
            <v>V1= Niñas y niños beneficiados con experiencias lúdicas</v>
          </cell>
          <cell r="K197" t="str">
            <v>Número</v>
          </cell>
          <cell r="L197">
            <v>3</v>
          </cell>
          <cell r="M197">
            <v>43</v>
          </cell>
          <cell r="N197">
            <v>4</v>
          </cell>
          <cell r="O197">
            <v>2800</v>
          </cell>
          <cell r="P197">
            <v>4000</v>
          </cell>
          <cell r="Q197">
            <v>600</v>
          </cell>
          <cell r="R197">
            <v>4000</v>
          </cell>
          <cell r="S197">
            <v>4000</v>
          </cell>
          <cell r="T197">
            <v>4000</v>
          </cell>
        </row>
        <row r="198">
          <cell r="D198">
            <v>52020010008</v>
          </cell>
          <cell r="E198" t="str">
            <v>En el período 2021-2023 se benefician 6.000 niños, niñas, mujeres gestantes y madres lactantes con experiencias artísticas y culturales</v>
          </cell>
          <cell r="F198" t="str">
            <v>Niños, niñas, mujeres gestantes y madres lactantes beneficiados con experiencias artísticas y culturales</v>
          </cell>
          <cell r="G198" t="str">
            <v>Incremento</v>
          </cell>
          <cell r="H198" t="str">
            <v>Número</v>
          </cell>
          <cell r="I198" t="str">
            <v>V1</v>
          </cell>
          <cell r="J198" t="str">
            <v>V1= Niños, niñas, mujeres gestantes y madres lactantes beneficiados con experiencias artísticas y culturales</v>
          </cell>
          <cell r="K198" t="str">
            <v>Número</v>
          </cell>
          <cell r="L198">
            <v>4</v>
          </cell>
          <cell r="M198">
            <v>33</v>
          </cell>
          <cell r="N198">
            <v>5</v>
          </cell>
          <cell r="O198">
            <v>0</v>
          </cell>
          <cell r="P198">
            <v>6000</v>
          </cell>
          <cell r="Q198">
            <v>0</v>
          </cell>
          <cell r="R198">
            <v>2000</v>
          </cell>
          <cell r="S198">
            <v>4000</v>
          </cell>
          <cell r="T198">
            <v>6000</v>
          </cell>
        </row>
        <row r="199">
          <cell r="D199">
            <v>52020010009</v>
          </cell>
          <cell r="E199" t="str">
            <v>En el período 2020-2023 se benefician 8.000 niños, niñas, mujeres gestantes y madres lactantes en procesos de lectura y escritura</v>
          </cell>
          <cell r="F199" t="str">
            <v>Niñas y niños, mujeres gestantes y madres lactantes beneficiadas en procesos de lectura, escritura y oralidad</v>
          </cell>
          <cell r="G199" t="str">
            <v>Incremento</v>
          </cell>
          <cell r="H199" t="str">
            <v>Número</v>
          </cell>
          <cell r="I199" t="str">
            <v>V1</v>
          </cell>
          <cell r="J199" t="str">
            <v>V1= Niñas y niños, mujeres gestantes y madres lactantes beneficiados en procesos de lectura y escritura</v>
          </cell>
          <cell r="K199" t="str">
            <v>Número</v>
          </cell>
          <cell r="L199">
            <v>4</v>
          </cell>
          <cell r="M199">
            <v>33</v>
          </cell>
          <cell r="N199">
            <v>5</v>
          </cell>
          <cell r="O199">
            <v>0</v>
          </cell>
          <cell r="P199">
            <v>8000</v>
          </cell>
          <cell r="Q199">
            <v>1000</v>
          </cell>
          <cell r="R199">
            <v>3300</v>
          </cell>
          <cell r="S199">
            <v>5650</v>
          </cell>
          <cell r="T199">
            <v>8000</v>
          </cell>
        </row>
        <row r="200">
          <cell r="D200">
            <v>52020010010</v>
          </cell>
          <cell r="E200" t="str">
            <v xml:space="preserve">En el periodo 2020 - 2023, 46 Instituciones Educativas Oficiales con niñas y niños de educación inicial atendidos integralmente </v>
          </cell>
          <cell r="F200" t="str">
            <v>IEO con Niñas y niños de educación inicial atendidos integralmente</v>
          </cell>
          <cell r="G200" t="str">
            <v>Mantenimiento o cobertura</v>
          </cell>
          <cell r="H200" t="str">
            <v>Número</v>
          </cell>
          <cell r="I200" t="str">
            <v>V1</v>
          </cell>
          <cell r="J200" t="str">
            <v>V1= IEO con niñas y niños de primera Infancias atendidos Integralmente</v>
          </cell>
          <cell r="K200" t="str">
            <v>Número</v>
          </cell>
          <cell r="L200">
            <v>4</v>
          </cell>
          <cell r="M200">
            <v>22</v>
          </cell>
          <cell r="N200">
            <v>1</v>
          </cell>
          <cell r="O200">
            <v>40</v>
          </cell>
          <cell r="P200">
            <v>46</v>
          </cell>
          <cell r="Q200">
            <v>40</v>
          </cell>
          <cell r="R200">
            <v>42</v>
          </cell>
          <cell r="S200">
            <v>44</v>
          </cell>
          <cell r="T200">
            <v>46</v>
          </cell>
        </row>
        <row r="201">
          <cell r="D201">
            <v>52020010011</v>
          </cell>
          <cell r="E201" t="str">
            <v xml:space="preserve">En el periodo 2020-2023, Se construye la infraestructura  fisica  de un (1) centro de atención a la primera infancia. </v>
          </cell>
          <cell r="F201" t="str">
            <v>Construcción de la infraestructura física para la atención a la primera infancia</v>
          </cell>
          <cell r="G201" t="str">
            <v>Incremento</v>
          </cell>
          <cell r="H201" t="str">
            <v>Número</v>
          </cell>
          <cell r="I201" t="str">
            <v>V1</v>
          </cell>
          <cell r="J201" t="str">
            <v xml:space="preserve">V1= Centro de atención a la primera infancia construido </v>
          </cell>
          <cell r="K201" t="str">
            <v>Número</v>
          </cell>
          <cell r="L201">
            <v>4</v>
          </cell>
          <cell r="M201">
            <v>22</v>
          </cell>
          <cell r="N201">
            <v>1</v>
          </cell>
          <cell r="O201">
            <v>18</v>
          </cell>
          <cell r="P201">
            <v>19</v>
          </cell>
          <cell r="Q201">
            <v>18.04</v>
          </cell>
          <cell r="R201">
            <v>18.190000000000001</v>
          </cell>
          <cell r="S201">
            <v>18.760000000000002</v>
          </cell>
          <cell r="T201">
            <v>19</v>
          </cell>
        </row>
        <row r="202">
          <cell r="D202">
            <v>52020020001</v>
          </cell>
          <cell r="E202" t="str">
            <v>En el período 2020 - 2023, se benefician anualmente 10.000 niñas, niños de infancia, adolescencia y juventud con programas lúdicos y recreativos</v>
          </cell>
          <cell r="F202" t="str">
            <v>Niñas, niños de infancia, adolescencia y juventud beneficiados anualmente con experiencias en juego, lúdica y recreación</v>
          </cell>
          <cell r="G202" t="str">
            <v>Mantenimiento o cobertura</v>
          </cell>
          <cell r="H202" t="str">
            <v>Número</v>
          </cell>
          <cell r="I202" t="str">
            <v>V1</v>
          </cell>
          <cell r="J202" t="str">
            <v>V1= Niñas y niños de infancia, adolescentes y jóvenes beneficiados con experiencias lúdicas</v>
          </cell>
          <cell r="K202" t="str">
            <v>Número</v>
          </cell>
          <cell r="L202">
            <v>3</v>
          </cell>
          <cell r="M202">
            <v>43</v>
          </cell>
          <cell r="N202">
            <v>4</v>
          </cell>
          <cell r="O202">
            <v>1050</v>
          </cell>
          <cell r="P202">
            <v>10000</v>
          </cell>
          <cell r="Q202">
            <v>3000</v>
          </cell>
          <cell r="R202">
            <v>10000</v>
          </cell>
          <cell r="S202">
            <v>10000</v>
          </cell>
          <cell r="T202">
            <v>10000</v>
          </cell>
        </row>
        <row r="203">
          <cell r="D203">
            <v>52020020002</v>
          </cell>
          <cell r="E203" t="str">
            <v xml:space="preserve"> En el periodo2020 - 2023, Se benefician 2.164 personas en Estrategias de Fomento de la Educación Inicial en el marco de la atención integral</v>
          </cell>
          <cell r="F203" t="str">
            <v>Beneficiarios de estrategias de fomento en educación inicial en el marco de la educación con enfoque de género y diferencial</v>
          </cell>
          <cell r="G203" t="str">
            <v>Incremento</v>
          </cell>
          <cell r="H203" t="str">
            <v>Número</v>
          </cell>
          <cell r="I203" t="str">
            <v>V1</v>
          </cell>
          <cell r="J203" t="str">
            <v xml:space="preserve"> V1= Beneficiarios en las estrategias de fomento de la educación inicial </v>
          </cell>
          <cell r="K203" t="str">
            <v/>
          </cell>
          <cell r="L203">
            <v>4</v>
          </cell>
          <cell r="M203">
            <v>22</v>
          </cell>
          <cell r="N203">
            <v>1</v>
          </cell>
          <cell r="O203">
            <v>836</v>
          </cell>
          <cell r="P203">
            <v>3000</v>
          </cell>
          <cell r="Q203">
            <v>1488</v>
          </cell>
          <cell r="R203">
            <v>1988</v>
          </cell>
          <cell r="S203">
            <v>2700</v>
          </cell>
          <cell r="T203">
            <v>3000</v>
          </cell>
        </row>
        <row r="204">
          <cell r="D204">
            <v>52020020003</v>
          </cell>
          <cell r="E204" t="str">
            <v>En el periodo 2020- 2023 participan 3.400 personas en estrategias de promoción de sus derechos y prevención de sus vulneraciones</v>
          </cell>
          <cell r="F204" t="str">
            <v>Personas participando de estrategias de promoción de los derechos y prevención de sus vulneraciones</v>
          </cell>
          <cell r="G204" t="str">
            <v>Incremento</v>
          </cell>
          <cell r="H204" t="str">
            <v>Número</v>
          </cell>
          <cell r="I204" t="str">
            <v>V1</v>
          </cell>
          <cell r="J204" t="str">
            <v xml:space="preserve">V1:Niños, niñas, adolescentes y familias participando de las estrategias de de prevención y promoción </v>
          </cell>
          <cell r="K204" t="str">
            <v>Número</v>
          </cell>
          <cell r="L204">
            <v>1</v>
          </cell>
          <cell r="M204">
            <v>41</v>
          </cell>
          <cell r="N204">
            <v>14</v>
          </cell>
          <cell r="O204">
            <v>8400</v>
          </cell>
          <cell r="P204">
            <v>11800</v>
          </cell>
          <cell r="Q204">
            <v>8860</v>
          </cell>
          <cell r="R204">
            <v>0</v>
          </cell>
          <cell r="S204">
            <v>10380</v>
          </cell>
          <cell r="T204">
            <v>11800</v>
          </cell>
        </row>
        <row r="205">
          <cell r="D205">
            <v>52020020004</v>
          </cell>
          <cell r="E205" t="str">
            <v>En el periodo 2020-2023 continuan funcionando 8 hogares de paso para la atención inmediata, provisional e integral de NNA</v>
          </cell>
          <cell r="F205" t="str">
            <v>Hogares de paso para la atención inmediata, provisional e integral de NNA con vulneración de derechos, funcionando</v>
          </cell>
          <cell r="G205" t="str">
            <v>Mantenimiento o cobertura</v>
          </cell>
          <cell r="H205" t="str">
            <v>Número</v>
          </cell>
          <cell r="I205" t="str">
            <v>V1</v>
          </cell>
          <cell r="J205" t="str">
            <v>V1:Hogares de paso funcionando para la atención inmediata, provisional e integral de NNA con vulneración de derechos</v>
          </cell>
          <cell r="K205" t="str">
            <v>Número</v>
          </cell>
          <cell r="L205">
            <v>1</v>
          </cell>
          <cell r="M205">
            <v>41</v>
          </cell>
          <cell r="N205">
            <v>14</v>
          </cell>
          <cell r="O205">
            <v>8</v>
          </cell>
          <cell r="P205">
            <v>8</v>
          </cell>
          <cell r="Q205">
            <v>8</v>
          </cell>
          <cell r="R205">
            <v>8</v>
          </cell>
          <cell r="S205">
            <v>8</v>
          </cell>
          <cell r="T205">
            <v>8</v>
          </cell>
        </row>
        <row r="206">
          <cell r="D206">
            <v>52020020005</v>
          </cell>
          <cell r="E206" t="str">
            <v>En el período 2020 - 2023, se benefician anualmente 850 adolescentes y jóvenes (incluidas personas con discapacidad) con programas de rendimiento deportivo</v>
          </cell>
          <cell r="F206" t="str">
            <v>Adolescentes y jóvenes (incluidas personas con discapacidad) beneficiados anualmente con programa de rendimiento deportivo</v>
          </cell>
          <cell r="G206" t="str">
            <v>Mantenimiento o cobertura</v>
          </cell>
          <cell r="H206" t="str">
            <v>Número</v>
          </cell>
          <cell r="I206" t="str">
            <v>V1</v>
          </cell>
          <cell r="J206" t="str">
            <v>V1= Adolescentes y jóvenes beneficiados con programa de rendimiento deportivo</v>
          </cell>
          <cell r="K206" t="str">
            <v>Número</v>
          </cell>
          <cell r="L206">
            <v>3</v>
          </cell>
          <cell r="M206">
            <v>43</v>
          </cell>
          <cell r="N206">
            <v>4</v>
          </cell>
          <cell r="O206">
            <v>850</v>
          </cell>
          <cell r="P206">
            <v>850</v>
          </cell>
          <cell r="Q206">
            <v>300</v>
          </cell>
          <cell r="R206">
            <v>850</v>
          </cell>
          <cell r="S206">
            <v>850</v>
          </cell>
          <cell r="T206">
            <v>850</v>
          </cell>
        </row>
        <row r="207">
          <cell r="D207">
            <v>52020020006</v>
          </cell>
          <cell r="E207" t="str">
            <v>En el período 2016 - 2019, se realizan 200 eventos recreativos realizados en espacios públicos y parques dirigidos a las familias en comunas y corregimientos</v>
          </cell>
          <cell r="F207" t="str">
            <v>Eventos recreativos realizados en parques, espacios públicos y cuadras con actividades recreativas y lúdicas dirigidos a las familias en comunas y corregimientos</v>
          </cell>
          <cell r="G207" t="str">
            <v>Incremento</v>
          </cell>
          <cell r="H207" t="str">
            <v>Número</v>
          </cell>
          <cell r="I207" t="str">
            <v>V1</v>
          </cell>
          <cell r="J207" t="str">
            <v>V1= Eventos recreativos con familias en parques</v>
          </cell>
          <cell r="K207" t="str">
            <v>Número</v>
          </cell>
          <cell r="L207">
            <v>3</v>
          </cell>
          <cell r="M207">
            <v>43</v>
          </cell>
          <cell r="N207">
            <v>4</v>
          </cell>
          <cell r="O207">
            <v>183</v>
          </cell>
          <cell r="P207">
            <v>383</v>
          </cell>
          <cell r="Q207">
            <v>220</v>
          </cell>
          <cell r="R207">
            <v>274</v>
          </cell>
          <cell r="S207">
            <v>328</v>
          </cell>
          <cell r="T207">
            <v>383</v>
          </cell>
        </row>
        <row r="208">
          <cell r="D208">
            <v>52020020007</v>
          </cell>
          <cell r="E208" t="str">
            <v>En el período 2020-2023, se aplican 3.297.948 de dosis de vacuna del Programa Ampliado de Inmunizaciones</v>
          </cell>
          <cell r="F208" t="str">
            <v>Dosis de vacuna del programa ampliado de inmunizaciones aplicadas</v>
          </cell>
          <cell r="G208" t="str">
            <v>Incremento</v>
          </cell>
          <cell r="H208" t="str">
            <v>Número</v>
          </cell>
          <cell r="I208" t="str">
            <v>V1</v>
          </cell>
          <cell r="J208" t="str">
            <v>V1 = Dosis de vacuna del Programa Amplilado de Inmunizaciones aplicadas</v>
          </cell>
          <cell r="K208" t="str">
            <v>Número</v>
          </cell>
          <cell r="L208">
            <v>3</v>
          </cell>
          <cell r="M208">
            <v>19</v>
          </cell>
          <cell r="N208">
            <v>2</v>
          </cell>
          <cell r="O208">
            <v>809487</v>
          </cell>
          <cell r="P208">
            <v>3297948</v>
          </cell>
          <cell r="Q208">
            <v>814487</v>
          </cell>
          <cell r="R208">
            <v>1634974</v>
          </cell>
          <cell r="S208">
            <v>2462461</v>
          </cell>
          <cell r="T208">
            <v>3297948</v>
          </cell>
        </row>
        <row r="209">
          <cell r="D209">
            <v>52020020008</v>
          </cell>
          <cell r="E209" t="str">
            <v>En el período 2020 - 2023, se benefician anualmente 40.000 Niñas, Niños y Adolescentes (incluidos niñas, niños y adolescentes con discapacidad) con programas de iniciación, formación y énfasis deportivo en comunas y corregimientos.</v>
          </cell>
          <cell r="F209" t="str">
            <v>Niñas, niños, adolescentes, jóvenes y adultos (incluidos con discapacidad) beneficiados anualmente con programas de iniciación y formación deportiva en disciplinas tradicionales y de nuevas tendencias en comunas y corregimientos</v>
          </cell>
          <cell r="G209" t="str">
            <v>Mantenimiento o cobertura</v>
          </cell>
          <cell r="H209" t="str">
            <v>Número</v>
          </cell>
          <cell r="I209" t="str">
            <v>V1+V2</v>
          </cell>
          <cell r="J209" t="str">
            <v>V1= Niñas, niños, adolescentes, jóvenes y adultos beneficiados con programa de iniciación y formación deportiva
V2= Niñas, niños, adolescentes, jóvenes y adultos beneficiados con programa de nuevas tendencias</v>
          </cell>
          <cell r="K209" t="str">
            <v>Número</v>
          </cell>
          <cell r="L209">
            <v>3</v>
          </cell>
          <cell r="M209">
            <v>43</v>
          </cell>
          <cell r="N209">
            <v>4</v>
          </cell>
          <cell r="O209">
            <v>36000</v>
          </cell>
          <cell r="P209">
            <v>40000</v>
          </cell>
          <cell r="Q209">
            <v>9040</v>
          </cell>
          <cell r="R209">
            <v>40000</v>
          </cell>
          <cell r="S209">
            <v>40000</v>
          </cell>
          <cell r="T209">
            <v>40000</v>
          </cell>
        </row>
        <row r="210">
          <cell r="D210">
            <v>52020020009</v>
          </cell>
          <cell r="E210" t="str">
            <v>En el período 2020 - 2023, se realizan 25 juegos deportivos y recreativos del sector educativo para el buen uso del tiempo libre</v>
          </cell>
          <cell r="F210" t="str">
            <v>Juegos deportivos y recreativos del sector educativo en comunas y corregimientos, realizados</v>
          </cell>
          <cell r="G210" t="str">
            <v>Incremento</v>
          </cell>
          <cell r="H210" t="str">
            <v>Número</v>
          </cell>
          <cell r="I210" t="str">
            <v>V1</v>
          </cell>
          <cell r="J210" t="str">
            <v>V1= Juegos deportivos y recreativos del sector educativo</v>
          </cell>
          <cell r="K210" t="str">
            <v>Número</v>
          </cell>
          <cell r="L210">
            <v>3</v>
          </cell>
          <cell r="M210">
            <v>43</v>
          </cell>
          <cell r="N210">
            <v>4</v>
          </cell>
          <cell r="O210">
            <v>4</v>
          </cell>
          <cell r="P210">
            <v>29</v>
          </cell>
          <cell r="Q210">
            <v>5</v>
          </cell>
          <cell r="R210">
            <v>15</v>
          </cell>
          <cell r="S210">
            <v>21</v>
          </cell>
          <cell r="T210">
            <v>29</v>
          </cell>
        </row>
        <row r="211">
          <cell r="D211">
            <v>52020020010</v>
          </cell>
          <cell r="E211" t="str">
            <v>En el periodo 2020 - 2023 se realizan 152 jornadas de ciclovía</v>
          </cell>
          <cell r="F211" t="str">
            <v>Jornadas de Ciclovía realizadas</v>
          </cell>
          <cell r="G211" t="str">
            <v>Incremento</v>
          </cell>
          <cell r="H211" t="str">
            <v>Número</v>
          </cell>
          <cell r="I211" t="str">
            <v>V1</v>
          </cell>
          <cell r="J211" t="str">
            <v>V1= Jornadas de coclovía realizadas</v>
          </cell>
          <cell r="K211" t="str">
            <v>Número</v>
          </cell>
          <cell r="L211">
            <v>3</v>
          </cell>
          <cell r="M211">
            <v>43</v>
          </cell>
          <cell r="N211">
            <v>4</v>
          </cell>
          <cell r="O211">
            <v>156</v>
          </cell>
          <cell r="P211">
            <v>308</v>
          </cell>
          <cell r="Q211">
            <v>194</v>
          </cell>
          <cell r="R211">
            <v>232</v>
          </cell>
          <cell r="S211">
            <v>270</v>
          </cell>
          <cell r="T211">
            <v>308</v>
          </cell>
        </row>
        <row r="212">
          <cell r="D212">
            <v>52020030001</v>
          </cell>
          <cell r="E212" t="str">
            <v>En el periodo 2020-2023 se pasa de 2 a 4 espacios juveniles de participación con acompañamiento y apoyo</v>
          </cell>
          <cell r="F212" t="str">
            <v>Espacios juveniles de participación con procesos de liderazgo, normativa juvenil y gestión organizacional acompañados, apoyados y formados</v>
          </cell>
          <cell r="G212" t="str">
            <v>Incremento</v>
          </cell>
          <cell r="H212" t="str">
            <v>Número</v>
          </cell>
          <cell r="I212" t="str">
            <v>V1</v>
          </cell>
          <cell r="J212" t="str">
            <v>V1:Espacios juveniles de participación</v>
          </cell>
          <cell r="K212" t="str">
            <v>Número</v>
          </cell>
          <cell r="L212">
            <v>4</v>
          </cell>
          <cell r="M212">
            <v>41</v>
          </cell>
          <cell r="N212">
            <v>14</v>
          </cell>
          <cell r="O212">
            <v>0</v>
          </cell>
          <cell r="P212">
            <v>4</v>
          </cell>
          <cell r="Q212">
            <v>1</v>
          </cell>
          <cell r="R212">
            <v>2</v>
          </cell>
          <cell r="S212">
            <v>3</v>
          </cell>
          <cell r="T212">
            <v>4</v>
          </cell>
        </row>
        <row r="213">
          <cell r="D213">
            <v>52020030002</v>
          </cell>
          <cell r="E213" t="str">
            <v>En el periodo 2021-2023 se apoyan técnicamente 120 organizaciones juveniles con procesos sociales y comunitarios</v>
          </cell>
          <cell r="F213" t="str">
            <v>Organizaciones juveniles con procesos sociales y comunitarios apoyadas técnicamente</v>
          </cell>
          <cell r="G213" t="str">
            <v>Incremento</v>
          </cell>
          <cell r="H213" t="str">
            <v>Número</v>
          </cell>
          <cell r="I213" t="str">
            <v>V1</v>
          </cell>
          <cell r="J213" t="str">
            <v>V1: Organizaciones juveniles apoyadas tecnicamente</v>
          </cell>
          <cell r="K213" t="str">
            <v>Número</v>
          </cell>
          <cell r="L213">
            <v>4</v>
          </cell>
          <cell r="M213">
            <v>41</v>
          </cell>
          <cell r="N213">
            <v>14</v>
          </cell>
          <cell r="O213">
            <v>30</v>
          </cell>
          <cell r="P213">
            <v>150</v>
          </cell>
          <cell r="Q213">
            <v>0</v>
          </cell>
          <cell r="R213">
            <v>50</v>
          </cell>
          <cell r="S213">
            <v>90</v>
          </cell>
          <cell r="T213">
            <v>150</v>
          </cell>
        </row>
        <row r="214">
          <cell r="D214">
            <v>52020030003</v>
          </cell>
          <cell r="E214" t="str">
            <v>En el periodo 2020-2023 se cuenta con 2 medios virtuales para la información, consulta y atención de jóvenes</v>
          </cell>
          <cell r="F214" t="str">
            <v>Medios virtuales para la información, consulta y atención de jóvenes desarrollados e implementados</v>
          </cell>
          <cell r="G214" t="str">
            <v>Mantenimiento o cobertura</v>
          </cell>
          <cell r="H214" t="str">
            <v>Número</v>
          </cell>
          <cell r="I214" t="str">
            <v>V1</v>
          </cell>
          <cell r="J214" t="str">
            <v>V1:Medios virtuales implementados</v>
          </cell>
          <cell r="K214" t="str">
            <v>Número</v>
          </cell>
          <cell r="L214">
            <v>4</v>
          </cell>
          <cell r="M214">
            <v>41</v>
          </cell>
          <cell r="N214">
            <v>14</v>
          </cell>
          <cell r="O214">
            <v>1</v>
          </cell>
          <cell r="P214">
            <v>2</v>
          </cell>
          <cell r="Q214">
            <v>1</v>
          </cell>
          <cell r="R214">
            <v>1</v>
          </cell>
          <cell r="S214">
            <v>2</v>
          </cell>
          <cell r="T214">
            <v>2</v>
          </cell>
        </row>
        <row r="215">
          <cell r="D215">
            <v>52020030004</v>
          </cell>
          <cell r="E215" t="str">
            <v>En el período 2020-2023 se intervienen 4000 Jóvenes vinculados a situaciones delictivas</v>
          </cell>
          <cell r="F215" t="str">
            <v>Jóvenes vinculados a situaciones delictivas, intervenidos</v>
          </cell>
          <cell r="G215" t="str">
            <v>Incremento</v>
          </cell>
          <cell r="H215" t="str">
            <v>Número</v>
          </cell>
          <cell r="I215" t="str">
            <v>V1</v>
          </cell>
          <cell r="J215" t="str">
            <v>V1= Jovenes intervenidos</v>
          </cell>
          <cell r="K215" t="str">
            <v>Número</v>
          </cell>
          <cell r="L215">
            <v>16</v>
          </cell>
          <cell r="M215">
            <v>41</v>
          </cell>
          <cell r="N215">
            <v>18</v>
          </cell>
          <cell r="O215">
            <v>10293</v>
          </cell>
          <cell r="P215">
            <v>14293</v>
          </cell>
          <cell r="Q215">
            <v>10693</v>
          </cell>
          <cell r="R215">
            <v>11893</v>
          </cell>
          <cell r="S215">
            <v>13093</v>
          </cell>
          <cell r="T215">
            <v>14293</v>
          </cell>
        </row>
        <row r="216">
          <cell r="D216">
            <v>52020030005</v>
          </cell>
          <cell r="E216" t="str">
            <v>En el periodo 2021-2023 se forman a 240 jovenes para el desarrollo del turismo</v>
          </cell>
          <cell r="F216" t="str">
            <v>Jóvenes formados para el desarrollo del turismo, con enfoque de cuidado por la casa común y otros seres sintientes</v>
          </cell>
          <cell r="G216" t="str">
            <v>Mantenimiento o cobertura</v>
          </cell>
          <cell r="H216" t="str">
            <v>Número</v>
          </cell>
          <cell r="I216" t="str">
            <v>V1</v>
          </cell>
          <cell r="J216" t="str">
            <v>V1: Jovenes formados</v>
          </cell>
          <cell r="K216" t="str">
            <v>Número</v>
          </cell>
          <cell r="L216">
            <v>8</v>
          </cell>
          <cell r="M216">
            <v>35</v>
          </cell>
          <cell r="N216">
            <v>13</v>
          </cell>
          <cell r="O216">
            <v>0</v>
          </cell>
          <cell r="P216">
            <v>240</v>
          </cell>
          <cell r="Q216">
            <v>0</v>
          </cell>
          <cell r="R216">
            <v>80</v>
          </cell>
          <cell r="S216">
            <v>160</v>
          </cell>
          <cell r="T216">
            <v>240</v>
          </cell>
        </row>
        <row r="217">
          <cell r="D217">
            <v>52020030006</v>
          </cell>
          <cell r="E217" t="str">
            <v>En el período 2020-2023, se certifican 2.500 jóvenes multiplicadores en  derechos sexuales y reproductivos</v>
          </cell>
          <cell r="F217" t="str">
            <v>Jóvenes multiplicadores de derechos sexuales y reproductivos certificados con enfoque diferencial</v>
          </cell>
          <cell r="G217" t="str">
            <v>Incremento</v>
          </cell>
          <cell r="H217" t="str">
            <v>Número</v>
          </cell>
          <cell r="I217" t="str">
            <v>V1</v>
          </cell>
          <cell r="J217" t="str">
            <v>V1 = Jóvenes multiplicadores en derechos sexuales y reproductivos certificados</v>
          </cell>
          <cell r="K217" t="str">
            <v>Número</v>
          </cell>
          <cell r="L217">
            <v>3</v>
          </cell>
          <cell r="M217">
            <v>19</v>
          </cell>
          <cell r="N217">
            <v>2</v>
          </cell>
          <cell r="O217">
            <v>400</v>
          </cell>
          <cell r="P217">
            <v>2900</v>
          </cell>
          <cell r="Q217">
            <v>800</v>
          </cell>
          <cell r="R217">
            <v>1400</v>
          </cell>
          <cell r="S217">
            <v>2100</v>
          </cell>
          <cell r="T217">
            <v>2900</v>
          </cell>
        </row>
        <row r="218">
          <cell r="D218">
            <v>52020030007</v>
          </cell>
          <cell r="E218" t="str">
            <v>En el período 2021-2023 se fortalecen 40 organizaciones juveniles culturales y artísticas con programas de creación y promoción del patrimonio cultural</v>
          </cell>
          <cell r="F218" t="str">
            <v>Organizaciones juveniles culturales y artísticas fortalecidas con programas de creación artística y promoción del patrimonio cultural</v>
          </cell>
          <cell r="G218" t="str">
            <v>Incremento</v>
          </cell>
          <cell r="H218" t="str">
            <v>Número</v>
          </cell>
          <cell r="I218" t="str">
            <v>V1</v>
          </cell>
          <cell r="J218" t="str">
            <v>V1= Organizaciones juveniles culturales y artísticas fortalecidas con programas de creación y promoción del patrimonio cultural</v>
          </cell>
          <cell r="K218" t="str">
            <v>Número</v>
          </cell>
          <cell r="L218">
            <v>11</v>
          </cell>
          <cell r="M218">
            <v>33</v>
          </cell>
          <cell r="N218">
            <v>5</v>
          </cell>
          <cell r="O218">
            <v>0</v>
          </cell>
          <cell r="P218">
            <v>40</v>
          </cell>
          <cell r="Q218">
            <v>0</v>
          </cell>
          <cell r="R218">
            <v>10</v>
          </cell>
          <cell r="S218">
            <v>25</v>
          </cell>
          <cell r="T218">
            <v>40</v>
          </cell>
        </row>
        <row r="219">
          <cell r="D219">
            <v>52020030008</v>
          </cell>
          <cell r="E219" t="str">
            <v>En el periodo 2020 - 2023 se vinculan 1000 adolescentes y jóvenes a redes de voluntariado del sector deportivo</v>
          </cell>
          <cell r="F219" t="str">
            <v>Adolescentes y jóvenes vinculados a redes de voluntariado del sector deportivo</v>
          </cell>
          <cell r="G219" t="str">
            <v>Incremento</v>
          </cell>
          <cell r="H219" t="str">
            <v>Número</v>
          </cell>
          <cell r="I219" t="str">
            <v>V1</v>
          </cell>
          <cell r="J219" t="str">
            <v>V1= Adolescentes vinculados al voluntariado del sector deportivo</v>
          </cell>
          <cell r="K219" t="str">
            <v>Número</v>
          </cell>
          <cell r="L219">
            <v>3</v>
          </cell>
          <cell r="M219">
            <v>43</v>
          </cell>
          <cell r="N219">
            <v>4</v>
          </cell>
          <cell r="O219">
            <v>0</v>
          </cell>
          <cell r="P219">
            <v>1000</v>
          </cell>
          <cell r="Q219">
            <v>0</v>
          </cell>
          <cell r="R219">
            <v>300</v>
          </cell>
          <cell r="S219">
            <v>650</v>
          </cell>
          <cell r="T219">
            <v>1000</v>
          </cell>
        </row>
        <row r="220">
          <cell r="D220">
            <v>52020040001</v>
          </cell>
          <cell r="E220" t="str">
            <v>En el periodo 2020- 2023 se realizan 38.000 atenciones a personas mayores con orientación psicosocial, personal, familiar y jurídica en comunas y corregimientos.</v>
          </cell>
          <cell r="F220" t="str">
            <v>Atención psicosocial, personal y familiar a la población adulta mayor de comunas y corregimientos</v>
          </cell>
          <cell r="G220" t="str">
            <v>Incremento</v>
          </cell>
          <cell r="H220" t="str">
            <v>Número</v>
          </cell>
          <cell r="I220" t="str">
            <v>V1</v>
          </cell>
          <cell r="J220" t="str">
            <v>V1:Atenciones a personar mayores</v>
          </cell>
          <cell r="K220" t="str">
            <v>Número</v>
          </cell>
          <cell r="L220">
            <v>3</v>
          </cell>
          <cell r="M220">
            <v>41</v>
          </cell>
          <cell r="N220">
            <v>14</v>
          </cell>
          <cell r="O220">
            <v>6000</v>
          </cell>
          <cell r="P220">
            <v>44000</v>
          </cell>
          <cell r="Q220">
            <v>15500</v>
          </cell>
          <cell r="R220">
            <v>21833</v>
          </cell>
          <cell r="S220">
            <v>32916</v>
          </cell>
          <cell r="T220">
            <v>44000</v>
          </cell>
        </row>
        <row r="221">
          <cell r="D221">
            <v>52020040002</v>
          </cell>
          <cell r="E221" t="str">
            <v xml:space="preserve">En el periodo 2020-2023 se atienden 270 personas mayores en modalidad hogar larga estancia y hogar de paso </v>
          </cell>
          <cell r="F221" t="str">
            <v>Personas mayores atendidas en modalidad hogar larga estancia y hogar de paso</v>
          </cell>
          <cell r="G221" t="str">
            <v>Mantenimiento o cobertura</v>
          </cell>
          <cell r="H221" t="str">
            <v>Número</v>
          </cell>
          <cell r="I221" t="str">
            <v>V1</v>
          </cell>
          <cell r="J221" t="str">
            <v xml:space="preserve">V1: Personas mayores atendidas </v>
          </cell>
          <cell r="K221" t="str">
            <v>Número</v>
          </cell>
          <cell r="L221">
            <v>11</v>
          </cell>
          <cell r="M221">
            <v>41</v>
          </cell>
          <cell r="N221">
            <v>14</v>
          </cell>
          <cell r="O221">
            <v>270</v>
          </cell>
          <cell r="P221">
            <v>270</v>
          </cell>
          <cell r="Q221">
            <v>270</v>
          </cell>
          <cell r="R221">
            <v>270</v>
          </cell>
          <cell r="S221">
            <v>270</v>
          </cell>
          <cell r="T221">
            <v>270</v>
          </cell>
        </row>
        <row r="222">
          <cell r="D222">
            <v>52020040003</v>
          </cell>
          <cell r="E222" t="str">
            <v>En el periodo 2020-2023 se realizan 1.425 atenciones a personas mayores en la modalidad Centros Vida</v>
          </cell>
          <cell r="F222" t="str">
            <v>Personas mayores en modalidad Centros Vida atendidas</v>
          </cell>
          <cell r="G222" t="str">
            <v>Incremento</v>
          </cell>
          <cell r="H222" t="str">
            <v>Número</v>
          </cell>
          <cell r="I222" t="str">
            <v>V1</v>
          </cell>
          <cell r="J222" t="str">
            <v>V1:Atenciones a personar mayores</v>
          </cell>
          <cell r="K222" t="str">
            <v>Número</v>
          </cell>
          <cell r="L222">
            <v>11</v>
          </cell>
          <cell r="M222">
            <v>41</v>
          </cell>
          <cell r="N222">
            <v>14</v>
          </cell>
          <cell r="O222">
            <v>3589</v>
          </cell>
          <cell r="P222">
            <v>5014</v>
          </cell>
          <cell r="Q222">
            <v>0</v>
          </cell>
          <cell r="R222">
            <v>3989</v>
          </cell>
          <cell r="S222">
            <v>4389</v>
          </cell>
          <cell r="T222">
            <v>5014</v>
          </cell>
        </row>
        <row r="223">
          <cell r="D223">
            <v>52020040004</v>
          </cell>
          <cell r="E223" t="str">
            <v>En el periodo 2020-2023 participan de encuentros intergeneracionales 1.060 personas mayores, niños, niñas y adolecentes</v>
          </cell>
          <cell r="F223" t="str">
            <v>Personas Mayores, niños niñas y adolescentes participantes de encuentros intergeneracionales</v>
          </cell>
          <cell r="G223" t="str">
            <v>Incremento</v>
          </cell>
          <cell r="H223" t="str">
            <v>Número</v>
          </cell>
          <cell r="I223" t="str">
            <v>V1</v>
          </cell>
          <cell r="J223" t="str">
            <v>V1:Personas Mayores, niños niñas y adolescentes participantes</v>
          </cell>
          <cell r="K223" t="str">
            <v>Número</v>
          </cell>
          <cell r="L223">
            <v>10</v>
          </cell>
          <cell r="M223">
            <v>41</v>
          </cell>
          <cell r="N223">
            <v>14</v>
          </cell>
          <cell r="O223">
            <v>1060</v>
          </cell>
          <cell r="P223">
            <v>2120</v>
          </cell>
          <cell r="Q223">
            <v>0</v>
          </cell>
          <cell r="R223">
            <v>1420</v>
          </cell>
          <cell r="S223">
            <v>1780</v>
          </cell>
          <cell r="T223">
            <v>2120</v>
          </cell>
        </row>
        <row r="224">
          <cell r="D224">
            <v>52020040005</v>
          </cell>
          <cell r="E224" t="str">
            <v>En el periodo 2020- 2023 se forman 800 cuidadores de personas mayores en cuidados, manejo, proyectos de vida y derechos</v>
          </cell>
          <cell r="F224" t="str">
            <v>Cuidadores de personas mayores, formadas en cuidados, manejo, proyectos de vida y derechos</v>
          </cell>
          <cell r="G224" t="str">
            <v>Incremento</v>
          </cell>
          <cell r="H224" t="str">
            <v>Número</v>
          </cell>
          <cell r="I224" t="str">
            <v>V1</v>
          </cell>
          <cell r="J224" t="str">
            <v>V1: Personas capacitadas</v>
          </cell>
          <cell r="K224" t="str">
            <v>Número</v>
          </cell>
          <cell r="L224">
            <v>10</v>
          </cell>
          <cell r="M224">
            <v>41</v>
          </cell>
          <cell r="N224">
            <v>14</v>
          </cell>
          <cell r="O224">
            <v>613</v>
          </cell>
          <cell r="P224">
            <v>1413</v>
          </cell>
          <cell r="Q224">
            <v>0</v>
          </cell>
          <cell r="R224">
            <v>773</v>
          </cell>
          <cell r="S224">
            <v>1093</v>
          </cell>
          <cell r="T224">
            <v>1413</v>
          </cell>
        </row>
        <row r="225">
          <cell r="D225">
            <v>52020040006</v>
          </cell>
          <cell r="E225" t="str">
            <v>En el período 2020-2023 sepromueven 9 espacios de intercambio intergeneracional para aprovechar la experiencia y vivencia de las personas mayores</v>
          </cell>
          <cell r="F225" t="str">
            <v>Espacios de intercambio intergeneracional promovidos para aprovechar la experiencia y vivencia de las personas mayores</v>
          </cell>
          <cell r="G225" t="str">
            <v>Mantenimiento o cobertura</v>
          </cell>
          <cell r="H225" t="str">
            <v>Número</v>
          </cell>
          <cell r="I225" t="str">
            <v>V1</v>
          </cell>
          <cell r="J225" t="str">
            <v>V1= Espacios de intercambio intergeneracional promovidos</v>
          </cell>
          <cell r="K225" t="str">
            <v>Número</v>
          </cell>
          <cell r="L225">
            <v>11</v>
          </cell>
          <cell r="M225">
            <v>33</v>
          </cell>
          <cell r="N225">
            <v>5</v>
          </cell>
          <cell r="O225">
            <v>8</v>
          </cell>
          <cell r="P225">
            <v>9</v>
          </cell>
          <cell r="Q225">
            <v>8</v>
          </cell>
          <cell r="R225">
            <v>9</v>
          </cell>
          <cell r="S225">
            <v>9</v>
          </cell>
          <cell r="T225">
            <v>9</v>
          </cell>
        </row>
        <row r="226">
          <cell r="D226">
            <v>52020040007</v>
          </cell>
          <cell r="E226" t="str">
            <v>En el período 2020 - 2023, se benefician 29,500 adultos mayores con estrategias en pro del envejecimiento funcional saludable y activo</v>
          </cell>
          <cell r="F226" t="str">
            <v>Adultos mayores beneficiados con estrategias en pro del envejecimiento funcional saludable y activo</v>
          </cell>
          <cell r="G226" t="str">
            <v>Incremento</v>
          </cell>
          <cell r="H226" t="str">
            <v>Número</v>
          </cell>
          <cell r="I226" t="str">
            <v>V1</v>
          </cell>
          <cell r="J226" t="str">
            <v>V1= Personas adultas mayores beneficiadas con estrategias en pro del envejecimiento funcional saludable</v>
          </cell>
          <cell r="K226" t="str">
            <v>Número</v>
          </cell>
          <cell r="L226">
            <v>3</v>
          </cell>
          <cell r="M226">
            <v>43</v>
          </cell>
          <cell r="N226">
            <v>4</v>
          </cell>
          <cell r="O226">
            <v>13287</v>
          </cell>
          <cell r="P226">
            <v>42787</v>
          </cell>
          <cell r="Q226">
            <v>16787</v>
          </cell>
          <cell r="R226">
            <v>25787</v>
          </cell>
          <cell r="S226">
            <v>34787</v>
          </cell>
          <cell r="T226">
            <v>42787</v>
          </cell>
        </row>
        <row r="227">
          <cell r="D227">
            <v>52020040008</v>
          </cell>
          <cell r="E227" t="str">
            <v>En el período 2021-2023, se aumenta a 4.692 las personas con prácticas para el envejecimiento activo y la cultura positiva de la vejez</v>
          </cell>
          <cell r="F227" t="str">
            <v>Personas con prácticas para el envejecimiento activo y la cultura positiva de la vejez aumentadas</v>
          </cell>
          <cell r="G227" t="str">
            <v>Incremento</v>
          </cell>
          <cell r="H227" t="str">
            <v>Número</v>
          </cell>
          <cell r="I227" t="str">
            <v>V1</v>
          </cell>
          <cell r="J227" t="str">
            <v>V1 = Personas con prácticas para el envejecimiento activo y la cultura positiva de la vejez</v>
          </cell>
          <cell r="K227" t="str">
            <v>Número</v>
          </cell>
          <cell r="L227">
            <v>3</v>
          </cell>
          <cell r="M227">
            <v>19</v>
          </cell>
          <cell r="N227">
            <v>14</v>
          </cell>
          <cell r="O227">
            <v>1492</v>
          </cell>
          <cell r="P227">
            <v>4692</v>
          </cell>
          <cell r="Q227">
            <v>0</v>
          </cell>
          <cell r="R227">
            <v>2492</v>
          </cell>
          <cell r="S227">
            <v>3692</v>
          </cell>
          <cell r="T227">
            <v>4692</v>
          </cell>
        </row>
        <row r="228">
          <cell r="D228">
            <v>52020040009</v>
          </cell>
          <cell r="E228" t="str">
            <v>En el 2023 se adecua un (1) Centros Vida para las personas mayores.</v>
          </cell>
          <cell r="F228" t="str">
            <v>Centros Vida para personas mayores adecuados</v>
          </cell>
          <cell r="G228" t="str">
            <v>Incremento</v>
          </cell>
          <cell r="H228" t="str">
            <v>Número</v>
          </cell>
          <cell r="I228" t="str">
            <v>V1</v>
          </cell>
          <cell r="J228" t="str">
            <v>V1:Centro Vida para personas mayores  adecuados</v>
          </cell>
          <cell r="K228" t="str">
            <v>Número</v>
          </cell>
          <cell r="L228">
            <v>11</v>
          </cell>
          <cell r="M228">
            <v>41</v>
          </cell>
          <cell r="N228">
            <v>14</v>
          </cell>
          <cell r="O228">
            <v>0</v>
          </cell>
          <cell r="P228">
            <v>1</v>
          </cell>
          <cell r="Q228">
            <v>0</v>
          </cell>
          <cell r="R228">
            <v>0</v>
          </cell>
          <cell r="S228">
            <v>0</v>
          </cell>
          <cell r="T228">
            <v>1</v>
          </cell>
        </row>
        <row r="229">
          <cell r="D229">
            <v>52020040010</v>
          </cell>
          <cell r="E229" t="str">
            <v>En 2021 se gestiona una estrategia de complemento de seguridad social para personas mayores de estrato 2 y 3</v>
          </cell>
          <cell r="F229" t="str">
            <v>Estrategia de complemento de seguridad social para personas mayores de estrato 2 y 3 gestionada</v>
          </cell>
          <cell r="G229" t="str">
            <v>Incremento</v>
          </cell>
          <cell r="H229" t="str">
            <v>Número</v>
          </cell>
          <cell r="I229" t="str">
            <v>V1</v>
          </cell>
          <cell r="J229" t="str">
            <v>V1=Estrategia de complemento de seguridad social para personas mayores de estrato 2 y 3 gestionada</v>
          </cell>
          <cell r="K229" t="str">
            <v>Número</v>
          </cell>
          <cell r="L229">
            <v>10</v>
          </cell>
          <cell r="M229">
            <v>36</v>
          </cell>
          <cell r="N229">
            <v>14</v>
          </cell>
          <cell r="O229">
            <v>0</v>
          </cell>
          <cell r="P229">
            <v>1</v>
          </cell>
          <cell r="Q229">
            <v>0</v>
          </cell>
          <cell r="R229">
            <v>0</v>
          </cell>
          <cell r="S229">
            <v>1</v>
          </cell>
          <cell r="T229">
            <v>0</v>
          </cell>
        </row>
        <row r="230">
          <cell r="D230">
            <v>52020050001</v>
          </cell>
          <cell r="E230" t="str">
            <v xml:space="preserve"> En el periodo 2021-2023 aumenta de 8.795 a 15.000 las personas con discapacidad, sus familias y cuidadores en abordaje de la discapacidad, derechos, redes de apoyo, incidencia, organización, desarrollo de habilidades para la vida y el trabajo</v>
          </cell>
          <cell r="F230" t="str">
            <v>Personas con discapacidad, sus familias y cuidadores atendidos en abordaje de la discapacidad, derechos, redes de apoyo, incidencia, organización, desarrollo de habilidades para la vida y el trabajo</v>
          </cell>
          <cell r="G230" t="str">
            <v>Incremento</v>
          </cell>
          <cell r="H230" t="str">
            <v>Número</v>
          </cell>
          <cell r="I230" t="str">
            <v>V1</v>
          </cell>
          <cell r="J230" t="str">
            <v xml:space="preserve">V1:Personas formadas </v>
          </cell>
          <cell r="K230" t="str">
            <v>Número</v>
          </cell>
          <cell r="L230">
            <v>10</v>
          </cell>
          <cell r="M230">
            <v>41</v>
          </cell>
          <cell r="N230">
            <v>14</v>
          </cell>
          <cell r="O230">
            <v>8795</v>
          </cell>
          <cell r="P230">
            <v>15000</v>
          </cell>
          <cell r="Q230">
            <v>0</v>
          </cell>
          <cell r="R230">
            <v>10863</v>
          </cell>
          <cell r="S230">
            <v>12931</v>
          </cell>
          <cell r="T230">
            <v>15000</v>
          </cell>
        </row>
        <row r="231">
          <cell r="D231">
            <v>52020050002</v>
          </cell>
          <cell r="E231" t="str">
            <v>En el periodo 2020-2023 se pasa de suministrar 6.517 a 10.517 productos de apoyos para la movilidad y el desplazamiento de personas con discapacidad.</v>
          </cell>
          <cell r="F231" t="str">
            <v>Productos de apoyo para la movilidad y desplazamiento de las Personas con discapacidad, entregados</v>
          </cell>
          <cell r="G231" t="str">
            <v>Incremento</v>
          </cell>
          <cell r="H231" t="str">
            <v>Número</v>
          </cell>
          <cell r="I231" t="str">
            <v>V1</v>
          </cell>
          <cell r="J231" t="str">
            <v xml:space="preserve">V1:Productos de apoyo suministrados </v>
          </cell>
          <cell r="K231" t="str">
            <v>Número</v>
          </cell>
          <cell r="L231">
            <v>10</v>
          </cell>
          <cell r="M231">
            <v>41</v>
          </cell>
          <cell r="N231">
            <v>14</v>
          </cell>
          <cell r="O231">
            <v>6517</v>
          </cell>
          <cell r="P231">
            <v>10517</v>
          </cell>
          <cell r="Q231">
            <v>7517</v>
          </cell>
          <cell r="R231">
            <v>8517</v>
          </cell>
          <cell r="S231">
            <v>9517</v>
          </cell>
          <cell r="T231">
            <v>10517</v>
          </cell>
        </row>
        <row r="232">
          <cell r="D232">
            <v>52020050003</v>
          </cell>
          <cell r="E232" t="str">
            <v>A diciembre de 2023, se aumenta a 19.741 las personas con discapacidad y con enfermedades huerfanas intervenidas con la Estrategia de Rehabilitación Basada en la Comunidad -RBC-</v>
          </cell>
          <cell r="F232" t="str">
            <v>Personas con discapacidad y con enfermedades huérfanas intervenidas con la Estrategia de Rehabilitación Basada en la Comunidad -RBC- aumentadas</v>
          </cell>
          <cell r="G232" t="str">
            <v>Incremento</v>
          </cell>
          <cell r="H232" t="str">
            <v>Número</v>
          </cell>
          <cell r="I232" t="str">
            <v>V1</v>
          </cell>
          <cell r="J232" t="str">
            <v>V1 = Personas con discapacidad y con enfermedades huerfanas intervenidas con la Estrategia de Rehabilitación Basada en la Comunidad -RBC-</v>
          </cell>
          <cell r="K232" t="str">
            <v>Número</v>
          </cell>
          <cell r="L232">
            <v>10</v>
          </cell>
          <cell r="M232">
            <v>19</v>
          </cell>
          <cell r="N232">
            <v>2</v>
          </cell>
          <cell r="O232">
            <v>12391</v>
          </cell>
          <cell r="P232">
            <v>19741</v>
          </cell>
          <cell r="Q232">
            <v>12791</v>
          </cell>
          <cell r="R232">
            <v>15091</v>
          </cell>
          <cell r="S232">
            <v>17441</v>
          </cell>
          <cell r="T232">
            <v>19741</v>
          </cell>
        </row>
        <row r="233">
          <cell r="D233">
            <v>52020050004</v>
          </cell>
          <cell r="E233" t="str">
            <v>En el período 2020 - 2023, se benefician anualmente 1,900 Niñas, niños, adolescentes, jóvenes, adultos y adultos mayores con discapacidad y sus cuidadores</v>
          </cell>
          <cell r="F233" t="str">
            <v>Niñas, niños, adolescentes, jóvenes, adultos y adultos mayores con discapacidad y sus cuidadores vinculados anualmente en procesos deportivos de formación</v>
          </cell>
          <cell r="G233" t="str">
            <v>Mantenimiento o cobertura</v>
          </cell>
          <cell r="H233" t="str">
            <v>Número</v>
          </cell>
          <cell r="I233" t="str">
            <v>V1</v>
          </cell>
          <cell r="J233" t="str">
            <v>V1= Niños, niñas, adolescentes, jóvenes, adultos y adultos mayores con discapacidad beneficiados con procesos deportivos de formación</v>
          </cell>
          <cell r="K233" t="str">
            <v>Número</v>
          </cell>
          <cell r="L233">
            <v>10</v>
          </cell>
          <cell r="M233">
            <v>43</v>
          </cell>
          <cell r="N233">
            <v>4</v>
          </cell>
          <cell r="O233">
            <v>1000</v>
          </cell>
          <cell r="P233">
            <v>1900</v>
          </cell>
          <cell r="Q233">
            <v>500</v>
          </cell>
          <cell r="R233">
            <v>1900</v>
          </cell>
          <cell r="S233">
            <v>1900</v>
          </cell>
          <cell r="T233">
            <v>1900</v>
          </cell>
        </row>
        <row r="234">
          <cell r="D234">
            <v>52020050005</v>
          </cell>
          <cell r="E234" t="str">
            <v>En el período 2020-2023 se benefician 7.000 personas con discapacidad con actividades artísticas y culturales</v>
          </cell>
          <cell r="F234" t="str">
            <v>Personas con discapacidad beneficiadas con actividades artísticas y culturales</v>
          </cell>
          <cell r="G234" t="str">
            <v>Incremento</v>
          </cell>
          <cell r="H234" t="str">
            <v>Número</v>
          </cell>
          <cell r="I234" t="str">
            <v>V1</v>
          </cell>
          <cell r="J234" t="str">
            <v>V1= Personas con discapacidad beneficiadas con actividades artísticas y culturales</v>
          </cell>
          <cell r="K234" t="str">
            <v>Número</v>
          </cell>
          <cell r="L234">
            <v>10</v>
          </cell>
          <cell r="M234">
            <v>33</v>
          </cell>
          <cell r="N234">
            <v>5</v>
          </cell>
          <cell r="O234">
            <v>5600</v>
          </cell>
          <cell r="P234">
            <v>12600</v>
          </cell>
          <cell r="Q234">
            <v>5985</v>
          </cell>
          <cell r="R234">
            <v>8190</v>
          </cell>
          <cell r="S234">
            <v>10395</v>
          </cell>
          <cell r="T234">
            <v>12600</v>
          </cell>
        </row>
        <row r="235">
          <cell r="D235">
            <v>52020050006</v>
          </cell>
          <cell r="E235" t="str">
            <v>En el periodo 2020-2023, Se garantiza la vinculación a la educación formal, Educación para el trabajo y el desarrollo Humano y Educación adecuada para la integración a 4,826 estudiantes con discapacidad y capacidad y/o talentos excepcionales en el municipio de Santiago de Cali.</v>
          </cell>
          <cell r="F235" t="str">
            <v>Estudiantes con discapacidad y capacidades o talentos excepcionales vinculados a educación inclusiva forma, educación para el trabajo y el desarrollo humano y educación adecuada para la integración</v>
          </cell>
          <cell r="G235" t="str">
            <v>Mantenimiento o cobertura</v>
          </cell>
          <cell r="H235" t="str">
            <v>Número</v>
          </cell>
          <cell r="I235" t="str">
            <v>V1+V2+V3</v>
          </cell>
          <cell r="J235" t="str">
            <v>V1= Estudiantes con discapacidad vinculados a la matricula oficial
V2= Estudiantes con discapacidad vinculados a educacion adecuada para la integracion social y adecuacion para el trabajo y desarrollo humano
V3= Estudiantes con talentos excepcionales vinculados a la matricula oficial</v>
          </cell>
          <cell r="K235" t="str">
            <v>Número</v>
          </cell>
          <cell r="L235">
            <v>10</v>
          </cell>
          <cell r="M235">
            <v>22</v>
          </cell>
          <cell r="N235">
            <v>14</v>
          </cell>
          <cell r="O235">
            <v>4426</v>
          </cell>
          <cell r="P235">
            <v>4826</v>
          </cell>
          <cell r="Q235">
            <v>4426</v>
          </cell>
          <cell r="R235">
            <v>4626</v>
          </cell>
          <cell r="S235">
            <v>4726</v>
          </cell>
          <cell r="T235">
            <v>4826</v>
          </cell>
        </row>
        <row r="236">
          <cell r="D236">
            <v>52020050007</v>
          </cell>
          <cell r="E236" t="str">
            <v xml:space="preserve">En el periodo 2021 - 2023, se realizan 3 juegos para distritales  </v>
          </cell>
          <cell r="F236" t="str">
            <v>Juegos para distritales realizados</v>
          </cell>
          <cell r="G236" t="str">
            <v>Incremento</v>
          </cell>
          <cell r="H236" t="str">
            <v>Número</v>
          </cell>
          <cell r="I236" t="str">
            <v>V1</v>
          </cell>
          <cell r="J236" t="str">
            <v xml:space="preserve">V1= Juegos para distritales </v>
          </cell>
          <cell r="K236" t="str">
            <v>Número</v>
          </cell>
          <cell r="L236">
            <v>10</v>
          </cell>
          <cell r="M236">
            <v>43</v>
          </cell>
          <cell r="N236">
            <v>4</v>
          </cell>
          <cell r="O236">
            <v>0</v>
          </cell>
          <cell r="P236">
            <v>3</v>
          </cell>
          <cell r="Q236">
            <v>0</v>
          </cell>
          <cell r="R236">
            <v>1</v>
          </cell>
          <cell r="S236">
            <v>2</v>
          </cell>
          <cell r="T236">
            <v>3</v>
          </cell>
        </row>
        <row r="237">
          <cell r="D237">
            <v>52020060001</v>
          </cell>
          <cell r="E237" t="str">
            <v xml:space="preserve">En el periodo 2020-2023, Se fortalecen la comunidad educativa  en 160 sedes de las  Instituciones Educativas Oficiales en procesos educativos afrodescendientes </v>
          </cell>
          <cell r="F237" t="str">
            <v>Comunidad educativa de las Sedes Educativas Oficiales fortalecidas con procesos etnoeducativos afrodescendientes implementados</v>
          </cell>
          <cell r="G237" t="str">
            <v>Incremento</v>
          </cell>
          <cell r="H237" t="str">
            <v>Número</v>
          </cell>
          <cell r="I237" t="str">
            <v>V1</v>
          </cell>
          <cell r="J237" t="str">
            <v>V1= Sedes de IEO con comunidad educativa fortalecidas con procesos etnoeducativos afrodescendientes</v>
          </cell>
          <cell r="K237" t="str">
            <v>Número</v>
          </cell>
          <cell r="L237">
            <v>4</v>
          </cell>
          <cell r="M237">
            <v>22</v>
          </cell>
          <cell r="N237">
            <v>1</v>
          </cell>
          <cell r="O237">
            <v>80</v>
          </cell>
          <cell r="P237">
            <v>160</v>
          </cell>
          <cell r="Q237">
            <v>90</v>
          </cell>
          <cell r="R237">
            <v>110</v>
          </cell>
          <cell r="S237">
            <v>136</v>
          </cell>
          <cell r="T237">
            <v>160</v>
          </cell>
        </row>
        <row r="238">
          <cell r="D238">
            <v>52020060002</v>
          </cell>
          <cell r="E238" t="str">
            <v>En el 2023 se cuenta con 1 Casa de integración “Caliafro” Adquirida y Funcionando</v>
          </cell>
          <cell r="F238" t="str">
            <v>Casa del pacífico para la vida de la población afro, adquirida, dotada y operando</v>
          </cell>
          <cell r="G238" t="str">
            <v>Mantenimiento o cobertura</v>
          </cell>
          <cell r="H238" t="str">
            <v>Número</v>
          </cell>
          <cell r="I238" t="str">
            <v>V1</v>
          </cell>
          <cell r="J238" t="str">
            <v>V1:Centro de integración funcionando.</v>
          </cell>
          <cell r="K238" t="str">
            <v>Número</v>
          </cell>
          <cell r="L238">
            <v>10</v>
          </cell>
          <cell r="M238">
            <v>41</v>
          </cell>
          <cell r="N238">
            <v>14</v>
          </cell>
          <cell r="O238">
            <v>0</v>
          </cell>
          <cell r="P238">
            <v>1</v>
          </cell>
          <cell r="Q238">
            <v>0</v>
          </cell>
          <cell r="R238">
            <v>0</v>
          </cell>
          <cell r="S238">
            <v>1</v>
          </cell>
          <cell r="T238">
            <v>1</v>
          </cell>
        </row>
        <row r="239">
          <cell r="D239">
            <v>52020060003</v>
          </cell>
          <cell r="E239" t="str">
            <v>En el periodo 2021-2023 se formulan dos (2) planes estratégicos para Consejos Comunitarios, Organizaciones de base Afro, Colonias Afrocolombianas.</v>
          </cell>
          <cell r="F239" t="str">
            <v>Planes estratégicos para Consejos Comunitarios, Organizaciones de Base Afro y Colonias Afrocolombianas, diseñado e implementado</v>
          </cell>
          <cell r="G239" t="str">
            <v>Incremento</v>
          </cell>
          <cell r="H239" t="str">
            <v>Número</v>
          </cell>
          <cell r="I239" t="str">
            <v>V1</v>
          </cell>
          <cell r="J239" t="str">
            <v>V1:Estrategias formuladas</v>
          </cell>
          <cell r="K239" t="str">
            <v>Número</v>
          </cell>
          <cell r="L239">
            <v>10</v>
          </cell>
          <cell r="M239">
            <v>41</v>
          </cell>
          <cell r="N239">
            <v>14</v>
          </cell>
          <cell r="O239">
            <v>0</v>
          </cell>
          <cell r="P239">
            <v>2</v>
          </cell>
          <cell r="Q239">
            <v>0</v>
          </cell>
          <cell r="R239">
            <v>1</v>
          </cell>
          <cell r="S239">
            <v>2</v>
          </cell>
          <cell r="T239">
            <v>2</v>
          </cell>
        </row>
        <row r="240">
          <cell r="D240">
            <v>52020060004</v>
          </cell>
          <cell r="E240" t="str">
            <v>En el periodo 2020-2023, se diseñan e implementan cuatro (4) estrategias para transversalizar los enfoques étnicos raciales diferencial y poblacional en contextos políticos sociales y culturales.</v>
          </cell>
          <cell r="F240" t="str">
            <v>Estrategias para transversalizar los enfoques étnico, racial, diferencial y poblacional en contextos políticos sociales y culturales, diseñadas e implementadas</v>
          </cell>
          <cell r="G240" t="str">
            <v>Incremento</v>
          </cell>
          <cell r="H240" t="str">
            <v>Número</v>
          </cell>
          <cell r="I240" t="str">
            <v>V1</v>
          </cell>
          <cell r="J240" t="str">
            <v>V1:Estrategia para transversalización de la política diseñada</v>
          </cell>
          <cell r="K240" t="str">
            <v>Número</v>
          </cell>
          <cell r="L240">
            <v>10</v>
          </cell>
          <cell r="M240">
            <v>41</v>
          </cell>
          <cell r="N240">
            <v>14</v>
          </cell>
          <cell r="O240">
            <v>0</v>
          </cell>
          <cell r="P240">
            <v>4</v>
          </cell>
          <cell r="Q240">
            <v>1</v>
          </cell>
          <cell r="R240">
            <v>0</v>
          </cell>
          <cell r="S240">
            <v>3</v>
          </cell>
          <cell r="T240">
            <v>4</v>
          </cell>
        </row>
        <row r="241">
          <cell r="D241">
            <v>52020060005</v>
          </cell>
          <cell r="E241" t="str">
            <v>En el periodo 2020-2023, se implementan dos (2) Planes de Etnodesarrollo para los Consejos Comunitarios</v>
          </cell>
          <cell r="F241" t="str">
            <v>Implementación de los Planes de Etnodesarrollo para los Consejos Comunitarios</v>
          </cell>
          <cell r="G241" t="str">
            <v>Incremento</v>
          </cell>
          <cell r="H241" t="str">
            <v>Número</v>
          </cell>
          <cell r="I241" t="str">
            <v>V1</v>
          </cell>
          <cell r="J241" t="str">
            <v xml:space="preserve">V1:Planes de etnodesarrollo implementados </v>
          </cell>
          <cell r="K241" t="str">
            <v>Número</v>
          </cell>
          <cell r="L241">
            <v>10</v>
          </cell>
          <cell r="M241">
            <v>41</v>
          </cell>
          <cell r="N241">
            <v>14</v>
          </cell>
          <cell r="O241">
            <v>1</v>
          </cell>
          <cell r="P241">
            <v>2</v>
          </cell>
          <cell r="Q241">
            <v>1</v>
          </cell>
          <cell r="R241">
            <v>2</v>
          </cell>
          <cell r="S241">
            <v>2</v>
          </cell>
          <cell r="T241">
            <v>2</v>
          </cell>
        </row>
        <row r="242">
          <cell r="D242">
            <v>52020060006</v>
          </cell>
          <cell r="E242" t="str">
            <v>En el período 2021-2023, se implementa el 100% del componente de fortalecimiento en salud propia, del modelo intercultural de cuidado en salud en población afrodescendiente</v>
          </cell>
          <cell r="F242" t="str">
            <v>Componente de fortalecimiento en salud propia, del Modelo intercultural de cuidado en salud en población afrodescendiente, implementado</v>
          </cell>
          <cell r="G242" t="str">
            <v>Incremento</v>
          </cell>
          <cell r="H242" t="str">
            <v>Porcentaje</v>
          </cell>
          <cell r="I242" t="str">
            <v>V1*25% + V2*25% + V3*25% + V4*25%</v>
          </cell>
          <cell r="J242" t="str">
            <v>V1 = Fase de revitalizar instituciones propias de comunidades etnicas
 V2 = Fase de Acceso a práctica de medicina ancestral 
 V3 = Fase de Gestión conocimiento en salud propia
 V4 = Fase de Acciones promocionales y preventivas para cuidado en salud propia</v>
          </cell>
          <cell r="K242" t="str">
            <v>Número</v>
          </cell>
          <cell r="L242">
            <v>3</v>
          </cell>
          <cell r="M242">
            <v>19</v>
          </cell>
          <cell r="N242">
            <v>2</v>
          </cell>
          <cell r="O242">
            <v>0</v>
          </cell>
          <cell r="P242">
            <v>100</v>
          </cell>
          <cell r="Q242">
            <v>0</v>
          </cell>
          <cell r="R242">
            <v>50</v>
          </cell>
          <cell r="S242">
            <v>75</v>
          </cell>
          <cell r="T242">
            <v>100</v>
          </cell>
        </row>
        <row r="243">
          <cell r="D243">
            <v>52020060007</v>
          </cell>
          <cell r="E243" t="str">
            <v>En el período 2021-2023 se promueven 5 expresiones tradicionales de la población afrodescendiente</v>
          </cell>
          <cell r="F243" t="str">
            <v>Expresiones tradicionales de la población afrodescendiente promovidas</v>
          </cell>
          <cell r="G243" t="str">
            <v>Mantenimiento o cobertura</v>
          </cell>
          <cell r="H243" t="str">
            <v>Número</v>
          </cell>
          <cell r="I243" t="str">
            <v>V1</v>
          </cell>
          <cell r="J243" t="str">
            <v>V1= Expresiones tradicionales de la población afrodescendiente promovidas</v>
          </cell>
          <cell r="K243" t="str">
            <v>Número</v>
          </cell>
          <cell r="L243">
            <v>11</v>
          </cell>
          <cell r="M243">
            <v>33</v>
          </cell>
          <cell r="N243">
            <v>5</v>
          </cell>
          <cell r="O243">
            <v>0</v>
          </cell>
          <cell r="P243">
            <v>5</v>
          </cell>
          <cell r="Q243">
            <v>0</v>
          </cell>
          <cell r="R243">
            <v>5</v>
          </cell>
          <cell r="S243">
            <v>5</v>
          </cell>
          <cell r="T243">
            <v>5</v>
          </cell>
        </row>
        <row r="244">
          <cell r="D244">
            <v>52020060008</v>
          </cell>
          <cell r="E244" t="str">
            <v>En el período 2020-2023 se apoyan 20 organizaciones, grupos e instituciones culturales que promueven valores identitarios afrodescendientes</v>
          </cell>
          <cell r="F244" t="str">
            <v>Organizaciones, grupos e instituciones culturales que promueven valores identitarios afrodescendientes apoyadas</v>
          </cell>
          <cell r="G244" t="str">
            <v>Incremento</v>
          </cell>
          <cell r="H244" t="str">
            <v>Número</v>
          </cell>
          <cell r="I244" t="str">
            <v>V1</v>
          </cell>
          <cell r="J244" t="str">
            <v>V1= Organizaciones, grupos e instituciones culturales que promueven valores identitarios afrodescendientes apoyadas</v>
          </cell>
          <cell r="K244" t="str">
            <v>Número</v>
          </cell>
          <cell r="L244">
            <v>11</v>
          </cell>
          <cell r="M244">
            <v>33</v>
          </cell>
          <cell r="N244">
            <v>5</v>
          </cell>
          <cell r="O244">
            <v>20</v>
          </cell>
          <cell r="P244">
            <v>40</v>
          </cell>
          <cell r="Q244">
            <v>24</v>
          </cell>
          <cell r="R244">
            <v>29</v>
          </cell>
          <cell r="S244">
            <v>34</v>
          </cell>
          <cell r="T244">
            <v>40</v>
          </cell>
        </row>
        <row r="245">
          <cell r="D245">
            <v>52020070001</v>
          </cell>
          <cell r="E245" t="str">
            <v xml:space="preserve">En el período 2020 – 2023 se pasa de atender 1.400 a 6.000 personas de las comunidades indigenas en atención y orentación social acoerde a su cosmovisión, usos y costumbres.
</v>
          </cell>
          <cell r="F245" t="str">
            <v>Personas de las comunidades indígenas que reciben atención y orientación social, de acuerdo a su cosmovisión, usos y costumbres</v>
          </cell>
          <cell r="G245" t="str">
            <v>Mantenimiento o cobertura</v>
          </cell>
          <cell r="H245" t="str">
            <v>Número</v>
          </cell>
          <cell r="I245" t="str">
            <v>V1</v>
          </cell>
          <cell r="J245" t="str">
            <v>V1:Personas de comunidades indígenas formadas</v>
          </cell>
          <cell r="K245" t="str">
            <v>Número</v>
          </cell>
          <cell r="L245">
            <v>10</v>
          </cell>
          <cell r="M245">
            <v>41</v>
          </cell>
          <cell r="N245">
            <v>14</v>
          </cell>
          <cell r="O245">
            <v>1400</v>
          </cell>
          <cell r="P245">
            <v>6000</v>
          </cell>
          <cell r="Q245">
            <v>750</v>
          </cell>
          <cell r="R245">
            <v>1750</v>
          </cell>
          <cell r="S245">
            <v>5000</v>
          </cell>
          <cell r="T245">
            <v>6000</v>
          </cell>
        </row>
        <row r="246">
          <cell r="D246">
            <v>52020070002</v>
          </cell>
          <cell r="E246" t="str">
            <v>En el período 2021 – 2023 se realizan tres (3) estrategias de investigación para la población indígena en Santiago de Cali en contextos educativos, sociales y laborales.</v>
          </cell>
          <cell r="F246" t="str">
            <v>Estrategias de Investigación para la población indígena en Santiago de Cali en contextos educativos, sociales y laborales</v>
          </cell>
          <cell r="G246" t="str">
            <v>Incremento</v>
          </cell>
          <cell r="H246" t="str">
            <v>Número</v>
          </cell>
          <cell r="I246" t="str">
            <v>V1</v>
          </cell>
          <cell r="J246" t="str">
            <v>V1: Estrategia de Investigación</v>
          </cell>
          <cell r="K246" t="str">
            <v>Número</v>
          </cell>
          <cell r="L246">
            <v>10</v>
          </cell>
          <cell r="M246">
            <v>41</v>
          </cell>
          <cell r="N246">
            <v>14</v>
          </cell>
          <cell r="O246">
            <v>0</v>
          </cell>
          <cell r="P246">
            <v>3</v>
          </cell>
          <cell r="Q246">
            <v>0</v>
          </cell>
          <cell r="R246">
            <v>0</v>
          </cell>
          <cell r="S246">
            <v>3</v>
          </cell>
          <cell r="T246">
            <v>3</v>
          </cell>
        </row>
        <row r="247">
          <cell r="D247">
            <v>52020070003</v>
          </cell>
          <cell r="E247" t="str">
            <v>En el período 2021 – 2023 se formulan tres (3) campañas educativas para el reconocimiento y la no discriminación de los pueblos indígenas.</v>
          </cell>
          <cell r="F247" t="str">
            <v>Campañas para el reconocimiento y la no discriminación de los pueblos indígenas formuladas e implementadas</v>
          </cell>
          <cell r="G247" t="str">
            <v>Incremento</v>
          </cell>
          <cell r="H247" t="str">
            <v>Número</v>
          </cell>
          <cell r="I247" t="str">
            <v>V1</v>
          </cell>
          <cell r="J247" t="str">
            <v>V1:Campaña Educativa Formulada e Implementada</v>
          </cell>
          <cell r="K247" t="str">
            <v>Número</v>
          </cell>
          <cell r="L247">
            <v>10</v>
          </cell>
          <cell r="M247">
            <v>41</v>
          </cell>
          <cell r="N247">
            <v>14</v>
          </cell>
          <cell r="O247">
            <v>0</v>
          </cell>
          <cell r="P247">
            <v>3</v>
          </cell>
          <cell r="Q247">
            <v>0</v>
          </cell>
          <cell r="R247">
            <v>0</v>
          </cell>
          <cell r="S247">
            <v>3</v>
          </cell>
          <cell r="T247">
            <v>3</v>
          </cell>
        </row>
        <row r="248">
          <cell r="D248">
            <v>52020070004</v>
          </cell>
          <cell r="E248" t="str">
            <v>En el período 2020 – 2023, se implementan en seis (6) Cabildos Indigenas sus planes de vida – Eje de Gobierno Propio.</v>
          </cell>
          <cell r="F248" t="str">
            <v>Cabildos Indígenas que implementan sus planes de vida - Eje de gobierno propio</v>
          </cell>
          <cell r="G248" t="str">
            <v>Mantenimiento o cobertura</v>
          </cell>
          <cell r="H248" t="str">
            <v>Número</v>
          </cell>
          <cell r="I248" t="str">
            <v>V1</v>
          </cell>
          <cell r="J248" t="str">
            <v xml:space="preserve">V1:Planes de Vida Implementados </v>
          </cell>
          <cell r="K248" t="str">
            <v>Número</v>
          </cell>
          <cell r="L248">
            <v>10</v>
          </cell>
          <cell r="M248">
            <v>41</v>
          </cell>
          <cell r="N248">
            <v>14</v>
          </cell>
          <cell r="O248">
            <v>6</v>
          </cell>
          <cell r="P248">
            <v>6</v>
          </cell>
          <cell r="Q248">
            <v>6</v>
          </cell>
          <cell r="R248">
            <v>0</v>
          </cell>
          <cell r="S248">
            <v>6</v>
          </cell>
          <cell r="T248">
            <v>6</v>
          </cell>
        </row>
        <row r="249">
          <cell r="D249">
            <v>52020070005</v>
          </cell>
          <cell r="E249" t="str">
            <v>A diciembre de 2023, se implementa el 100% del componente de fortalecimiento en salud propia, del modelo intercultural de cuidado en salud en población indígena</v>
          </cell>
          <cell r="F249" t="str">
            <v>Componente de fortalecimiento en salud propia, del modelo intercultural de cuidado en salud en población indígena, implementado</v>
          </cell>
          <cell r="G249" t="str">
            <v>Incremento</v>
          </cell>
          <cell r="H249" t="str">
            <v>Porcentaje</v>
          </cell>
          <cell r="I249" t="str">
            <v>V1*25% + V2*25% + V3*25% + V4*25%</v>
          </cell>
          <cell r="J249" t="str">
            <v>V1 = Fase de revitalizar instituciones propias de comunidades etnicas
 V2 = Fase de Acceso a práctica de medicina ancestral 
 V3 = Fase de Gestión conocimiento en salud propia
 V4 = Fase de Acciones promocionales y preventivas para cuidado en salud propia</v>
          </cell>
          <cell r="K249" t="str">
            <v>Número</v>
          </cell>
          <cell r="L249">
            <v>3</v>
          </cell>
          <cell r="M249">
            <v>19</v>
          </cell>
          <cell r="N249">
            <v>2</v>
          </cell>
          <cell r="O249">
            <v>0</v>
          </cell>
          <cell r="P249">
            <v>100</v>
          </cell>
          <cell r="Q249">
            <v>25</v>
          </cell>
          <cell r="R249">
            <v>50</v>
          </cell>
          <cell r="S249">
            <v>75</v>
          </cell>
          <cell r="T249">
            <v>100</v>
          </cell>
        </row>
        <row r="250">
          <cell r="D250">
            <v>52020070006</v>
          </cell>
          <cell r="E250" t="str">
            <v>En el periodo 2020-2023, Se fortalecen 3 sedes Educativas Oficiales con estrategias de permanencia de la población indígena</v>
          </cell>
          <cell r="F250" t="str">
            <v>Sedes educativas oficiales con estrategias de permanencia para población indígenas</v>
          </cell>
          <cell r="G250" t="str">
            <v>Mantenimiento o cobertura</v>
          </cell>
          <cell r="H250" t="str">
            <v>Número</v>
          </cell>
          <cell r="I250" t="str">
            <v>V1</v>
          </cell>
          <cell r="J250" t="str">
            <v>V1= Sedes Educativas oficiales con estrategias de permanencia para la población indígena</v>
          </cell>
          <cell r="K250" t="str">
            <v>Número</v>
          </cell>
          <cell r="L250">
            <v>4</v>
          </cell>
          <cell r="M250">
            <v>22</v>
          </cell>
          <cell r="N250">
            <v>1</v>
          </cell>
          <cell r="O250">
            <v>1</v>
          </cell>
          <cell r="P250">
            <v>3</v>
          </cell>
          <cell r="Q250">
            <v>1</v>
          </cell>
          <cell r="R250">
            <v>3</v>
          </cell>
          <cell r="S250">
            <v>3</v>
          </cell>
          <cell r="T250">
            <v>3</v>
          </cell>
        </row>
        <row r="251">
          <cell r="D251">
            <v>52020070007</v>
          </cell>
          <cell r="E251" t="str">
            <v>En el período 2020-2023 se apoyan 8 pueblos indígenas organizados, en la recuperación de sus prácticas culturales ancestrales</v>
          </cell>
          <cell r="F251" t="str">
            <v>Pueblos indígenas organizados, apoyados en la recuperación de sus prácticas culturales ancestrales</v>
          </cell>
          <cell r="G251" t="str">
            <v>Mantenimiento o cobertura</v>
          </cell>
          <cell r="H251" t="str">
            <v>Número</v>
          </cell>
          <cell r="I251" t="str">
            <v>V1</v>
          </cell>
          <cell r="J251" t="str">
            <v>V1= Pueblos indígenas organizados, apoyados en la recuperación de sus prácticas culturales ancestrales</v>
          </cell>
          <cell r="K251" t="str">
            <v>Número</v>
          </cell>
          <cell r="L251">
            <v>11</v>
          </cell>
          <cell r="M251">
            <v>33</v>
          </cell>
          <cell r="N251">
            <v>5</v>
          </cell>
          <cell r="O251">
            <v>6</v>
          </cell>
          <cell r="P251">
            <v>8</v>
          </cell>
          <cell r="Q251">
            <v>6</v>
          </cell>
          <cell r="R251">
            <v>8</v>
          </cell>
          <cell r="S251">
            <v>8</v>
          </cell>
          <cell r="T251">
            <v>8</v>
          </cell>
        </row>
        <row r="252">
          <cell r="D252">
            <v>52020070008</v>
          </cell>
          <cell r="E252" t="str">
            <v>En el 2023 se implementara un espacio multipropósito para integración de comunidades indigenas.</v>
          </cell>
          <cell r="F252" t="str">
            <v>Espacios multipropósito para la integración de las comunidades indígenas implementados</v>
          </cell>
          <cell r="G252" t="str">
            <v>Incremento</v>
          </cell>
          <cell r="H252" t="str">
            <v>Número</v>
          </cell>
          <cell r="I252" t="str">
            <v>V1</v>
          </cell>
          <cell r="J252" t="str">
            <v>1: Espacio dotado para la integración de las comunidades indígenas</v>
          </cell>
          <cell r="K252" t="str">
            <v>Número</v>
          </cell>
          <cell r="L252">
            <v>8</v>
          </cell>
          <cell r="M252">
            <v>45</v>
          </cell>
          <cell r="N252">
            <v>16</v>
          </cell>
          <cell r="O252">
            <v>0</v>
          </cell>
          <cell r="P252">
            <v>1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</row>
        <row r="253">
          <cell r="D253">
            <v>52020080001</v>
          </cell>
          <cell r="E253" t="str">
            <v>En el periodo 2020-2023 se pasa de 1.000 a 3.000 personas atendidas psicosocial y jurídica con enfoque diferencial a 3.000 personas LGBTIQ+.</v>
          </cell>
          <cell r="F253" t="str">
            <v>Población LGBTIQ+ con atención psicosocial y jurídica por la violación de derechos, con un enfoque diferencial de diversidad sexual y de géneros</v>
          </cell>
          <cell r="G253" t="str">
            <v>Incremento</v>
          </cell>
          <cell r="H253" t="str">
            <v>Número</v>
          </cell>
          <cell r="I253" t="str">
            <v>V1</v>
          </cell>
          <cell r="J253" t="str">
            <v>V1:Personas atendidas</v>
          </cell>
          <cell r="K253" t="str">
            <v>Número</v>
          </cell>
          <cell r="L253">
            <v>5</v>
          </cell>
          <cell r="M253">
            <v>41</v>
          </cell>
          <cell r="N253">
            <v>14</v>
          </cell>
          <cell r="O253">
            <v>1000</v>
          </cell>
          <cell r="P253">
            <v>3000</v>
          </cell>
          <cell r="Q253">
            <v>1000</v>
          </cell>
          <cell r="R253">
            <v>1700</v>
          </cell>
          <cell r="S253">
            <v>2450</v>
          </cell>
          <cell r="T253">
            <v>3000</v>
          </cell>
        </row>
        <row r="254">
          <cell r="D254">
            <v>52020080002</v>
          </cell>
          <cell r="E254" t="str">
            <v>En el periodo 2020-2023 se sensibilizan 30 instituciones públicas y privadas en enfoques de derechos, diversidad sexual y política pública CALIDIVERSIDAD.</v>
          </cell>
          <cell r="F254" t="str">
            <v>Instituciones Públicas y Privadas sensibilizadas en el enfoque de derechos, diversidad sexual y de géneros y Política Pública CaliDiversidad</v>
          </cell>
          <cell r="G254" t="str">
            <v>Incremento</v>
          </cell>
          <cell r="H254" t="str">
            <v>Número</v>
          </cell>
          <cell r="I254" t="str">
            <v>V1</v>
          </cell>
          <cell r="J254" t="str">
            <v xml:space="preserve">V1: Instituciones sensibilizadas </v>
          </cell>
          <cell r="K254" t="str">
            <v>Número</v>
          </cell>
          <cell r="L254">
            <v>5</v>
          </cell>
          <cell r="M254">
            <v>41</v>
          </cell>
          <cell r="N254">
            <v>14</v>
          </cell>
          <cell r="O254">
            <v>0</v>
          </cell>
          <cell r="P254">
            <v>30</v>
          </cell>
          <cell r="Q254">
            <v>7</v>
          </cell>
          <cell r="R254">
            <v>7</v>
          </cell>
          <cell r="S254">
            <v>19</v>
          </cell>
          <cell r="T254">
            <v>30</v>
          </cell>
        </row>
        <row r="255">
          <cell r="D255">
            <v>52020080003</v>
          </cell>
          <cell r="E255" t="str">
            <v>En el período 2020-2023 se implementan cuatro (4) estrategias para el fortalecimiento del proyecto de vida a través del desarollo de habilidades, capacidades e iniciativas de la población LGBTIQ+.</v>
          </cell>
          <cell r="F255" t="str">
            <v>Estrategias para el fortalecimiento del proyecto de vida a través del desarrollo de habilidades, capacidades e iniciativas de la población LGBTIQ+, implementadas</v>
          </cell>
          <cell r="G255" t="str">
            <v>Incremento</v>
          </cell>
          <cell r="H255" t="str">
            <v>Número</v>
          </cell>
          <cell r="I255" t="str">
            <v>V1</v>
          </cell>
          <cell r="J255" t="str">
            <v>V1: Numero de Campañas realizadas</v>
          </cell>
          <cell r="K255" t="str">
            <v>Número</v>
          </cell>
          <cell r="L255">
            <v>5</v>
          </cell>
          <cell r="M255">
            <v>41</v>
          </cell>
          <cell r="N255">
            <v>14</v>
          </cell>
          <cell r="O255">
            <v>4</v>
          </cell>
          <cell r="P255">
            <v>8</v>
          </cell>
          <cell r="Q255">
            <v>5</v>
          </cell>
          <cell r="R255">
            <v>4</v>
          </cell>
          <cell r="S255">
            <v>6</v>
          </cell>
          <cell r="T255">
            <v>8</v>
          </cell>
        </row>
        <row r="256">
          <cell r="D256">
            <v>52020080004</v>
          </cell>
          <cell r="E256" t="str">
            <v>En el periodo 2021-2023 se gestiona un (1) hogar de acogida transitoria, para población LGBTIQ+ en situación de vulnerabilidad.</v>
          </cell>
          <cell r="F256" t="str">
            <v>Hogar de acogida para la atención integral y protección a vulneración de derechos fundamentales de la población LGBTIQ+, funcionando</v>
          </cell>
          <cell r="G256" t="str">
            <v>Mantenimiento o cobertura</v>
          </cell>
          <cell r="H256" t="str">
            <v>Número</v>
          </cell>
          <cell r="I256" t="str">
            <v>V1</v>
          </cell>
          <cell r="J256" t="str">
            <v>V1:Centro de acogida operando</v>
          </cell>
          <cell r="K256" t="str">
            <v>Número</v>
          </cell>
          <cell r="L256">
            <v>10</v>
          </cell>
          <cell r="M256">
            <v>41</v>
          </cell>
          <cell r="N256">
            <v>14</v>
          </cell>
          <cell r="O256">
            <v>0</v>
          </cell>
          <cell r="P256">
            <v>1</v>
          </cell>
          <cell r="Q256">
            <v>0</v>
          </cell>
          <cell r="R256">
            <v>0</v>
          </cell>
          <cell r="S256">
            <v>1</v>
          </cell>
          <cell r="T256">
            <v>1</v>
          </cell>
        </row>
        <row r="257">
          <cell r="D257">
            <v>52020090001</v>
          </cell>
          <cell r="E257" t="str">
            <v xml:space="preserve">En el periodo 2020-2023  se pasa de 80% a 90% de vinculación a familias potenciales del programa mas familias en acción </v>
          </cell>
          <cell r="F257" t="str">
            <v>Familias Inscritas en el Programa Más Familias en Acción vinculados a los beneficios del programa</v>
          </cell>
          <cell r="G257" t="str">
            <v>Incremento</v>
          </cell>
          <cell r="H257" t="str">
            <v>Porcentaje</v>
          </cell>
          <cell r="I257" t="str">
            <v>(V1/V2)*100</v>
          </cell>
          <cell r="J257" t="str">
            <v xml:space="preserve">V1: Familias vinculadas a los programas de mas familias
V2: Potencial de familias a vincular en los programas de mas familias </v>
          </cell>
          <cell r="K257" t="str">
            <v>Número</v>
          </cell>
          <cell r="L257">
            <v>1</v>
          </cell>
          <cell r="M257">
            <v>41</v>
          </cell>
          <cell r="N257">
            <v>14</v>
          </cell>
          <cell r="O257">
            <v>80</v>
          </cell>
          <cell r="P257">
            <v>90</v>
          </cell>
          <cell r="Q257">
            <v>82</v>
          </cell>
          <cell r="R257">
            <v>85</v>
          </cell>
          <cell r="S257">
            <v>86</v>
          </cell>
          <cell r="T257">
            <v>90</v>
          </cell>
        </row>
        <row r="258">
          <cell r="D258">
            <v>52020090002</v>
          </cell>
          <cell r="E258" t="str">
            <v>En el periodo 2020-2023  se pasa de 80% a 90% de vinculaicón a  los jóvenes potenciales del programa Jóvenes en Acción</v>
          </cell>
          <cell r="F258" t="str">
            <v>Jóvenes inscritos en el Programa Jóvenes en Acción vinculados a los beneficios del programa</v>
          </cell>
          <cell r="G258" t="str">
            <v>Incremento</v>
          </cell>
          <cell r="H258" t="str">
            <v>Porcentaje</v>
          </cell>
          <cell r="I258" t="str">
            <v>(V1/V2)*101</v>
          </cell>
          <cell r="J258" t="str">
            <v>V1: Jovenes vinculados al programa jóvenes en acción
V2: Potencial de Jovenes vinculados al programa Jovenes en Acción</v>
          </cell>
          <cell r="K258" t="str">
            <v>Número</v>
          </cell>
          <cell r="L258">
            <v>1</v>
          </cell>
          <cell r="M258">
            <v>41</v>
          </cell>
          <cell r="N258">
            <v>14</v>
          </cell>
          <cell r="O258">
            <v>80</v>
          </cell>
          <cell r="P258">
            <v>90</v>
          </cell>
          <cell r="Q258">
            <v>82</v>
          </cell>
          <cell r="R258">
            <v>85</v>
          </cell>
          <cell r="S258">
            <v>86</v>
          </cell>
          <cell r="T258">
            <v>90</v>
          </cell>
        </row>
        <row r="259">
          <cell r="D259">
            <v>52020090003</v>
          </cell>
          <cell r="E259" t="str">
            <v>En el periodo 2020-2023 se pasa del 26% al 100%  de acceso a la oferta de servicios a hogares inscritos hacia la oferta del Municipio en la estrategia Red Unidos</v>
          </cell>
          <cell r="F259" t="str">
            <v>Hogares insertados en la estrategia “Red Unidos” orientados para el acceso a la oferta de servicios del Distrito</v>
          </cell>
          <cell r="G259" t="str">
            <v>Mantenimiento o cobertura</v>
          </cell>
          <cell r="H259" t="str">
            <v>Porcentaje</v>
          </cell>
          <cell r="I259" t="str">
            <v>(V1/V2)*100</v>
          </cell>
          <cell r="J259" t="str">
            <v>V1: Hogares orientados hacia el acceso de la oferta del distrito
V2: Hogares inscritos en la estrategia Red Unidos</v>
          </cell>
          <cell r="K259" t="str">
            <v>Número</v>
          </cell>
          <cell r="L259">
            <v>1</v>
          </cell>
          <cell r="M259">
            <v>41</v>
          </cell>
          <cell r="N259">
            <v>1</v>
          </cell>
          <cell r="O259">
            <v>26</v>
          </cell>
          <cell r="P259">
            <v>100</v>
          </cell>
          <cell r="Q259">
            <v>100</v>
          </cell>
          <cell r="R259">
            <v>100</v>
          </cell>
          <cell r="S259">
            <v>100</v>
          </cell>
          <cell r="T259">
            <v>100</v>
          </cell>
        </row>
        <row r="260">
          <cell r="D260">
            <v>52020090004</v>
          </cell>
          <cell r="E260" t="str">
            <v>En el periodo 2020 - 2023 se benefician con programa recreativo a 14704 personas en riesgo social con enfoque diferencial, étnico y de género</v>
          </cell>
          <cell r="F260" t="str">
            <v>Personas beneficiadas con programa recreativo dirigido a personas en riesgo social con enfoque diferencial, étnico y de género</v>
          </cell>
          <cell r="G260" t="str">
            <v>Incremento</v>
          </cell>
          <cell r="H260" t="str">
            <v>Número</v>
          </cell>
          <cell r="I260" t="str">
            <v>V1</v>
          </cell>
          <cell r="J260" t="str">
            <v>V1= Personas en riesgo social beneficiadas con programa recreativo</v>
          </cell>
          <cell r="K260" t="str">
            <v>Número</v>
          </cell>
          <cell r="L260">
            <v>10</v>
          </cell>
          <cell r="M260">
            <v>43</v>
          </cell>
          <cell r="N260">
            <v>4</v>
          </cell>
          <cell r="O260">
            <v>4113</v>
          </cell>
          <cell r="P260">
            <v>18817</v>
          </cell>
          <cell r="Q260">
            <v>5213</v>
          </cell>
          <cell r="R260">
            <v>10817</v>
          </cell>
          <cell r="S260">
            <v>14817</v>
          </cell>
          <cell r="T260">
            <v>18817</v>
          </cell>
        </row>
        <row r="261">
          <cell r="D261">
            <v>52020090005</v>
          </cell>
          <cell r="E261" t="str">
            <v>En el periodo 2020 - 2023, se benefician 423 unidades sociales en lo económico, de acompañamiento, formación y cuidado; como  parte de los planes de gestión social de los proyectos de renovación urbana.</v>
          </cell>
          <cell r="F261" t="str">
            <v>Unidades Sociales Beneficiadas de los planes de gestión social derivados del proyecto de renovación urbana ciudad paraíso</v>
          </cell>
          <cell r="G261" t="str">
            <v>Incremento</v>
          </cell>
          <cell r="H261" t="str">
            <v>Número</v>
          </cell>
          <cell r="I261" t="str">
            <v>V1</v>
          </cell>
          <cell r="J261" t="str">
            <v>V1 = Unidades sociales beneficiadas de los planes de gestión social</v>
          </cell>
          <cell r="K261" t="str">
            <v>Número</v>
          </cell>
          <cell r="L261">
            <v>10</v>
          </cell>
          <cell r="M261">
            <v>41</v>
          </cell>
          <cell r="N261">
            <v>14</v>
          </cell>
          <cell r="O261">
            <v>1077</v>
          </cell>
          <cell r="P261">
            <v>1500</v>
          </cell>
          <cell r="Q261">
            <v>1182</v>
          </cell>
          <cell r="R261">
            <v>1288</v>
          </cell>
          <cell r="S261">
            <v>1394</v>
          </cell>
          <cell r="T261">
            <v>1500</v>
          </cell>
        </row>
        <row r="262">
          <cell r="D262">
            <v>52020100001</v>
          </cell>
          <cell r="E262" t="str">
            <v>En el periodo 2020-2023 se pasa de atender 2.180 a 3.000 habitantes de y en calle anualmente en el territorio y en los centros de atención, desde un enfoque de derechos para la dignificación de la vida en calle.</v>
          </cell>
          <cell r="F262" t="str">
            <v>Habitantes de y en calle atendidos anualmente en el territorio y en los centros de atención, desde un enfoque de derechos para la dignificación de la vida en calle</v>
          </cell>
          <cell r="G262" t="str">
            <v>Mantenimiento o cobertura</v>
          </cell>
          <cell r="H262" t="str">
            <v>Número</v>
          </cell>
          <cell r="I262" t="str">
            <v>V1</v>
          </cell>
          <cell r="J262" t="str">
            <v>V1:Habitantes de y en Calle atendidos</v>
          </cell>
          <cell r="K262" t="str">
            <v>Número</v>
          </cell>
          <cell r="L262">
            <v>10</v>
          </cell>
          <cell r="M262">
            <v>41</v>
          </cell>
          <cell r="N262">
            <v>14</v>
          </cell>
          <cell r="O262">
            <v>2180</v>
          </cell>
          <cell r="P262">
            <v>3000</v>
          </cell>
          <cell r="Q262">
            <v>3000</v>
          </cell>
          <cell r="R262">
            <v>3000</v>
          </cell>
          <cell r="S262">
            <v>3000</v>
          </cell>
          <cell r="T262">
            <v>3000</v>
          </cell>
        </row>
        <row r="263">
          <cell r="D263">
            <v>52020100002</v>
          </cell>
          <cell r="E263" t="str">
            <v>En el periodo 2022-2023 se diseña e implementa el 100% de la estrategia de prevención integral del fenómeno de habitabilidad en calle.</v>
          </cell>
          <cell r="F263" t="str">
            <v>Estrategia de prevención integral del fenómeno de habitabilidad en calle, diseñada e implementada</v>
          </cell>
          <cell r="G263" t="str">
            <v>Incremento</v>
          </cell>
          <cell r="H263" t="str">
            <v>Porcentaje</v>
          </cell>
          <cell r="I263" t="str">
            <v>(V1/V2)*100</v>
          </cell>
          <cell r="J263" t="str">
            <v>V1:Actividades que se implementan en el marco de la estrategia de prevención del fénomeno de habitabilidad en calle
V2:Total de actividades programadas en el marco de la estrategia de prevención del fénomeno de habitabilidad en calle</v>
          </cell>
          <cell r="K263" t="str">
            <v>Número</v>
          </cell>
          <cell r="L263">
            <v>10</v>
          </cell>
          <cell r="M263">
            <v>41</v>
          </cell>
          <cell r="N263">
            <v>14</v>
          </cell>
          <cell r="O263">
            <v>0</v>
          </cell>
          <cell r="P263">
            <v>100</v>
          </cell>
          <cell r="Q263">
            <v>0</v>
          </cell>
          <cell r="R263">
            <v>0</v>
          </cell>
          <cell r="S263">
            <v>50</v>
          </cell>
          <cell r="T263">
            <v>100</v>
          </cell>
        </row>
        <row r="264">
          <cell r="D264">
            <v>52020100003</v>
          </cell>
          <cell r="E264" t="str">
            <v>En el periodo 2021-2023 se implementa el 100% del Centro de Servicios integrales para habitantes de y en calle, y personas en riesgo de habitar la calle.</v>
          </cell>
          <cell r="F264" t="str">
            <v>Centro de servicios integrales para habitantes de y en calle, y personas en riesgo de habitar la calle funcionando</v>
          </cell>
          <cell r="G264" t="str">
            <v>Incremento</v>
          </cell>
          <cell r="H264" t="str">
            <v>Porcentaje</v>
          </cell>
          <cell r="I264" t="str">
            <v>(V1/V2)*100</v>
          </cell>
          <cell r="J264" t="str">
            <v>V1:Actividades que se implementan para el funcionamiento del  Centro de Servicios integrales para habitantes de y en calle, y personas en riesgo de habitar la calle.
V2:Total de actividades programadas para el funcionamiento del  Centro de Servicios integrales para habitantes de y en calle, y personas en riesgo de habitar la calle.</v>
          </cell>
          <cell r="K264" t="str">
            <v>Número</v>
          </cell>
          <cell r="L264">
            <v>10</v>
          </cell>
          <cell r="M264">
            <v>41</v>
          </cell>
          <cell r="N264">
            <v>14</v>
          </cell>
          <cell r="O264">
            <v>0</v>
          </cell>
          <cell r="P264">
            <v>100</v>
          </cell>
          <cell r="Q264">
            <v>0</v>
          </cell>
          <cell r="R264">
            <v>0</v>
          </cell>
          <cell r="S264">
            <v>60</v>
          </cell>
          <cell r="T264">
            <v>100</v>
          </cell>
        </row>
        <row r="265">
          <cell r="D265">
            <v>52020100004</v>
          </cell>
          <cell r="E265" t="str">
            <v>En el periodo 2022-2023 se diseña e implementa una (1) estrategia de atención integral a las poblaciones en alta vulnerabilidad social y en riesgo de habitar la calle, ubicadas en las áreas de renovación urbana</v>
          </cell>
          <cell r="F265" t="str">
            <v>Estrategia de atención integral a las poblaciones en alta vulnerabilidad social y en riesgo de habitar la calle, ubicadas en las áreas de renovación urbana, diseñada e implementada</v>
          </cell>
          <cell r="G265" t="str">
            <v>Mantenimiento o cobertura</v>
          </cell>
          <cell r="H265" t="str">
            <v>Número</v>
          </cell>
          <cell r="I265" t="str">
            <v>V1</v>
          </cell>
          <cell r="J265" t="str">
            <v>V1: Estrategia de atención integral diseñada e implementada</v>
          </cell>
          <cell r="K265" t="str">
            <v>Número</v>
          </cell>
          <cell r="L265">
            <v>10</v>
          </cell>
          <cell r="M265">
            <v>41</v>
          </cell>
          <cell r="N265">
            <v>14</v>
          </cell>
          <cell r="O265">
            <v>0</v>
          </cell>
          <cell r="P265">
            <v>1</v>
          </cell>
          <cell r="Q265">
            <v>0</v>
          </cell>
          <cell r="R265">
            <v>0</v>
          </cell>
          <cell r="S265">
            <v>1</v>
          </cell>
          <cell r="T265">
            <v>1</v>
          </cell>
        </row>
        <row r="266">
          <cell r="D266">
            <v>52020100005</v>
          </cell>
          <cell r="E266" t="str">
            <v>En el periodo 2021-2023 acceden 200 personas habitantes de y en calle a servicios socio - sanitarios anualmente, en modalidad de larga estancia, desde un enfoque diferencial y de derechos.</v>
          </cell>
          <cell r="F266" t="str">
            <v>Personas habitantes de y en calle que acceden a servicios socio - sanitarios anualmente, en modalidad de larga estancia, desde un enfoque diferencial y de derechos</v>
          </cell>
          <cell r="G266" t="str">
            <v>Mantenimiento o cobertura</v>
          </cell>
          <cell r="H266" t="str">
            <v>Número</v>
          </cell>
          <cell r="I266" t="str">
            <v>V1</v>
          </cell>
          <cell r="J266" t="str">
            <v>V1:Habitantes de y en Calle atendidos</v>
          </cell>
          <cell r="K266" t="str">
            <v>Número</v>
          </cell>
          <cell r="L266">
            <v>10</v>
          </cell>
          <cell r="M266">
            <v>41</v>
          </cell>
          <cell r="N266">
            <v>14</v>
          </cell>
          <cell r="O266">
            <v>0</v>
          </cell>
          <cell r="P266">
            <v>200</v>
          </cell>
          <cell r="Q266">
            <v>0</v>
          </cell>
          <cell r="R266">
            <v>200</v>
          </cell>
          <cell r="S266">
            <v>200</v>
          </cell>
          <cell r="T266">
            <v>200</v>
          </cell>
        </row>
        <row r="267">
          <cell r="D267">
            <v>52020100006</v>
          </cell>
          <cell r="E267" t="str">
            <v>En el periodo 2022-2023 se diseña e implementa el 100 % de un estudio de viabilidad de un programa de acceso a soluciones de vivienda por medio de estrategias innovadoras, flexibles e integrales para la población en situación de calle y en riesgo de habitar la calle de la ciudad, y las poblaciones en alta vulnerabilidad social ubicadas en las zonas de renovación urbana.</v>
          </cell>
          <cell r="F267" t="str">
            <v>Estudio de viabilidad de un programa de acceso a soluciones de vivienda por medio de estrategias innovadores, flexibles e integrales para la población en situación de calle y en riesgo de habitar la calle de la ciudad, y población en alta vulnerabilidad social ubicada en zonas de renovación urbana, realizado y socializado</v>
          </cell>
          <cell r="G267" t="str">
            <v>Incremento</v>
          </cell>
          <cell r="H267" t="str">
            <v>Porcentaje</v>
          </cell>
          <cell r="I267" t="str">
            <v>(V1/V2)*100</v>
          </cell>
          <cell r="J267" t="str">
            <v>V1:Actividades que se implementan para el estudio de viabilidad de un programa de acceso a soluciones de vivienda
V2:Total de actividades programadas para el estudio de viabilidad de un programa de acceso a soluciones de vivienda</v>
          </cell>
          <cell r="K267" t="str">
            <v>Número</v>
          </cell>
          <cell r="L267">
            <v>11</v>
          </cell>
          <cell r="M267">
            <v>41</v>
          </cell>
          <cell r="N267">
            <v>14</v>
          </cell>
          <cell r="O267">
            <v>0</v>
          </cell>
          <cell r="P267">
            <v>100</v>
          </cell>
          <cell r="Q267">
            <v>0</v>
          </cell>
          <cell r="R267">
            <v>0</v>
          </cell>
          <cell r="S267">
            <v>50</v>
          </cell>
          <cell r="T267">
            <v>100</v>
          </cell>
        </row>
        <row r="268">
          <cell r="D268">
            <v>52020110001</v>
          </cell>
          <cell r="E268" t="str">
            <v xml:space="preserve">En el 2021 se pasa de 1 a 2 espacios de Casa Matria, adecuada, equipada y en operación en la zona oriente de la ciudad. </v>
          </cell>
          <cell r="F268" t="str">
            <v>Casa Matria al servicio de las mujeres operando</v>
          </cell>
          <cell r="G268" t="str">
            <v>Incremento</v>
          </cell>
          <cell r="H268" t="str">
            <v>Número</v>
          </cell>
          <cell r="I268" t="str">
            <v>V1</v>
          </cell>
          <cell r="J268" t="str">
            <v>V1:Casa Matria adecuada, equipada y en operación</v>
          </cell>
          <cell r="K268" t="str">
            <v>Número</v>
          </cell>
          <cell r="L268">
            <v>5</v>
          </cell>
          <cell r="M268">
            <v>41</v>
          </cell>
          <cell r="N268">
            <v>14</v>
          </cell>
          <cell r="O268">
            <v>1</v>
          </cell>
          <cell r="P268">
            <v>2</v>
          </cell>
          <cell r="Q268">
            <v>0</v>
          </cell>
          <cell r="R268">
            <v>2</v>
          </cell>
          <cell r="S268">
            <v>2</v>
          </cell>
          <cell r="T268">
            <v>2</v>
          </cell>
        </row>
        <row r="269">
          <cell r="D269">
            <v>52020110002</v>
          </cell>
          <cell r="E269" t="str">
            <v xml:space="preserve">En el periodo 2020-2023 se pasa de 8.000 a 14.000 personas a la estrategia de prevención de violencias basadas en género por medio de sensibilización, formación, profundización para la accion y acompañamiento a redes para la prevención.
</v>
          </cell>
          <cell r="F269" t="str">
            <v>Personas vinculadas a la estrategia de prevención de violencias contra la mujer e intervención social desde la perspectiva de género</v>
          </cell>
          <cell r="G269" t="str">
            <v>Incremento</v>
          </cell>
          <cell r="H269" t="str">
            <v>Número</v>
          </cell>
          <cell r="I269" t="str">
            <v>V1</v>
          </cell>
          <cell r="J269" t="str">
            <v xml:space="preserve">V1: Personas vinculadas a la estrategia de prevención de violencias contra la mujer e intervención social desde la perspectiva de género.
</v>
          </cell>
          <cell r="K269" t="str">
            <v>Número</v>
          </cell>
          <cell r="L269">
            <v>5</v>
          </cell>
          <cell r="M269">
            <v>45</v>
          </cell>
          <cell r="N269">
            <v>14</v>
          </cell>
          <cell r="O269">
            <v>8000</v>
          </cell>
          <cell r="P269">
            <v>14000</v>
          </cell>
          <cell r="Q269">
            <v>9200</v>
          </cell>
          <cell r="R269">
            <v>10900</v>
          </cell>
          <cell r="S269">
            <v>12600</v>
          </cell>
          <cell r="T269">
            <v>14000</v>
          </cell>
        </row>
        <row r="270">
          <cell r="D270">
            <v>52020110003</v>
          </cell>
          <cell r="E270" t="str">
            <v>En el periodo 2020-2023 se atienden al 100% de los requerimientos de las mujeres víctimas de violencia basadas en género modalidad dia.</v>
          </cell>
          <cell r="F270" t="str">
            <v>Mujeres víctimas de violencias basadas en género y su núcleo familiar con atención y orientación desde el enfoque de género y diferencial</v>
          </cell>
          <cell r="G270" t="str">
            <v>Mantenimiento o cobertura</v>
          </cell>
          <cell r="H270" t="str">
            <v>Porcentaje</v>
          </cell>
          <cell r="I270" t="str">
            <v xml:space="preserve"> V1 / V2 * 100</v>
          </cell>
          <cell r="J270" t="str">
            <v>V1 Mujeres víctimas de violencias basadas en género atendidas
V2: Mujeres Victimas de violencias basadas en género que solicitan atención</v>
          </cell>
          <cell r="K270" t="str">
            <v>Número</v>
          </cell>
          <cell r="L270">
            <v>5</v>
          </cell>
          <cell r="M270">
            <v>41</v>
          </cell>
          <cell r="N270">
            <v>14</v>
          </cell>
          <cell r="O270">
            <v>100</v>
          </cell>
          <cell r="P270">
            <v>100</v>
          </cell>
          <cell r="Q270">
            <v>100</v>
          </cell>
          <cell r="R270">
            <v>100</v>
          </cell>
          <cell r="S270">
            <v>100</v>
          </cell>
          <cell r="T270">
            <v>100</v>
          </cell>
        </row>
        <row r="271">
          <cell r="D271">
            <v>52020110004</v>
          </cell>
          <cell r="E271" t="str">
            <v>En el periodo 2020-2023 participan 10000 mujeres en estrategia de prevención de las violencias basadas en género y feminicidios</v>
          </cell>
          <cell r="F271" t="str">
            <v>Mujeres participando en estrategia de prevención de las violencias basadas en género y feminicidios</v>
          </cell>
          <cell r="G271" t="str">
            <v>Incremento</v>
          </cell>
          <cell r="H271" t="str">
            <v>Número</v>
          </cell>
          <cell r="I271" t="str">
            <v>V1</v>
          </cell>
          <cell r="J271" t="str">
            <v>V1= Participantes</v>
          </cell>
          <cell r="K271" t="str">
            <v>Número</v>
          </cell>
          <cell r="L271">
            <v>5</v>
          </cell>
          <cell r="M271">
            <v>12</v>
          </cell>
          <cell r="N271">
            <v>18</v>
          </cell>
          <cell r="O271">
            <v>3219</v>
          </cell>
          <cell r="P271">
            <v>13219</v>
          </cell>
          <cell r="Q271">
            <v>3719</v>
          </cell>
          <cell r="R271">
            <v>6885</v>
          </cell>
          <cell r="S271">
            <v>10052</v>
          </cell>
          <cell r="T271">
            <v>13219</v>
          </cell>
        </row>
        <row r="272">
          <cell r="D272">
            <v>52020110005</v>
          </cell>
          <cell r="E272" t="str">
            <v>En el período 2021-2023 se realiza tres (3) investigaciones sobre género y de violencia contra las mujeres en contextos educativos, sociales y laborales.</v>
          </cell>
          <cell r="F272" t="str">
            <v>Estrategias de investigación sobre género y prevención de violencias contra las mujeres en contextos educativos, sociales y laborales diseñados e implementados</v>
          </cell>
          <cell r="G272" t="str">
            <v>Incremento</v>
          </cell>
          <cell r="H272" t="str">
            <v>Número</v>
          </cell>
          <cell r="I272" t="str">
            <v>V1</v>
          </cell>
          <cell r="J272" t="str">
            <v xml:space="preserve">V1:Estrategia sobre género y prevención de violencias implementada </v>
          </cell>
          <cell r="K272" t="str">
            <v>Número</v>
          </cell>
          <cell r="L272">
            <v>5</v>
          </cell>
          <cell r="M272">
            <v>41</v>
          </cell>
          <cell r="N272">
            <v>14</v>
          </cell>
          <cell r="O272">
            <v>2</v>
          </cell>
          <cell r="P272">
            <v>3</v>
          </cell>
          <cell r="Q272">
            <v>0</v>
          </cell>
          <cell r="R272">
            <v>1</v>
          </cell>
          <cell r="S272">
            <v>2</v>
          </cell>
          <cell r="T272">
            <v>3</v>
          </cell>
        </row>
        <row r="273">
          <cell r="D273">
            <v>52020110006</v>
          </cell>
          <cell r="E273" t="str">
            <v>En el periodo 2021-2023 se diseña e implementa un sistema distrital del cuidado.</v>
          </cell>
          <cell r="F273" t="str">
            <v>Sistema Distrital del Cuidado, diseñado y en proceso de implementación</v>
          </cell>
          <cell r="G273" t="str">
            <v>Mantenimiento o cobertura</v>
          </cell>
          <cell r="H273" t="str">
            <v>Número</v>
          </cell>
          <cell r="I273" t="str">
            <v>V1</v>
          </cell>
          <cell r="J273" t="str">
            <v>V1: Sistema Distrital del Cuidado, diseñado y en proceso de implementación</v>
          </cell>
          <cell r="K273" t="str">
            <v>Porcentaje</v>
          </cell>
          <cell r="L273">
            <v>5</v>
          </cell>
          <cell r="M273">
            <v>41</v>
          </cell>
          <cell r="N273">
            <v>14</v>
          </cell>
          <cell r="O273">
            <v>0</v>
          </cell>
          <cell r="P273">
            <v>1</v>
          </cell>
          <cell r="Q273">
            <v>0</v>
          </cell>
          <cell r="R273">
            <v>0.3</v>
          </cell>
          <cell r="S273">
            <v>0.7</v>
          </cell>
          <cell r="T273">
            <v>1</v>
          </cell>
        </row>
        <row r="274">
          <cell r="D274">
            <v>52030010001</v>
          </cell>
          <cell r="E274" t="str">
            <v>En el período 2020-2023 se incluyen 4.000 personas en sufrimiento psíquico y social en el modelo comunitario en Salud Mental</v>
          </cell>
          <cell r="F274" t="str">
            <v>Personas en sufrimiento psíquico y social incluidas en el modelo comunitario en Salud Mental</v>
          </cell>
          <cell r="G274" t="str">
            <v>Incremento</v>
          </cell>
          <cell r="H274" t="str">
            <v>Número</v>
          </cell>
          <cell r="I274" t="str">
            <v>V1</v>
          </cell>
          <cell r="J274" t="str">
            <v>V1 = Personas en sufrimiento psíquico y social incluidas en el modelo comunitario en Salud Mental</v>
          </cell>
          <cell r="K274" t="str">
            <v>Número</v>
          </cell>
          <cell r="L274">
            <v>3</v>
          </cell>
          <cell r="M274">
            <v>19</v>
          </cell>
          <cell r="N274">
            <v>2</v>
          </cell>
          <cell r="O274">
            <v>330</v>
          </cell>
          <cell r="P274">
            <v>4330</v>
          </cell>
          <cell r="Q274">
            <v>1330</v>
          </cell>
          <cell r="R274">
            <v>2330</v>
          </cell>
          <cell r="S274">
            <v>3330</v>
          </cell>
          <cell r="T274">
            <v>4330</v>
          </cell>
        </row>
        <row r="275">
          <cell r="D275">
            <v>52030010002</v>
          </cell>
          <cell r="E275" t="str">
            <v xml:space="preserve">A diciembre de 2023, se mantiene monitoreo y vigilancia sanitaria a 13.000 empresas y grupos de trabajo informal de los sectores económicos en Santiago de Cali,  frente al cumplimiento de condiciones de seguridad y salud en el trabajo.
</v>
          </cell>
          <cell r="F275" t="str">
            <v>Empresas y grupos de trabajo informal de los sectores económicos de Santiago de Cali monitoreados y vigilados frente al cumplimiento de condiciones de seguridad y salud en el trabajo</v>
          </cell>
          <cell r="G275" t="str">
            <v>Mantenimiento o cobertura</v>
          </cell>
          <cell r="H275" t="str">
            <v>Número</v>
          </cell>
          <cell r="I275" t="str">
            <v>V1</v>
          </cell>
          <cell r="J275" t="str">
            <v>V1 = Empresas y grupos de trabajo informal de los sectores económicos en Santiago de Cali monitoreados y vigilados.</v>
          </cell>
          <cell r="K275" t="str">
            <v>Número</v>
          </cell>
          <cell r="L275">
            <v>3</v>
          </cell>
          <cell r="M275">
            <v>19</v>
          </cell>
          <cell r="N275">
            <v>2</v>
          </cell>
          <cell r="O275">
            <v>0</v>
          </cell>
          <cell r="P275">
            <v>13000</v>
          </cell>
          <cell r="Q275">
            <v>13000</v>
          </cell>
          <cell r="R275">
            <v>13000</v>
          </cell>
          <cell r="S275">
            <v>13000</v>
          </cell>
          <cell r="T275">
            <v>13000</v>
          </cell>
        </row>
        <row r="276">
          <cell r="D276">
            <v>52030010003</v>
          </cell>
          <cell r="E276" t="str">
            <v>A diciembre de 2023, se aumenta a 1.238 las instituciones que implementan el Programa de Promoción y Atención Integral a la Malnutrición</v>
          </cell>
          <cell r="F276" t="str">
            <v>Programa de Promoción y Atención Integral a la Malnutrición implementado en las instituciones</v>
          </cell>
          <cell r="G276" t="str">
            <v>Incremento</v>
          </cell>
          <cell r="H276" t="str">
            <v>Número</v>
          </cell>
          <cell r="I276" t="str">
            <v>V1 + V2 + V3 + V4</v>
          </cell>
          <cell r="J276" t="str">
            <v>V1 = Instituciones del Entorno educativo que implementan el Programa de Promoción y Atención Integral a la Malnutrición
 V2 = Instituciones del Entorno comunitario que implementan el Programa de Promoción y Atención Integral a la Malnutrición
 V3 = Instituciones del Entorno laboral que implementan el Programa de Promoción y Atención Integral a la Malnutrición
 V4 = Instituciones del Entorno institucional que implementan el Programa de Promoción y Atención Integral a la Malnutrición</v>
          </cell>
          <cell r="K276" t="str">
            <v>Número</v>
          </cell>
          <cell r="L276">
            <v>3</v>
          </cell>
          <cell r="M276">
            <v>19</v>
          </cell>
          <cell r="N276">
            <v>2</v>
          </cell>
          <cell r="O276">
            <v>316</v>
          </cell>
          <cell r="P276">
            <v>1238</v>
          </cell>
          <cell r="Q276">
            <v>486</v>
          </cell>
          <cell r="R276">
            <v>736</v>
          </cell>
          <cell r="S276">
            <v>987</v>
          </cell>
          <cell r="T276">
            <v>1238</v>
          </cell>
        </row>
        <row r="277">
          <cell r="D277">
            <v>52030010004</v>
          </cell>
          <cell r="E277" t="str">
            <v xml:space="preserve">
A diciembre de 2023, se implementa al 100% el Modelo Integral de Salud Sexual y Reproductiva.</v>
          </cell>
          <cell r="F277" t="str">
            <v>Modelo integral de salud sexual y reproductiva, implementado</v>
          </cell>
          <cell r="G277" t="str">
            <v>Incremento</v>
          </cell>
          <cell r="H277" t="str">
            <v>Porcentaje</v>
          </cell>
          <cell r="I277" t="str">
            <v>(V1x0,15)
 (V2x0,15)
 (V3x0,25)
 (V4x0,15)
 (V5x0,15)
 (V6x0,15)</v>
          </cell>
          <cell r="J277" t="str">
            <v xml:space="preserve">V1: Componente Promoción y prevención en comunidad y entornos 
V2:Componente consejeria en derechos sexuales y reproductivos 
V3:Componente procesos prioritarios con enfoque diferencial, cuidado de la salud, gestión de riesgo, vigilancia de estructura del proceso  
V4: Componente monitoreo y seguimiento a indicadores, plan operativo y referencia y contrareferencia 
V5. Componente vigilancia epidemiologica de eventos prioritarios relacionados con salud sexual y reproductiva 
V6: Componente Fortalecimiento de competencias de personal de salud  </v>
          </cell>
          <cell r="K277" t="str">
            <v>Número</v>
          </cell>
          <cell r="L277">
            <v>3</v>
          </cell>
          <cell r="M277">
            <v>19</v>
          </cell>
          <cell r="N277">
            <v>2</v>
          </cell>
          <cell r="O277">
            <v>30</v>
          </cell>
          <cell r="P277">
            <v>100</v>
          </cell>
          <cell r="Q277">
            <v>30</v>
          </cell>
          <cell r="R277">
            <v>50</v>
          </cell>
          <cell r="S277">
            <v>75</v>
          </cell>
          <cell r="T277">
            <v>100</v>
          </cell>
        </row>
        <row r="278">
          <cell r="D278">
            <v>52030010005</v>
          </cell>
          <cell r="E278" t="str">
            <v>A diciembre de 2023, se implementa en 1.072 entidades de los entornos de la vida cotidiana con prácticas de vida saludable que prevengan la mortalidad temprana por hipertensión, diabetes y cáncer.</v>
          </cell>
          <cell r="F278" t="str">
            <v>Entidades de los entornos de vida cotidiana con prácticas de vida saludable que prevengan la mortalidad temprana por hipertensión, diabetes y cáncer, implementados</v>
          </cell>
          <cell r="G278" t="str">
            <v>Incremento</v>
          </cell>
          <cell r="H278" t="str">
            <v>Número</v>
          </cell>
          <cell r="I278" t="str">
            <v>V1 + V2 + V3 + V4</v>
          </cell>
          <cell r="J278" t="str">
            <v>V1 = Entidades del Entorno educativo con practicas de vida saludable que prevengan la mortalidad temprana por hipertensión, diabetes y cáncer
 V2 = Entidades del Entorno comunitario con practicas de vida saludable que prevengan la mortalidad temprana por hipertensión, diabetes y cáncer
 V3 = Entidades del Entorno institucional con practicas de vida saludable que prevengan la mortalidad temprana por hipertensión, diabetes y cáncer
 V4 = Entidades del Entorno laboral con practicas de vida saludable que prevengan la mortalidad temprana por hipertensión, diabetes y cáncer</v>
          </cell>
          <cell r="K278" t="str">
            <v>Número</v>
          </cell>
          <cell r="L278">
            <v>3</v>
          </cell>
          <cell r="M278">
            <v>19</v>
          </cell>
          <cell r="N278">
            <v>2</v>
          </cell>
          <cell r="O278">
            <v>632</v>
          </cell>
          <cell r="P278">
            <v>1072</v>
          </cell>
          <cell r="Q278">
            <v>662</v>
          </cell>
          <cell r="R278">
            <v>760</v>
          </cell>
          <cell r="S278">
            <v>903</v>
          </cell>
          <cell r="T278">
            <v>1072</v>
          </cell>
        </row>
        <row r="279">
          <cell r="D279">
            <v>52030010006</v>
          </cell>
          <cell r="E279" t="str">
            <v>A diciembre de 2023  se aumenta a 5.200 personas diagnosticadas con Tuberculosis antes de 30 días a partir de la consulta</v>
          </cell>
          <cell r="F279" t="str">
            <v>Personas con Tuberculosis diagnosticadas antes de 30 días a partir de la consulta</v>
          </cell>
          <cell r="G279" t="str">
            <v>Incremento</v>
          </cell>
          <cell r="H279" t="str">
            <v>Número</v>
          </cell>
          <cell r="I279" t="str">
            <v>V1</v>
          </cell>
          <cell r="J279" t="str">
            <v>V1 = Personas con Tuberculosis diagnosticadas antes de 30 días a partir de la consulta</v>
          </cell>
          <cell r="K279" t="str">
            <v>Número</v>
          </cell>
          <cell r="L279">
            <v>3</v>
          </cell>
          <cell r="M279">
            <v>19</v>
          </cell>
          <cell r="N279">
            <v>2</v>
          </cell>
          <cell r="O279">
            <v>1200</v>
          </cell>
          <cell r="P279">
            <v>5200</v>
          </cell>
          <cell r="Q279">
            <v>2200</v>
          </cell>
          <cell r="R279">
            <v>3200</v>
          </cell>
          <cell r="S279">
            <v>4200</v>
          </cell>
          <cell r="T279">
            <v>5200</v>
          </cell>
        </row>
        <row r="280">
          <cell r="D280">
            <v>52030010007</v>
          </cell>
          <cell r="E280" t="str">
            <v>En el periodo 2020 - 2023, se aplican 114.421 unidades biológicas (Neumococo 23, Meningococo, DPT acelular, Hepatitis A y B) no incluidas en el esquema nacional gratuito de vacunación a población priorizada por factores de riesgo</v>
          </cell>
          <cell r="F280" t="str">
            <v>Unidades biológicas (Neumococo 23, Meningococo, DPT acelular, Hepatitis A y B) no incluidas en el esquema nacional gratuito de vacunación a población priorizada por factores de riesgo aplicadas</v>
          </cell>
          <cell r="G280" t="str">
            <v>Incremento</v>
          </cell>
          <cell r="H280" t="str">
            <v>Número</v>
          </cell>
          <cell r="I280" t="str">
            <v>V1</v>
          </cell>
          <cell r="J280" t="str">
            <v>V1: total unidades biológicas no incluidas en el esquema nacional gratuito de vacunación aplicadas</v>
          </cell>
          <cell r="K280" t="str">
            <v>Número</v>
          </cell>
          <cell r="L280">
            <v>3</v>
          </cell>
          <cell r="M280">
            <v>19</v>
          </cell>
          <cell r="N280">
            <v>2</v>
          </cell>
          <cell r="O280">
            <v>24421</v>
          </cell>
          <cell r="P280">
            <v>114421</v>
          </cell>
          <cell r="Q280">
            <v>24421</v>
          </cell>
          <cell r="R280">
            <v>54421</v>
          </cell>
          <cell r="S280">
            <v>84421</v>
          </cell>
          <cell r="T280">
            <v>114421</v>
          </cell>
        </row>
        <row r="281">
          <cell r="D281">
            <v>52030010008</v>
          </cell>
          <cell r="E281" t="str">
            <v>A diciembre de 2023, se aumenta a 170  las Unidades Primarias Generadoras de Datos -UPGD- funcionando en el Sistema de Vigilancia Epidemiológica</v>
          </cell>
          <cell r="F281" t="str">
            <v>Unidades Primarias Generadoras de Datos UPGD funcionando en el sistema de vigilancia epidemiológica</v>
          </cell>
          <cell r="G281" t="str">
            <v>Incremento</v>
          </cell>
          <cell r="H281" t="str">
            <v>Número</v>
          </cell>
          <cell r="I281" t="str">
            <v>V1</v>
          </cell>
          <cell r="J281" t="str">
            <v>V1 = UPGD funcionando en el Sistema de Vigilancia Epidemiológica</v>
          </cell>
          <cell r="K281" t="str">
            <v>Número</v>
          </cell>
          <cell r="L281">
            <v>3</v>
          </cell>
          <cell r="M281">
            <v>19</v>
          </cell>
          <cell r="N281">
            <v>2</v>
          </cell>
          <cell r="O281">
            <v>150</v>
          </cell>
          <cell r="P281">
            <v>170</v>
          </cell>
          <cell r="Q281">
            <v>155</v>
          </cell>
          <cell r="R281">
            <v>160</v>
          </cell>
          <cell r="S281">
            <v>165</v>
          </cell>
          <cell r="T281">
            <v>170</v>
          </cell>
        </row>
        <row r="282">
          <cell r="D282">
            <v>52030010009</v>
          </cell>
          <cell r="E282" t="str">
            <v>A diciembre de 2023, se implementan 4 Rutas Integrales de Atención para poblaciones en riesgo en el marco del Modelo de Acción Integral Territorial -MAITE-</v>
          </cell>
          <cell r="F282" t="str">
            <v>Rutas Integrales de Atención para poblaciones en riesgo en el marco del MAITE implementadas</v>
          </cell>
          <cell r="G282" t="str">
            <v>Incremento</v>
          </cell>
          <cell r="H282" t="str">
            <v>Número</v>
          </cell>
          <cell r="I282" t="str">
            <v>V1</v>
          </cell>
          <cell r="J282" t="str">
            <v>V1 = Rutas Integrales de Atención con lineamientos del Ministerio implementadas</v>
          </cell>
          <cell r="K282" t="str">
            <v>Número</v>
          </cell>
          <cell r="L282">
            <v>3</v>
          </cell>
          <cell r="M282">
            <v>19</v>
          </cell>
          <cell r="N282">
            <v>2</v>
          </cell>
          <cell r="O282">
            <v>0</v>
          </cell>
          <cell r="P282">
            <v>4</v>
          </cell>
          <cell r="Q282">
            <v>1</v>
          </cell>
          <cell r="R282">
            <v>2</v>
          </cell>
          <cell r="S282">
            <v>3</v>
          </cell>
          <cell r="T282">
            <v>4</v>
          </cell>
        </row>
        <row r="283">
          <cell r="D283">
            <v>52030010010</v>
          </cell>
          <cell r="E283" t="str">
            <v>A diciembre de 2023, se certifican  2.400 lideres comunitarios  con capacidades para la exigibilidad del derecho a la salud</v>
          </cell>
          <cell r="F283" t="str">
            <v>Líderes comunitarios con capacidades para la exigibilidad del derecho a la salud certificados</v>
          </cell>
          <cell r="G283" t="str">
            <v>Incremento</v>
          </cell>
          <cell r="H283" t="str">
            <v>Número</v>
          </cell>
          <cell r="I283" t="str">
            <v>V1</v>
          </cell>
          <cell r="J283" t="str">
            <v>V1 = Líderes comunitarios con capacidades para la exigibilidad del derecho a la salud certificados</v>
          </cell>
          <cell r="K283" t="str">
            <v>Número</v>
          </cell>
          <cell r="L283">
            <v>3</v>
          </cell>
          <cell r="M283">
            <v>19</v>
          </cell>
          <cell r="N283">
            <v>2</v>
          </cell>
          <cell r="O283">
            <v>0</v>
          </cell>
          <cell r="P283">
            <v>2400</v>
          </cell>
          <cell r="Q283">
            <v>300</v>
          </cell>
          <cell r="R283">
            <v>1000</v>
          </cell>
          <cell r="S283">
            <v>1700</v>
          </cell>
          <cell r="T283">
            <v>2400</v>
          </cell>
        </row>
        <row r="284">
          <cell r="D284">
            <v>52030010011</v>
          </cell>
          <cell r="E284" t="str">
            <v>En el período 2021-2023, se realiza 1 investigación aplicada a la reducción de la incidencia de las arbovirosis y del vector transmisor</v>
          </cell>
          <cell r="F284" t="str">
            <v>Investigación aplicada a la reducción de la incidencia de las arbovirosis y del vector transmisor realizada</v>
          </cell>
          <cell r="G284" t="str">
            <v>Incremento</v>
          </cell>
          <cell r="H284" t="str">
            <v>Porcentaje</v>
          </cell>
          <cell r="I284" t="str">
            <v>V1 + V2 + V3</v>
          </cell>
          <cell r="J284" t="str">
            <v>V1 = Fase 1: Preliminar
V2 = Fase 2: Desarrollo
V3 = Fase 3: Evaluación</v>
          </cell>
          <cell r="K284" t="str">
            <v>Número</v>
          </cell>
          <cell r="L284">
            <v>3</v>
          </cell>
          <cell r="M284">
            <v>19</v>
          </cell>
          <cell r="N284">
            <v>2</v>
          </cell>
          <cell r="O284">
            <v>0</v>
          </cell>
          <cell r="P284">
            <v>100</v>
          </cell>
          <cell r="Q284">
            <v>0</v>
          </cell>
          <cell r="R284">
            <v>30</v>
          </cell>
          <cell r="S284">
            <v>70</v>
          </cell>
          <cell r="T284">
            <v>100</v>
          </cell>
        </row>
        <row r="285">
          <cell r="D285">
            <v>52030010012</v>
          </cell>
          <cell r="E285" t="str">
            <v>En el período 2021-2023 se implementa al 100% el Laboratorio de Vigilancia Epidemiológica, Investigación y Autoridad Sanitaria</v>
          </cell>
          <cell r="F285" t="str">
            <v>Laboratorio de Vigilancia Epidemiológica, Investigación y Autoridad Sanitaria implementado</v>
          </cell>
          <cell r="G285" t="str">
            <v>Incremento</v>
          </cell>
          <cell r="H285" t="str">
            <v>Porcentaje</v>
          </cell>
          <cell r="I285" t="str">
            <v>V1 *15%+ 
V2 *30%+ 
V3*55%</v>
          </cell>
          <cell r="J285" t="str">
            <v xml:space="preserve">V1 = fase de diseño del laboratorio
V2 = fase de planificación y adecuación tecnoligica 
V3 = fase de implementación </v>
          </cell>
          <cell r="K285" t="str">
            <v>Número</v>
          </cell>
          <cell r="L285">
            <v>3</v>
          </cell>
          <cell r="M285">
            <v>39</v>
          </cell>
          <cell r="N285">
            <v>2</v>
          </cell>
          <cell r="O285">
            <v>0</v>
          </cell>
          <cell r="P285">
            <v>100</v>
          </cell>
          <cell r="Q285">
            <v>0</v>
          </cell>
          <cell r="R285">
            <v>15</v>
          </cell>
          <cell r="S285">
            <v>45</v>
          </cell>
          <cell r="T285">
            <v>100</v>
          </cell>
        </row>
        <row r="286">
          <cell r="D286">
            <v>52030010013</v>
          </cell>
          <cell r="E286" t="str">
            <v>En el período 2020-2023, se intervienen a 8.000 personas en situación y en riesgo de consumo de sustancias psicoactivas</v>
          </cell>
          <cell r="F286" t="str">
            <v>Personas en situación y en riesgo de consumo de sustancias psicoactivas, intervenidas</v>
          </cell>
          <cell r="G286" t="str">
            <v>Incremento</v>
          </cell>
          <cell r="H286" t="str">
            <v>Número</v>
          </cell>
          <cell r="I286" t="str">
            <v>V1</v>
          </cell>
          <cell r="J286" t="str">
            <v>V1 = Personas en situación y en riesgo de consumo de sustancias psicoactivas intervenidas.</v>
          </cell>
          <cell r="K286" t="str">
            <v>Número</v>
          </cell>
          <cell r="L286">
            <v>3</v>
          </cell>
          <cell r="M286">
            <v>19</v>
          </cell>
          <cell r="N286">
            <v>2</v>
          </cell>
          <cell r="O286">
            <v>6700</v>
          </cell>
          <cell r="P286">
            <v>14700</v>
          </cell>
          <cell r="Q286">
            <v>8700</v>
          </cell>
          <cell r="R286">
            <v>10700</v>
          </cell>
          <cell r="S286">
            <v>12700</v>
          </cell>
          <cell r="T286">
            <v>14700</v>
          </cell>
        </row>
        <row r="287">
          <cell r="D287">
            <v>52030010014</v>
          </cell>
          <cell r="E287" t="str">
            <v>En el período 2021-2023, se diseña y construye el Centro de Prevención y Atención del Consumo de Sustancias Psicoactivas -SPA-</v>
          </cell>
          <cell r="F287" t="str">
            <v>Centro de Prevención y Atención del Consumo de Sustancias Psicoactivas -SPA- diseñado y construido</v>
          </cell>
          <cell r="G287" t="str">
            <v>Incremento</v>
          </cell>
          <cell r="H287" t="str">
            <v>Porcentaje</v>
          </cell>
          <cell r="I287" t="str">
            <v>V1 x 00,2 + V2 x 0,07 + V3 x 0,36 + V4 x 0,55</v>
          </cell>
          <cell r="J287" t="str">
            <v>V1 = Estudio de prefactibilidad y asignación de predio 
 V2= Diseños, permisos, licencias.
 v3= Construccion de fase de cimentacion, estructura, mamposteria y cubierta. 
 v4= Construccion de fase de acabados, estucos, pinturas, pisos, cielo, carpinteria y equipos electromecanicos especiales y dotación del centro de prevención y Atención del Consumo de Sustancias Psicoactivas -SPA-</v>
          </cell>
          <cell r="K287" t="str">
            <v>Número</v>
          </cell>
          <cell r="L287">
            <v>3</v>
          </cell>
          <cell r="M287">
            <v>19</v>
          </cell>
          <cell r="N287">
            <v>2</v>
          </cell>
          <cell r="O287">
            <v>0</v>
          </cell>
          <cell r="P287">
            <v>100</v>
          </cell>
          <cell r="Q287">
            <v>0</v>
          </cell>
          <cell r="R287">
            <v>9</v>
          </cell>
          <cell r="S287">
            <v>45</v>
          </cell>
          <cell r="T287">
            <v>100</v>
          </cell>
        </row>
        <row r="288">
          <cell r="D288">
            <v>52030010015</v>
          </cell>
          <cell r="E288" t="str">
            <v xml:space="preserve"> 
A diciembre de  2023, se implementa en 17 entidades de salud la atención integral de VIH/SIDA/Hepatitis B y C, y el enfoque diferencial y de género en la prestación de servicios de salud.</v>
          </cell>
          <cell r="F288" t="str">
            <v>Entidades de salud con atención integral de VIH-SIDA-Hepatitis B y C y enfoque diferencial y de género, en la prestación de servicios de salud implementada</v>
          </cell>
          <cell r="G288" t="str">
            <v>Incremento</v>
          </cell>
          <cell r="H288" t="str">
            <v>Número</v>
          </cell>
          <cell r="I288" t="str">
            <v>V1</v>
          </cell>
          <cell r="J288" t="str">
            <v xml:space="preserve"> V1 = Entidades de salud con atención integral de VIH/SIDA/Hepatitis B y C, y el enfoque diferencial y de género en la prestación de servicios de salud </v>
          </cell>
          <cell r="K288" t="str">
            <v>Número</v>
          </cell>
          <cell r="L288">
            <v>3</v>
          </cell>
          <cell r="M288">
            <v>19</v>
          </cell>
          <cell r="N288">
            <v>2</v>
          </cell>
          <cell r="O288">
            <v>1</v>
          </cell>
          <cell r="P288">
            <v>17</v>
          </cell>
          <cell r="Q288">
            <v>1</v>
          </cell>
          <cell r="R288">
            <v>6</v>
          </cell>
          <cell r="S288">
            <v>12</v>
          </cell>
          <cell r="T288">
            <v>17</v>
          </cell>
        </row>
        <row r="289">
          <cell r="D289">
            <v>52030010016</v>
          </cell>
          <cell r="E289" t="str">
            <v>En 2021, se adopta la politica pública de salud mental.</v>
          </cell>
          <cell r="F289" t="str">
            <v>Política pública de salud mental adoptada</v>
          </cell>
          <cell r="G289" t="str">
            <v>Incremento</v>
          </cell>
          <cell r="H289" t="str">
            <v>Número</v>
          </cell>
          <cell r="I289" t="str">
            <v>V1</v>
          </cell>
          <cell r="J289" t="str">
            <v>V1: Politica de Salud Mental adoptada</v>
          </cell>
          <cell r="K289" t="str">
            <v>Número</v>
          </cell>
          <cell r="L289">
            <v>3</v>
          </cell>
          <cell r="M289">
            <v>19</v>
          </cell>
          <cell r="N289">
            <v>2</v>
          </cell>
          <cell r="O289">
            <v>0</v>
          </cell>
          <cell r="P289">
            <v>1</v>
          </cell>
          <cell r="Q289">
            <v>0</v>
          </cell>
          <cell r="R289">
            <v>1</v>
          </cell>
          <cell r="S289">
            <v>0</v>
          </cell>
          <cell r="T289">
            <v>0</v>
          </cell>
        </row>
        <row r="290">
          <cell r="D290">
            <v>52030010017</v>
          </cell>
          <cell r="E290" t="str">
            <v xml:space="preserve"> En el periodo 2021 - 2023, se implementa  la ruta de promoción y mantenimiento de la salud en el entorno educativo </v>
          </cell>
          <cell r="F290" t="str">
            <v>Ruta de promoción y mantenimiento de la salud en el entorno educativo implementado</v>
          </cell>
          <cell r="G290" t="str">
            <v>Incremento</v>
          </cell>
          <cell r="H290" t="str">
            <v>Porcentaje</v>
          </cell>
          <cell r="I290" t="str">
            <v>(V1 / V2) x 100</v>
          </cell>
          <cell r="J290" t="str">
            <v>V1 = Instituciones del entorno educativo con ruta de promoción implementada
V2 = Total de Instituciones del entorno educativo.</v>
          </cell>
          <cell r="K290" t="str">
            <v>Número</v>
          </cell>
          <cell r="L290">
            <v>3</v>
          </cell>
          <cell r="M290">
            <v>19</v>
          </cell>
          <cell r="N290">
            <v>2</v>
          </cell>
          <cell r="O290">
            <v>0</v>
          </cell>
          <cell r="P290">
            <v>100</v>
          </cell>
          <cell r="Q290">
            <v>0</v>
          </cell>
          <cell r="R290">
            <v>50</v>
          </cell>
          <cell r="S290">
            <v>75</v>
          </cell>
          <cell r="T290">
            <v>100</v>
          </cell>
        </row>
        <row r="291">
          <cell r="D291">
            <v>52030020001</v>
          </cell>
          <cell r="E291" t="str">
            <v>A diciembre de 2023, se logra la afiliación en salud del 80% de las personas identificadas sin seguridad social</v>
          </cell>
          <cell r="F291" t="str">
            <v>Personas identificadas sin seguridad social, afiliadas en salud</v>
          </cell>
          <cell r="G291" t="str">
            <v>Incremento</v>
          </cell>
          <cell r="H291" t="str">
            <v>Porcentaje</v>
          </cell>
          <cell r="I291" t="str">
            <v>(V1 / V2) x 100</v>
          </cell>
          <cell r="J291" t="str">
            <v>V1 = Número de personas afiliadas al SGSSS en el período
 V2 = Número total de personas identificadas sin afiliación al SGSSS en el período</v>
          </cell>
          <cell r="K291" t="str">
            <v>Número</v>
          </cell>
          <cell r="L291">
            <v>3</v>
          </cell>
          <cell r="M291">
            <v>19</v>
          </cell>
          <cell r="N291">
            <v>2</v>
          </cell>
          <cell r="O291">
            <v>64</v>
          </cell>
          <cell r="P291">
            <v>80</v>
          </cell>
          <cell r="Q291">
            <v>65</v>
          </cell>
          <cell r="R291">
            <v>70</v>
          </cell>
          <cell r="S291">
            <v>75</v>
          </cell>
          <cell r="T291">
            <v>80</v>
          </cell>
        </row>
        <row r="292">
          <cell r="D292">
            <v>52030020002</v>
          </cell>
          <cell r="E292" t="str">
            <v xml:space="preserve">A diciembre de 2023, se aumenta la atención en salud al 75% de la población  sin aseguramiento  en las Empresas Sociales del Estado </v>
          </cell>
          <cell r="F292" t="str">
            <v>Población sin aseguramiento atendida en las Empresas Sociales del Estado</v>
          </cell>
          <cell r="G292" t="str">
            <v>Mantenimiento o cobertura</v>
          </cell>
          <cell r="H292" t="str">
            <v>Porcentaje</v>
          </cell>
          <cell r="I292" t="str">
            <v>(V1 / V2) x 100</v>
          </cell>
          <cell r="J292" t="str">
            <v>V1 = Número de población sin aseguramiento atendida en las Empresas Sociales del Estado
 V2 = Total de población sin aseguramiento</v>
          </cell>
          <cell r="K292" t="str">
            <v>Número</v>
          </cell>
          <cell r="L292">
            <v>3</v>
          </cell>
          <cell r="M292">
            <v>19</v>
          </cell>
          <cell r="N292">
            <v>2</v>
          </cell>
          <cell r="O292">
            <v>70</v>
          </cell>
          <cell r="P292">
            <v>75</v>
          </cell>
          <cell r="Q292">
            <v>75</v>
          </cell>
          <cell r="R292">
            <v>75</v>
          </cell>
          <cell r="S292">
            <v>75</v>
          </cell>
          <cell r="T292">
            <v>75</v>
          </cell>
        </row>
        <row r="293">
          <cell r="D293">
            <v>52030020003</v>
          </cell>
          <cell r="E293" t="str">
            <v>En el período 2021-2023, se atiende  en salud al 70% de la población migrante</v>
          </cell>
          <cell r="F293" t="str">
            <v>Población migrante atendida</v>
          </cell>
          <cell r="G293" t="str">
            <v>Incremento</v>
          </cell>
          <cell r="H293" t="str">
            <v>Porcentaje</v>
          </cell>
          <cell r="I293" t="str">
            <v>(V1 / V2) x 100</v>
          </cell>
          <cell r="J293" t="str">
            <v>V1 = Población migrante atendida
 V2 = Total población migrante</v>
          </cell>
          <cell r="K293" t="str">
            <v>Número</v>
          </cell>
          <cell r="L293">
            <v>3</v>
          </cell>
          <cell r="M293">
            <v>19</v>
          </cell>
          <cell r="N293">
            <v>2</v>
          </cell>
          <cell r="O293">
            <v>69</v>
          </cell>
          <cell r="P293">
            <v>70</v>
          </cell>
          <cell r="Q293">
            <v>0</v>
          </cell>
          <cell r="R293">
            <v>70</v>
          </cell>
          <cell r="S293">
            <v>70</v>
          </cell>
          <cell r="T293">
            <v>70</v>
          </cell>
        </row>
        <row r="294">
          <cell r="D294">
            <v>52030020004</v>
          </cell>
          <cell r="E294" t="str">
            <v>A diciembre de 2023, se aumenta al 90% el cumplimiento del Sistema  de Garantia de la Calidad en Salud en las IPS de la Red de prestadores de las EPS</v>
          </cell>
          <cell r="F294" t="str">
            <v>Sistema de Garantía de la Calidad en Salud en las IPS con cumplimiento</v>
          </cell>
          <cell r="G294" t="str">
            <v>Incremento</v>
          </cell>
          <cell r="H294" t="str">
            <v>Porcentaje</v>
          </cell>
          <cell r="I294" t="str">
            <v>(V1 / V2) x 100</v>
          </cell>
          <cell r="J294" t="str">
            <v>V1 = Número de IPS con cumplimiento del sistema de garantia de calidad en salud
 V2 = Número total de IPS de la Red de prestadores de las EPS</v>
          </cell>
          <cell r="K294" t="str">
            <v>Número</v>
          </cell>
          <cell r="L294">
            <v>3</v>
          </cell>
          <cell r="M294">
            <v>19</v>
          </cell>
          <cell r="N294">
            <v>2</v>
          </cell>
          <cell r="O294">
            <v>86</v>
          </cell>
          <cell r="P294">
            <v>90</v>
          </cell>
          <cell r="Q294">
            <v>87</v>
          </cell>
          <cell r="R294">
            <v>88</v>
          </cell>
          <cell r="S294">
            <v>89</v>
          </cell>
          <cell r="T294">
            <v>90</v>
          </cell>
        </row>
        <row r="295">
          <cell r="D295">
            <v>52030020005</v>
          </cell>
          <cell r="E295" t="str">
            <v>En el período 2020-2023, se aumenta al 60% los usuarios con restitución de derechos en salud por la Autoridad Sanitaria</v>
          </cell>
          <cell r="F295" t="str">
            <v>Usuarios con restitución de derechos en salud por la Autoridad Sanitaria</v>
          </cell>
          <cell r="G295" t="str">
            <v>Mantenimiento o cobertura</v>
          </cell>
          <cell r="H295" t="str">
            <v>Porcentaje</v>
          </cell>
          <cell r="I295" t="str">
            <v>(V1 / V2) x 100</v>
          </cell>
          <cell r="J295" t="str">
            <v>V1 = Usuarios con restitución de derechos en salud por la Autoridad Sanitaria. 
 V2 = Usuarios atendidos por la Autoridad Sanitaria</v>
          </cell>
          <cell r="K295" t="str">
            <v>Número</v>
          </cell>
          <cell r="L295">
            <v>3</v>
          </cell>
          <cell r="M295">
            <v>19</v>
          </cell>
          <cell r="N295">
            <v>17</v>
          </cell>
          <cell r="O295">
            <v>42</v>
          </cell>
          <cell r="P295">
            <v>60</v>
          </cell>
          <cell r="Q295">
            <v>60</v>
          </cell>
          <cell r="R295">
            <v>60</v>
          </cell>
          <cell r="S295">
            <v>60</v>
          </cell>
          <cell r="T295">
            <v>60</v>
          </cell>
        </row>
        <row r="296">
          <cell r="D296">
            <v>52030020006</v>
          </cell>
          <cell r="E296" t="str">
            <v>A diciembre de 2023, se interviene el 80% de riesgos en salud identificados en los territorios priorizados a través de la implementación de la Estrategia Atención Primaria en Salud -APS-</v>
          </cell>
          <cell r="F296" t="str">
            <v>Riesgos en salud intervenidos</v>
          </cell>
          <cell r="G296" t="str">
            <v>Mantenimiento o cobertura</v>
          </cell>
          <cell r="H296" t="str">
            <v>Porcentaje</v>
          </cell>
          <cell r="I296" t="str">
            <v>(V1 / V2) x 100</v>
          </cell>
          <cell r="J296" t="str">
            <v>V1 = Número de riesgos en salud intervenidos
 V2 = Número total de riesgos en salud identificados</v>
          </cell>
          <cell r="K296" t="str">
            <v>Número</v>
          </cell>
          <cell r="L296">
            <v>3</v>
          </cell>
          <cell r="M296">
            <v>19</v>
          </cell>
          <cell r="N296">
            <v>2</v>
          </cell>
          <cell r="O296">
            <v>80</v>
          </cell>
          <cell r="P296">
            <v>80</v>
          </cell>
          <cell r="Q296">
            <v>80</v>
          </cell>
          <cell r="R296">
            <v>80</v>
          </cell>
          <cell r="S296">
            <v>80</v>
          </cell>
          <cell r="T296">
            <v>80</v>
          </cell>
        </row>
        <row r="297">
          <cell r="D297">
            <v>52030030001</v>
          </cell>
          <cell r="E297" t="str">
            <v>En el período 2020-2023, se interviene integralmente los entornos de vida cotidiana en los 40 territorios que concentran el mayor riesgo epidemiológico, sanitario, social y ambiental</v>
          </cell>
          <cell r="F297" t="str">
            <v>Territorios que concentran el mayor riesgo epidemiológico, sanitario, social y ambiental intervenidos integralmente</v>
          </cell>
          <cell r="G297" t="str">
            <v>Incremento</v>
          </cell>
          <cell r="H297" t="str">
            <v>Número</v>
          </cell>
          <cell r="I297" t="str">
            <v>V1</v>
          </cell>
          <cell r="J297" t="str">
            <v>V1 = Territorios que concentran el mayor riesgo epidemiológico, sanitario, social y ambiental</v>
          </cell>
          <cell r="K297" t="str">
            <v>Número</v>
          </cell>
          <cell r="L297">
            <v>3</v>
          </cell>
          <cell r="M297">
            <v>19</v>
          </cell>
          <cell r="N297">
            <v>2</v>
          </cell>
          <cell r="O297">
            <v>0</v>
          </cell>
          <cell r="P297">
            <v>40</v>
          </cell>
          <cell r="Q297">
            <v>10</v>
          </cell>
          <cell r="R297">
            <v>20</v>
          </cell>
          <cell r="S297">
            <v>30</v>
          </cell>
          <cell r="T297">
            <v>40</v>
          </cell>
        </row>
        <row r="298">
          <cell r="D298">
            <v>52030030002</v>
          </cell>
          <cell r="E298" t="str">
            <v xml:space="preserve"> 
A diciembre de 2023, se implementa el 90% de la Estrategia de Gestión Integral - EGI de ETV</v>
          </cell>
          <cell r="F298" t="str">
            <v>Estrategia de Gestión Integral - EGI de ETV implementada</v>
          </cell>
          <cell r="G298" t="str">
            <v>Incremento</v>
          </cell>
          <cell r="H298" t="str">
            <v>Porcentaje</v>
          </cell>
          <cell r="I298" t="str">
            <v xml:space="preserve">(V1x15%) + (V2x20%) + (V3x15%) + (V4x15%) + (V5x20%) + (V6x15%)  </v>
          </cell>
          <cell r="J298" t="str">
            <v>V1:implementación y/o seguimiento de una estrategia de comunicación y movilización comunitaria en territorios priorizados
V2:Intervenir los criaderos permanentes de Aedes aegypti en la vía pública (sumideros)
V3:Intervenir los criaderos intra-peridomiciliarios y del entorno para evitar la proliferación de vectores
V4: Espacios Intrainstitucionales e Intersectoriales para el fomento de las acciones para la prevención y vigilancia de las ETV (grupo funcional de la EGI - ETV, Mesa Técnica de ETV del Consejo Territorial de Salud Ambiental - COTSA, entre otros).
V5:Avance de la implementación del sistema de información para la vigilancia y control de vectores
V6:Análisis integrado de las intervenciones operativas para el control de vectores</v>
          </cell>
          <cell r="K298" t="str">
            <v>Porcentaje</v>
          </cell>
          <cell r="L298">
            <v>3</v>
          </cell>
          <cell r="M298">
            <v>19</v>
          </cell>
          <cell r="N298">
            <v>2</v>
          </cell>
          <cell r="O298">
            <v>45</v>
          </cell>
          <cell r="P298">
            <v>90</v>
          </cell>
          <cell r="Q298">
            <v>59</v>
          </cell>
          <cell r="R298">
            <v>69.5</v>
          </cell>
          <cell r="S298">
            <v>80</v>
          </cell>
          <cell r="T298">
            <v>90</v>
          </cell>
        </row>
        <row r="299">
          <cell r="D299">
            <v>52030030003</v>
          </cell>
          <cell r="E299" t="str">
            <v>A diciembre de 2023, se implementa al 88%  la Estrategia de Gestión Integrada - EGI de Zoonosis</v>
          </cell>
          <cell r="F299" t="str">
            <v>Estrategia de Gestión Integrada - EGI de Zoonosis implementada</v>
          </cell>
          <cell r="G299" t="str">
            <v>Incremento</v>
          </cell>
          <cell r="H299" t="str">
            <v>Porcentaje</v>
          </cell>
          <cell r="I299" t="str">
            <v>(V1 x 10%) + (V2x10%) + (V3x10%) + (V4x10%) + (V5x10%) + (V6x10%) + (V7x10%) + (V8x10%) + (V9x10%) + (V10x10%)</v>
          </cell>
          <cell r="J299" t="str">
            <v>V1 = Implementar un (1) sistema de información de las zoonosis de notificación obligatoria en las Unidades Primarias Generadoras de Datos – UPGD Veterinarias y UPGD de Salud humana, V2 = Vacunar contra la rabia el 80% de caninos y felinos correspondiente al sector oficial, V3 = Intervenir integralmente el 100% de los entornos a riesgo, para la prevención de Encefalitis Equina Venezolana - EEV, V4 = Intervenir integralmente el 100% de los territorios priorizados asociados a Tenencia Inadecuada de Animales domésticos, V5 = Esterilizar quirúrgicamente el 50% de hembras caninas y felinas en territorios priorizados, V6 = Realizar control humanitario de caninos y felinos con confinamiento parcial o en condición de calle, en el 100% de los casos notificados, V7 = Realizar control de roedores y otras especies sinantrópicas, en el 100% de territorios priorizados y los casos notificados, V8 = Vigilar el 100% de los casos observables de agresiones por animales potencialmente transmisores de la rabia y por sospecha de leptospirosis notificados, V9 = Vigilar el 100% de los casos notificados de zoonosis de alta morbilidad asociada a la tenencia inadecuada de animales, V10 = Levantar línea de base y realizar Inspección, Vigilancia y Control sanitario al 50% de los establecimientos prestadores de servicios de sanidad animal y actividades conexas.</v>
          </cell>
          <cell r="K299" t="str">
            <v>Porcentaje</v>
          </cell>
          <cell r="L299">
            <v>3</v>
          </cell>
          <cell r="M299">
            <v>19</v>
          </cell>
          <cell r="N299">
            <v>2</v>
          </cell>
          <cell r="O299">
            <v>36.700000000000003</v>
          </cell>
          <cell r="P299">
            <v>88</v>
          </cell>
          <cell r="Q299">
            <v>70</v>
          </cell>
          <cell r="R299">
            <v>73</v>
          </cell>
          <cell r="S299">
            <v>80.599999999999994</v>
          </cell>
          <cell r="T299">
            <v>88</v>
          </cell>
        </row>
        <row r="300">
          <cell r="D300">
            <v>52030030004</v>
          </cell>
          <cell r="E300" t="str">
            <v xml:space="preserve">En 2012- 2022, se adecua el Centro de Prevención de Zoonosis </v>
          </cell>
          <cell r="F300" t="str">
            <v>Centro de Prevención de Zoonosis adecuado</v>
          </cell>
          <cell r="G300" t="str">
            <v>Incremento</v>
          </cell>
          <cell r="H300" t="str">
            <v>Porcentaje</v>
          </cell>
          <cell r="I300" t="str">
            <v>V1 x 0,10 + V2 x 0,80 + V3 x 0,10</v>
          </cell>
          <cell r="J300" t="str">
            <v>V1: Diseños (diseños arquitectónicos, estructurales, técnicos y diseños para redes sanitarias, hidráulicas y eléctricas)
V2: Ampliación y remodelación  de infraestructura 
V3: dotación de equipos para el desarrollo de las actividades medico veterinarias, diagnostico de zoonosis y de control.</v>
          </cell>
          <cell r="K300" t="str">
            <v>Número</v>
          </cell>
          <cell r="L300">
            <v>3</v>
          </cell>
          <cell r="M300">
            <v>19</v>
          </cell>
          <cell r="N300">
            <v>15</v>
          </cell>
          <cell r="O300">
            <v>0</v>
          </cell>
          <cell r="P300">
            <v>100</v>
          </cell>
          <cell r="Q300">
            <v>0</v>
          </cell>
          <cell r="R300">
            <v>30</v>
          </cell>
          <cell r="S300">
            <v>100</v>
          </cell>
          <cell r="T300">
            <v>0</v>
          </cell>
        </row>
        <row r="301">
          <cell r="D301">
            <v>52030030005</v>
          </cell>
          <cell r="E301" t="str">
            <v>En el período 2020-2023, se aumenta a 36.000 las edificaciones e instalaciones con condiciones seguras para la salud humana</v>
          </cell>
          <cell r="F301" t="str">
            <v>Edificaciones e instalaciones con condiciones seguras para la salud humana aumentadas</v>
          </cell>
          <cell r="G301" t="str">
            <v>Incremento</v>
          </cell>
          <cell r="H301" t="str">
            <v>Número</v>
          </cell>
          <cell r="I301" t="str">
            <v>V1 + V2 + V3</v>
          </cell>
          <cell r="J301" t="str">
            <v>V1 = Edificaciones e instalaciones asociadas al factor de riesgo físico que cumplen condiciones sanitarias seguras
 V2 = Edificaciones e instalaciones asociadas al factor de riesgo químico que cumplen condiciones sanitarias seguras
 V3 = Edificaciones e instalaciones asociadas al factor de riesgo de consumo que cumplen condiciones sanitarias seguras</v>
          </cell>
          <cell r="K301" t="str">
            <v>Número</v>
          </cell>
          <cell r="L301">
            <v>3</v>
          </cell>
          <cell r="M301">
            <v>19</v>
          </cell>
          <cell r="N301">
            <v>2</v>
          </cell>
          <cell r="O301">
            <v>0</v>
          </cell>
          <cell r="P301">
            <v>36000</v>
          </cell>
          <cell r="Q301">
            <v>9000</v>
          </cell>
          <cell r="R301">
            <v>18000</v>
          </cell>
          <cell r="S301">
            <v>27000</v>
          </cell>
          <cell r="T301">
            <v>36000</v>
          </cell>
        </row>
        <row r="302">
          <cell r="D302">
            <v>52030030006</v>
          </cell>
          <cell r="E302" t="str">
            <v>En el periodo 2020 - 2021, se cuenta con 100 empresas priorizadas con manejo eficiente de Residuos Peligrosos (RESPEL)</v>
          </cell>
          <cell r="F302" t="str">
            <v>Empresas priorizadas con manejo eficiente de Residuos Peligrosos (RESPEL)</v>
          </cell>
          <cell r="G302" t="str">
            <v>Incremento</v>
          </cell>
          <cell r="H302" t="str">
            <v>Número</v>
          </cell>
          <cell r="I302" t="str">
            <v xml:space="preserve">V1 </v>
          </cell>
          <cell r="J302" t="str">
            <v>V1 = Número de empresas priorizadas con manejo eficiente de Residuos Peligrosos (RESPEL)</v>
          </cell>
          <cell r="K302" t="str">
            <v>Número</v>
          </cell>
          <cell r="L302">
            <v>12</v>
          </cell>
          <cell r="M302">
            <v>40</v>
          </cell>
          <cell r="N302">
            <v>10</v>
          </cell>
          <cell r="O302">
            <v>0</v>
          </cell>
          <cell r="P302">
            <v>100</v>
          </cell>
          <cell r="Q302">
            <v>55</v>
          </cell>
          <cell r="R302">
            <v>100</v>
          </cell>
          <cell r="S302">
            <v>0</v>
          </cell>
          <cell r="T302">
            <v>0</v>
          </cell>
        </row>
        <row r="303">
          <cell r="D303">
            <v>52030040001</v>
          </cell>
          <cell r="E303" t="str">
            <v xml:space="preserve">En el 2021 se formula el diagnóstico sobre la soberanía y seguridad alimentaria y nutricional de Santiago de Cali, teniendo presente el marco de ciudad región. </v>
          </cell>
          <cell r="F303" t="str">
            <v>Diagnóstico sobre el estado de la soberanía, seguridad alimentaria y nutricional del Distrito de Cali y su área de influencia como ciudad región, formulado</v>
          </cell>
          <cell r="G303" t="str">
            <v>Mantenimiento o cobertura</v>
          </cell>
          <cell r="H303" t="str">
            <v>Número</v>
          </cell>
          <cell r="I303" t="str">
            <v>V1</v>
          </cell>
          <cell r="J303" t="str">
            <v>V1: Diagnóstico elaborado y entregado</v>
          </cell>
          <cell r="K303" t="str">
            <v>Número</v>
          </cell>
          <cell r="L303">
            <v>2</v>
          </cell>
          <cell r="M303">
            <v>41</v>
          </cell>
          <cell r="N303">
            <v>14</v>
          </cell>
          <cell r="O303">
            <v>0</v>
          </cell>
          <cell r="P303">
            <v>1</v>
          </cell>
          <cell r="Q303">
            <v>0</v>
          </cell>
          <cell r="R303">
            <v>0</v>
          </cell>
          <cell r="S303">
            <v>1</v>
          </cell>
          <cell r="T303">
            <v>0</v>
          </cell>
        </row>
        <row r="304">
          <cell r="D304">
            <v>52030040002</v>
          </cell>
          <cell r="E304" t="str">
            <v>En el 2020-2023 se atienden diariamente en comedores comunitarios 38.000 personas en condición de vulnerabilidad.</v>
          </cell>
          <cell r="F304" t="str">
            <v>Población atendida diariamente en comedores comunitarios y otros modelos de asistencia alimentaria con enfoque de corresponsabilidad</v>
          </cell>
          <cell r="G304" t="str">
            <v>Mantenimiento o cobertura</v>
          </cell>
          <cell r="H304" t="str">
            <v>Número</v>
          </cell>
          <cell r="I304" t="str">
            <v>V1</v>
          </cell>
          <cell r="J304" t="str">
            <v xml:space="preserve">V1: Personas atendidas en comendores comunitarios </v>
          </cell>
          <cell r="K304" t="str">
            <v>Número</v>
          </cell>
          <cell r="L304">
            <v>2</v>
          </cell>
          <cell r="M304">
            <v>41</v>
          </cell>
          <cell r="N304">
            <v>14</v>
          </cell>
          <cell r="O304">
            <v>38000</v>
          </cell>
          <cell r="P304">
            <v>38000</v>
          </cell>
          <cell r="Q304">
            <v>38000</v>
          </cell>
          <cell r="R304">
            <v>38000</v>
          </cell>
          <cell r="S304">
            <v>38000</v>
          </cell>
          <cell r="T304">
            <v>38000</v>
          </cell>
        </row>
        <row r="305">
          <cell r="D305">
            <v>52030040003</v>
          </cell>
          <cell r="E305" t="str">
            <v>En el periodo 2020 - 2023 se pasa de 99.900 a 840.000 raciones alimentarias para la recuperacion nutricional de niños en estado de desnutricion critica priorizados por la SSPM.</v>
          </cell>
          <cell r="F305" t="str">
            <v>Raciones entregadas a niños y niñas atendidos en recuperación nutricional</v>
          </cell>
          <cell r="G305" t="str">
            <v>Incremento</v>
          </cell>
          <cell r="H305" t="str">
            <v>Número</v>
          </cell>
          <cell r="I305" t="str">
            <v>V1</v>
          </cell>
          <cell r="J305" t="str">
            <v>V1:Raciones entregadas a niños y niñas en recuperación nutricional</v>
          </cell>
          <cell r="K305" t="str">
            <v>Número</v>
          </cell>
          <cell r="L305">
            <v>2</v>
          </cell>
          <cell r="M305">
            <v>41</v>
          </cell>
          <cell r="N305">
            <v>14</v>
          </cell>
          <cell r="O305">
            <v>99900</v>
          </cell>
          <cell r="P305">
            <v>840000</v>
          </cell>
          <cell r="Q305">
            <v>99900</v>
          </cell>
          <cell r="R305">
            <v>216900</v>
          </cell>
          <cell r="S305">
            <v>506900</v>
          </cell>
          <cell r="T305">
            <v>840000</v>
          </cell>
        </row>
        <row r="306">
          <cell r="D306">
            <v>52030040004</v>
          </cell>
          <cell r="E306" t="str">
            <v>En el periodo 2021-2023 se capacitan 450 líderes de los comedores comunitarios para la conformación de unidades Productivas Autosostenibles</v>
          </cell>
          <cell r="F306" t="str">
            <v>Líderes de los comedores comunitarios capacitados para la conformación de unidades Productivas Autosostenibles</v>
          </cell>
          <cell r="G306" t="str">
            <v>Incremento</v>
          </cell>
          <cell r="H306" t="str">
            <v>Número</v>
          </cell>
          <cell r="I306" t="str">
            <v>V1</v>
          </cell>
          <cell r="J306" t="str">
            <v>V1=Líderes de los comedores comunitarios capacitados para la conformación de unidades Productivas Autosostenibles</v>
          </cell>
          <cell r="K306" t="str">
            <v>Número</v>
          </cell>
          <cell r="L306">
            <v>8</v>
          </cell>
          <cell r="M306">
            <v>35</v>
          </cell>
          <cell r="N306">
            <v>16</v>
          </cell>
          <cell r="O306">
            <v>0</v>
          </cell>
          <cell r="P306">
            <v>450</v>
          </cell>
          <cell r="Q306">
            <v>0</v>
          </cell>
          <cell r="R306">
            <v>150</v>
          </cell>
          <cell r="S306">
            <v>300</v>
          </cell>
          <cell r="T306">
            <v>450</v>
          </cell>
        </row>
        <row r="307">
          <cell r="D307">
            <v>52030040005</v>
          </cell>
          <cell r="E307" t="str">
            <v>En el periodo 2022 - 2023 se formula e implementa el Plan Estratégico de Soberanía y Seguridad Alimentaria para la ciudad - región, alineado con la Política Pública de Soberanía y Seguridad Alimentaria y Nutricional de Santiago de Cali (Acuerdo 0470 de 2019).</v>
          </cell>
          <cell r="F307" t="str">
            <v>Plan Estratégico de soberanía, seguridad alimentaria y nutricional del Distrito de Cali y su área de influencia como ciudad región, diseñado e implementado</v>
          </cell>
          <cell r="G307" t="str">
            <v>Mantenimiento o cobertura</v>
          </cell>
          <cell r="H307" t="str">
            <v>Número</v>
          </cell>
          <cell r="I307" t="str">
            <v>V1</v>
          </cell>
          <cell r="J307" t="str">
            <v>V1: Plan Estratégico diseñado, implementado y funcionando</v>
          </cell>
          <cell r="K307" t="str">
            <v>Número</v>
          </cell>
          <cell r="L307">
            <v>2</v>
          </cell>
          <cell r="M307">
            <v>41</v>
          </cell>
          <cell r="N307">
            <v>14</v>
          </cell>
          <cell r="O307">
            <v>0</v>
          </cell>
          <cell r="P307">
            <v>1</v>
          </cell>
          <cell r="Q307">
            <v>0</v>
          </cell>
          <cell r="R307">
            <v>0</v>
          </cell>
          <cell r="S307">
            <v>1</v>
          </cell>
          <cell r="T307">
            <v>1</v>
          </cell>
        </row>
        <row r="308">
          <cell r="D308">
            <v>52030050001</v>
          </cell>
          <cell r="E308" t="str">
            <v>En el período 2020-2023 se generan 6250 soluciones habitacionales VIP VIS</v>
          </cell>
          <cell r="F308" t="str">
            <v>Soluciones habitacionales VIP y VIS generadas</v>
          </cell>
          <cell r="G308" t="str">
            <v>Incremento</v>
          </cell>
          <cell r="H308" t="str">
            <v>Número</v>
          </cell>
          <cell r="I308" t="str">
            <v>V1</v>
          </cell>
          <cell r="J308" t="str">
            <v>V1=Soluciones habitacionales VIP y VIS generadas</v>
          </cell>
          <cell r="K308" t="str">
            <v>Número</v>
          </cell>
          <cell r="L308">
            <v>11</v>
          </cell>
          <cell r="M308">
            <v>40</v>
          </cell>
          <cell r="N308">
            <v>7</v>
          </cell>
          <cell r="O308">
            <v>21693</v>
          </cell>
          <cell r="P308">
            <v>27943</v>
          </cell>
          <cell r="Q308">
            <v>21893</v>
          </cell>
          <cell r="R308">
            <v>23193</v>
          </cell>
          <cell r="S308">
            <v>25693</v>
          </cell>
          <cell r="T308">
            <v>27943</v>
          </cell>
        </row>
        <row r="309">
          <cell r="D309">
            <v>52030050002</v>
          </cell>
          <cell r="E309" t="str">
            <v>En el periodo 2021-2023 se gestionan 40 hectareas para construcción de vivienda VIS y VIP</v>
          </cell>
          <cell r="F309" t="str">
            <v>Suelo gestionado para construcción de vivienda VIS y VIP</v>
          </cell>
          <cell r="G309" t="str">
            <v>Incremento</v>
          </cell>
          <cell r="H309" t="str">
            <v>ha</v>
          </cell>
          <cell r="I309" t="str">
            <v>V1</v>
          </cell>
          <cell r="J309" t="str">
            <v>V1: Hectaras de suelo gestionado para construcción de vivienda VIS y VIP</v>
          </cell>
          <cell r="K309" t="str">
            <v>ha</v>
          </cell>
          <cell r="L309">
            <v>11</v>
          </cell>
          <cell r="M309">
            <v>40</v>
          </cell>
          <cell r="N309">
            <v>7</v>
          </cell>
          <cell r="O309">
            <v>26</v>
          </cell>
          <cell r="P309">
            <v>66</v>
          </cell>
          <cell r="Q309">
            <v>0</v>
          </cell>
          <cell r="R309">
            <v>36</v>
          </cell>
          <cell r="S309">
            <v>51</v>
          </cell>
          <cell r="T309">
            <v>66</v>
          </cell>
        </row>
        <row r="310">
          <cell r="D310">
            <v>52030050003</v>
          </cell>
          <cell r="E310" t="str">
            <v>En el periodo 2020-2023 se asignan 215 subsidios distritales de vivienda  a hogares en situación de desmovilizados</v>
          </cell>
          <cell r="F310" t="str">
            <v>Subsidio distrital de vivienda asignados a hogares en situación de desmovilizados</v>
          </cell>
          <cell r="G310" t="str">
            <v>Incremento</v>
          </cell>
          <cell r="H310" t="str">
            <v>Número</v>
          </cell>
          <cell r="I310" t="str">
            <v>V1</v>
          </cell>
          <cell r="J310" t="str">
            <v>V1:Subsidio municipal de vivienda asignados a hogares de desmovilizados</v>
          </cell>
          <cell r="K310" t="str">
            <v>Número</v>
          </cell>
          <cell r="L310">
            <v>1</v>
          </cell>
          <cell r="M310">
            <v>40</v>
          </cell>
          <cell r="N310">
            <v>7</v>
          </cell>
          <cell r="O310">
            <v>115</v>
          </cell>
          <cell r="P310">
            <v>330</v>
          </cell>
          <cell r="Q310">
            <v>140</v>
          </cell>
          <cell r="R310">
            <v>190</v>
          </cell>
          <cell r="S310">
            <v>290</v>
          </cell>
          <cell r="T310">
            <v>330</v>
          </cell>
        </row>
        <row r="311">
          <cell r="D311">
            <v>52030050004</v>
          </cell>
          <cell r="E311" t="str">
            <v>En el periodo 2020 - 2023, se mejoran 3625 viviendas en zona urbana y/o rural</v>
          </cell>
          <cell r="F311" t="str">
            <v>Viviendas mejoradas en zona urbana y/o rural</v>
          </cell>
          <cell r="G311" t="str">
            <v>Incremento</v>
          </cell>
          <cell r="H311" t="str">
            <v>Número</v>
          </cell>
          <cell r="I311" t="str">
            <v>V1</v>
          </cell>
          <cell r="J311" t="str">
            <v>V1: Viviendas Mejoradas</v>
          </cell>
          <cell r="K311" t="str">
            <v>Número</v>
          </cell>
          <cell r="L311">
            <v>11</v>
          </cell>
          <cell r="M311">
            <v>40</v>
          </cell>
          <cell r="N311">
            <v>7</v>
          </cell>
          <cell r="O311">
            <v>6291</v>
          </cell>
          <cell r="P311">
            <v>9916</v>
          </cell>
          <cell r="Q311">
            <v>6731</v>
          </cell>
          <cell r="R311">
            <v>7820</v>
          </cell>
          <cell r="S311">
            <v>8820</v>
          </cell>
          <cell r="T311">
            <v>9916</v>
          </cell>
        </row>
        <row r="312">
          <cell r="D312">
            <v>52030050005</v>
          </cell>
          <cell r="E312" t="str">
            <v>En el periodo 2020 - 2023, se construyen 264.715 m2 en Ciudad Paraiso y/o en otros proyectos de renovacon urbana.</v>
          </cell>
          <cell r="F312" t="str">
            <v>Metros cuadrados construidos en Ciudad Paraíso y/o en otros proyectos de renovación urbana</v>
          </cell>
          <cell r="G312" t="str">
            <v>Incremento</v>
          </cell>
          <cell r="H312" t="str">
            <v>Porcentaje</v>
          </cell>
          <cell r="I312" t="str">
            <v>V1</v>
          </cell>
          <cell r="J312" t="str">
            <v>V1 = Metros cuadrados construidos en proyectos de renovacon urbana</v>
          </cell>
          <cell r="K312" t="str">
            <v>Porcentaje</v>
          </cell>
          <cell r="L312">
            <v>11</v>
          </cell>
          <cell r="M312">
            <v>40</v>
          </cell>
          <cell r="N312">
            <v>7</v>
          </cell>
          <cell r="O312">
            <v>0</v>
          </cell>
          <cell r="P312">
            <v>30</v>
          </cell>
          <cell r="Q312">
            <v>0</v>
          </cell>
          <cell r="R312">
            <v>0</v>
          </cell>
          <cell r="S312">
            <v>15.00000056664717</v>
          </cell>
          <cell r="T312">
            <v>30.00000113329434</v>
          </cell>
        </row>
        <row r="313">
          <cell r="D313">
            <v>52030050006</v>
          </cell>
          <cell r="E313" t="str">
            <v>En el periodo 2021-2023 se ajusta y adopta el Plan Maestro de Vivienda</v>
          </cell>
          <cell r="F313" t="str">
            <v>Plan maestro de vivienda ajustado y adoptado</v>
          </cell>
          <cell r="G313" t="str">
            <v>Incremento</v>
          </cell>
          <cell r="H313" t="str">
            <v>Porcentaje</v>
          </cell>
          <cell r="I313" t="str">
            <v>0,8*V1 +0,2*V2</v>
          </cell>
          <cell r="J313" t="str">
            <v>V1:Plan Maestro de Vivienda, formulado  
V2: Plan maestro de vivienda adoptado</v>
          </cell>
          <cell r="K313" t="str">
            <v>Número</v>
          </cell>
          <cell r="L313">
            <v>11</v>
          </cell>
          <cell r="M313">
            <v>40</v>
          </cell>
          <cell r="N313">
            <v>7</v>
          </cell>
          <cell r="O313">
            <v>0.8</v>
          </cell>
          <cell r="P313">
            <v>1</v>
          </cell>
          <cell r="Q313">
            <v>0</v>
          </cell>
          <cell r="R313">
            <v>0.86</v>
          </cell>
          <cell r="S313">
            <v>0.92</v>
          </cell>
          <cell r="T313">
            <v>1</v>
          </cell>
        </row>
        <row r="314">
          <cell r="D314">
            <v>52030050007</v>
          </cell>
          <cell r="E314" t="str">
            <v>En el periodo 2020 - 2023, se habilitan 103.075 m2 de suelo en Ciudad Paraiso y/o en otros proyectos de renovacon urbana.</v>
          </cell>
          <cell r="F314" t="str">
            <v>Habilitación de suelo en Ciudad Paraíso y/o en otros proyectos de renovación urbana</v>
          </cell>
          <cell r="G314" t="str">
            <v>Incremento</v>
          </cell>
          <cell r="H314" t="str">
            <v>m2</v>
          </cell>
          <cell r="I314" t="str">
            <v>V1</v>
          </cell>
          <cell r="J314" t="str">
            <v>V1 = Metros cuadrados habilitados en suelo de proyectos de renovacon urbana</v>
          </cell>
          <cell r="K314" t="str">
            <v>m2</v>
          </cell>
          <cell r="L314">
            <v>11</v>
          </cell>
          <cell r="M314">
            <v>40</v>
          </cell>
          <cell r="N314">
            <v>15</v>
          </cell>
          <cell r="O314">
            <v>84891</v>
          </cell>
          <cell r="P314">
            <v>187966</v>
          </cell>
          <cell r="Q314">
            <v>0</v>
          </cell>
          <cell r="R314">
            <v>105506</v>
          </cell>
          <cell r="S314">
            <v>146736</v>
          </cell>
          <cell r="T314">
            <v>187966</v>
          </cell>
        </row>
        <row r="315">
          <cell r="D315">
            <v>52030050008</v>
          </cell>
          <cell r="E315" t="str">
            <v>En el periodo 2020 - 2023, se formulan y adoptan  3 planes de renovación urbana.</v>
          </cell>
          <cell r="F315" t="str">
            <v>Proyectos de renovación urbana o redensificación formulados</v>
          </cell>
          <cell r="G315" t="str">
            <v>Incremento</v>
          </cell>
          <cell r="H315" t="str">
            <v>Número</v>
          </cell>
          <cell r="I315" t="str">
            <v>V1+V2</v>
          </cell>
          <cell r="J315" t="str">
            <v>V1 = Proyectos de renovación urbana o re densificación formulados, V2 = Proyectos de renovación urbana o re densificación adoptados</v>
          </cell>
          <cell r="K315" t="str">
            <v>Número</v>
          </cell>
          <cell r="L315">
            <v>11</v>
          </cell>
          <cell r="M315">
            <v>40</v>
          </cell>
          <cell r="N315">
            <v>15</v>
          </cell>
          <cell r="O315">
            <v>5</v>
          </cell>
          <cell r="P315">
            <v>8</v>
          </cell>
          <cell r="Q315">
            <v>0</v>
          </cell>
          <cell r="R315">
            <v>6</v>
          </cell>
          <cell r="S315">
            <v>7</v>
          </cell>
          <cell r="T315">
            <v>8</v>
          </cell>
        </row>
        <row r="316">
          <cell r="D316">
            <v>52030050009</v>
          </cell>
          <cell r="E316" t="str">
            <v>en el periodo 2020- 2023  se formulan  2 Planes Parciales de Renovacion urbana</v>
          </cell>
          <cell r="F316" t="str">
            <v>Planes parciales de renovación urbana formulados</v>
          </cell>
          <cell r="G316" t="str">
            <v>Incremento</v>
          </cell>
          <cell r="H316" t="str">
            <v>Número</v>
          </cell>
          <cell r="I316" t="str">
            <v>0,8*V1 +0,2*V2</v>
          </cell>
          <cell r="J316" t="str">
            <v>V1: Plan parcial de renovación formulado 
V2 : Plan Parcial adoptado</v>
          </cell>
          <cell r="K316" t="str">
            <v>Número</v>
          </cell>
          <cell r="L316">
            <v>11</v>
          </cell>
          <cell r="M316">
            <v>40</v>
          </cell>
          <cell r="N316">
            <v>7</v>
          </cell>
          <cell r="O316">
            <v>7</v>
          </cell>
          <cell r="P316">
            <v>9</v>
          </cell>
          <cell r="Q316">
            <v>7.5</v>
          </cell>
          <cell r="R316">
            <v>8</v>
          </cell>
          <cell r="S316">
            <v>8.5</v>
          </cell>
          <cell r="T316">
            <v>9</v>
          </cell>
        </row>
        <row r="317">
          <cell r="D317">
            <v>52030050010</v>
          </cell>
          <cell r="E317" t="str">
            <v>A diciembre de 2023  se realiza el estudio sobre tierras ejidales y lotes del distrito</v>
          </cell>
          <cell r="F317" t="str">
            <v>Estudio de tierras ejidales y lotes del distrito realizado</v>
          </cell>
          <cell r="G317" t="str">
            <v>Incremento</v>
          </cell>
          <cell r="H317" t="str">
            <v>Número</v>
          </cell>
          <cell r="I317" t="str">
            <v>V1</v>
          </cell>
          <cell r="J317" t="str">
            <v>V1: Estudio de tierras ejidales y lotes del distrito realizado</v>
          </cell>
          <cell r="K317" t="str">
            <v>Número</v>
          </cell>
          <cell r="L317">
            <v>11</v>
          </cell>
          <cell r="M317">
            <v>40</v>
          </cell>
          <cell r="N317">
            <v>7</v>
          </cell>
          <cell r="O317">
            <v>0</v>
          </cell>
          <cell r="P317">
            <v>1</v>
          </cell>
          <cell r="Q317">
            <v>0</v>
          </cell>
          <cell r="R317" t="str">
            <v>0.3</v>
          </cell>
          <cell r="S317" t="str">
            <v>0.6</v>
          </cell>
          <cell r="T317" t="str">
            <v>1</v>
          </cell>
        </row>
        <row r="318">
          <cell r="D318">
            <v>52030060001</v>
          </cell>
          <cell r="E318" t="str">
            <v>Entre el 2021-2023 se viabilizan once (11) proyectos ante el Ministerio de Vivienda, Ciudad y Territorio</v>
          </cell>
          <cell r="F318" t="str">
            <v>Proyectos para la prestación de los servicios de acueducto y alcantarillado, ante MINVIVIENDA</v>
          </cell>
          <cell r="G318" t="str">
            <v>Incremento</v>
          </cell>
          <cell r="H318" t="str">
            <v>Número</v>
          </cell>
          <cell r="I318" t="str">
            <v>∑ V1</v>
          </cell>
          <cell r="J318" t="str">
            <v>V1: Proyectos viabilizados</v>
          </cell>
          <cell r="K318" t="str">
            <v>Número</v>
          </cell>
          <cell r="L318">
            <v>6</v>
          </cell>
          <cell r="M318">
            <v>40</v>
          </cell>
          <cell r="N318">
            <v>3</v>
          </cell>
          <cell r="O318">
            <v>11</v>
          </cell>
          <cell r="P318">
            <v>22</v>
          </cell>
          <cell r="Q318">
            <v>0</v>
          </cell>
          <cell r="R318">
            <v>14</v>
          </cell>
          <cell r="S318">
            <v>18</v>
          </cell>
          <cell r="T318">
            <v>22</v>
          </cell>
        </row>
        <row r="319">
          <cell r="D319">
            <v>52030060002</v>
          </cell>
          <cell r="E319" t="str">
            <v>En el periodo 2020 - 2023, se titulan 2.750 predios</v>
          </cell>
          <cell r="F319" t="str">
            <v>Predios titulados</v>
          </cell>
          <cell r="G319" t="str">
            <v>Incremento</v>
          </cell>
          <cell r="H319" t="str">
            <v>Número</v>
          </cell>
          <cell r="I319" t="str">
            <v>V1</v>
          </cell>
          <cell r="J319" t="str">
            <v>V1: Predios Titulados</v>
          </cell>
          <cell r="K319" t="str">
            <v>Número</v>
          </cell>
          <cell r="L319">
            <v>10</v>
          </cell>
          <cell r="M319">
            <v>40</v>
          </cell>
          <cell r="N319">
            <v>7</v>
          </cell>
          <cell r="O319">
            <v>6382</v>
          </cell>
          <cell r="P319">
            <v>9132</v>
          </cell>
          <cell r="Q319">
            <v>6682</v>
          </cell>
          <cell r="R319">
            <v>7499</v>
          </cell>
          <cell r="S319">
            <v>8316</v>
          </cell>
          <cell r="T319">
            <v>9132</v>
          </cell>
        </row>
        <row r="320">
          <cell r="D320">
            <v>52030060003</v>
          </cell>
          <cell r="E320" t="str">
            <v>En el periodo 2020 - 2023, se intervendrán 25 asentamientos humanos de desarrollo incompleto y/o precarios</v>
          </cell>
          <cell r="F320" t="str">
            <v>Asentamientos humanos de desarrollo incompleto y/o precarios intervenidos</v>
          </cell>
          <cell r="G320" t="str">
            <v>Incremento</v>
          </cell>
          <cell r="H320" t="str">
            <v>Número</v>
          </cell>
          <cell r="I320" t="str">
            <v>V1</v>
          </cell>
          <cell r="J320" t="str">
            <v>V1: asentamiento humano de desarrollo incompleto y/y precario intervenido</v>
          </cell>
          <cell r="K320" t="str">
            <v>Número</v>
          </cell>
          <cell r="L320">
            <v>11</v>
          </cell>
          <cell r="M320">
            <v>40</v>
          </cell>
          <cell r="N320">
            <v>7</v>
          </cell>
          <cell r="O320">
            <v>0</v>
          </cell>
          <cell r="P320">
            <v>25</v>
          </cell>
          <cell r="Q320">
            <v>1</v>
          </cell>
          <cell r="R320">
            <v>8</v>
          </cell>
          <cell r="S320">
            <v>17</v>
          </cell>
          <cell r="T320">
            <v>25</v>
          </cell>
        </row>
        <row r="321">
          <cell r="D321">
            <v>52030060004</v>
          </cell>
          <cell r="E321" t="str">
            <v>A diciembre de 2023 se presenta el proyecto de acuerdo de titulación de predios en zona rural</v>
          </cell>
          <cell r="F321" t="str">
            <v>Proyecto de acuerdo de titulación de predios en zona rural presentado</v>
          </cell>
          <cell r="G321" t="str">
            <v>Incremento</v>
          </cell>
          <cell r="H321" t="str">
            <v>Numero</v>
          </cell>
          <cell r="I321" t="str">
            <v>V1</v>
          </cell>
          <cell r="J321" t="str">
            <v>V1:proyecto de acuerdo de titulación de predios en zona rural presentado</v>
          </cell>
          <cell r="K321" t="str">
            <v>Número</v>
          </cell>
          <cell r="L321">
            <v>11</v>
          </cell>
          <cell r="M321">
            <v>40</v>
          </cell>
          <cell r="N321">
            <v>7</v>
          </cell>
          <cell r="O321">
            <v>0</v>
          </cell>
          <cell r="P321">
            <v>1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</row>
        <row r="322">
          <cell r="D322">
            <v>52030060005</v>
          </cell>
          <cell r="E322" t="str">
            <v>A diciembre de 2023 se presenta el proyecto de acuerdo para cesiones gratuitas o enajenación de predios fiscales</v>
          </cell>
          <cell r="F322" t="str">
            <v>Proyecto de acuerdo para cesiones gratuitas o enajenación de predios fiscales presentado</v>
          </cell>
          <cell r="G322" t="str">
            <v>Incremento</v>
          </cell>
          <cell r="H322" t="str">
            <v>Numero</v>
          </cell>
          <cell r="I322" t="str">
            <v>V1</v>
          </cell>
          <cell r="J322" t="str">
            <v>V1:proyecto de acuerdo para cesiones gratuitas o enajenación de predios fiscales presentado</v>
          </cell>
          <cell r="K322" t="str">
            <v>Número</v>
          </cell>
          <cell r="L322">
            <v>11</v>
          </cell>
          <cell r="M322">
            <v>40</v>
          </cell>
          <cell r="N322">
            <v>7</v>
          </cell>
          <cell r="O322">
            <v>0</v>
          </cell>
          <cell r="P322">
            <v>1</v>
          </cell>
          <cell r="Q322">
            <v>0</v>
          </cell>
          <cell r="R322">
            <v>1</v>
          </cell>
          <cell r="S322">
            <v>0</v>
          </cell>
          <cell r="T322">
            <v>0</v>
          </cell>
        </row>
        <row r="323">
          <cell r="D323">
            <v>52030070001</v>
          </cell>
          <cell r="E323" t="str">
            <v>En el 2023, Se adecua ambiental y paisajísticamente 12 hectáreas de la estructura ecológica distrital del Parque de la Vida</v>
          </cell>
          <cell r="F323" t="str">
            <v>Parque de la Vida incluido en la estructura ecológica distrital y adecuado ambiental y paisajísticamente</v>
          </cell>
          <cell r="G323" t="str">
            <v>Incremento</v>
          </cell>
          <cell r="H323" t="str">
            <v>ha</v>
          </cell>
          <cell r="I323" t="str">
            <v>V1</v>
          </cell>
          <cell r="J323" t="str">
            <v xml:space="preserve"> V1 = hectáreas del Parque de la Vida adecuados ambiental y paisajísticamente</v>
          </cell>
          <cell r="K323" t="str">
            <v>ha</v>
          </cell>
          <cell r="L323">
            <v>11</v>
          </cell>
          <cell r="M323">
            <v>32</v>
          </cell>
          <cell r="N323">
            <v>15</v>
          </cell>
          <cell r="O323">
            <v>0</v>
          </cell>
          <cell r="P323">
            <v>12</v>
          </cell>
          <cell r="Q323">
            <v>0</v>
          </cell>
          <cell r="R323">
            <v>0</v>
          </cell>
          <cell r="S323">
            <v>0</v>
          </cell>
          <cell r="T323">
            <v>12</v>
          </cell>
        </row>
        <row r="324">
          <cell r="D324">
            <v>52030070002</v>
          </cell>
          <cell r="E324" t="str">
            <v xml:space="preserve">En el periodo 2020 - 2023, se adecuan arquitectónica y paisajísticamente, con empoderamiento ciudadano, 387 espacios públicos efectivos adecuados </v>
          </cell>
          <cell r="F324" t="str">
            <v>Espacios públicos efectivos adecuados arquitectónica y paisajísticamente con empoderamiento ciudadano</v>
          </cell>
          <cell r="G324" t="str">
            <v>Incremento</v>
          </cell>
          <cell r="H324" t="str">
            <v>Número</v>
          </cell>
          <cell r="I324" t="str">
            <v>V1</v>
          </cell>
          <cell r="J324" t="str">
            <v xml:space="preserve">V1 = Número de espacios públicos efectivos adecuados arquitectónica y paisajísticamente </v>
          </cell>
          <cell r="K324" t="str">
            <v>Número</v>
          </cell>
          <cell r="L324">
            <v>11</v>
          </cell>
          <cell r="M324">
            <v>40</v>
          </cell>
          <cell r="N324">
            <v>15</v>
          </cell>
          <cell r="O324">
            <v>334</v>
          </cell>
          <cell r="P324">
            <v>673</v>
          </cell>
          <cell r="Q324">
            <v>384</v>
          </cell>
          <cell r="R324">
            <v>450</v>
          </cell>
          <cell r="S324">
            <v>550</v>
          </cell>
          <cell r="T324">
            <v>673</v>
          </cell>
        </row>
        <row r="325">
          <cell r="D325">
            <v>52030070003</v>
          </cell>
          <cell r="E325" t="str">
            <v>En diciembre de 2023 se  construye 1 plazoleta para la integración social.</v>
          </cell>
          <cell r="F325" t="str">
            <v>Plazoleta para la integración social construida</v>
          </cell>
          <cell r="G325" t="str">
            <v>Incremento</v>
          </cell>
          <cell r="H325" t="str">
            <v>Número</v>
          </cell>
          <cell r="I325" t="str">
            <v>V1</v>
          </cell>
          <cell r="J325" t="str">
            <v>V1= numero de plazoleta integración social construida.</v>
          </cell>
          <cell r="K325" t="str">
            <v>Número</v>
          </cell>
          <cell r="L325">
            <v>11</v>
          </cell>
          <cell r="M325">
            <v>40</v>
          </cell>
          <cell r="N325">
            <v>7</v>
          </cell>
          <cell r="O325">
            <v>0</v>
          </cell>
          <cell r="P325">
            <v>1</v>
          </cell>
          <cell r="Q325">
            <v>0</v>
          </cell>
          <cell r="R325">
            <v>0</v>
          </cell>
          <cell r="S325">
            <v>0</v>
          </cell>
          <cell r="T325">
            <v>1</v>
          </cell>
        </row>
        <row r="326">
          <cell r="D326">
            <v>52030070004</v>
          </cell>
          <cell r="E326" t="str">
            <v>En el período 2021-2023 se promueven 134 espacios públicos con programación cultural</v>
          </cell>
          <cell r="F326" t="str">
            <v>Espacios públicos promovidos con programación cultural</v>
          </cell>
          <cell r="G326" t="str">
            <v>Mantenimiento o cobertura</v>
          </cell>
          <cell r="H326" t="str">
            <v>Número</v>
          </cell>
          <cell r="I326" t="str">
            <v>V1</v>
          </cell>
          <cell r="J326" t="str">
            <v>V1= Espacios públicos promovidos con programación cultural</v>
          </cell>
          <cell r="K326" t="str">
            <v>Número</v>
          </cell>
          <cell r="L326">
            <v>11</v>
          </cell>
          <cell r="M326">
            <v>33</v>
          </cell>
          <cell r="N326">
            <v>5</v>
          </cell>
          <cell r="O326">
            <v>5</v>
          </cell>
          <cell r="P326">
            <v>152</v>
          </cell>
          <cell r="Q326">
            <v>52</v>
          </cell>
          <cell r="R326">
            <v>134</v>
          </cell>
          <cell r="S326">
            <v>134</v>
          </cell>
          <cell r="T326">
            <v>152</v>
          </cell>
        </row>
        <row r="327">
          <cell r="D327">
            <v>52030070005</v>
          </cell>
          <cell r="E327" t="str">
            <v>En el período 2020 -2021 se realiza la caracterizacion de los vendedores informales que ocupan el espacio público en Santiago de Cali</v>
          </cell>
          <cell r="F327" t="str">
            <v>Caracterización de vendedores informales que ocupan el espacio público</v>
          </cell>
          <cell r="G327" t="str">
            <v>Incremento</v>
          </cell>
          <cell r="H327" t="str">
            <v>Número</v>
          </cell>
          <cell r="I327" t="str">
            <v>V1</v>
          </cell>
          <cell r="J327" t="str">
            <v>V1= Caracterizacion realizada</v>
          </cell>
          <cell r="K327" t="str">
            <v>Número</v>
          </cell>
          <cell r="L327">
            <v>11</v>
          </cell>
          <cell r="M327">
            <v>45</v>
          </cell>
          <cell r="N327">
            <v>18</v>
          </cell>
          <cell r="O327">
            <v>0</v>
          </cell>
          <cell r="P327">
            <v>1</v>
          </cell>
          <cell r="Q327">
            <v>0</v>
          </cell>
          <cell r="R327">
            <v>1</v>
          </cell>
          <cell r="S327">
            <v>1</v>
          </cell>
          <cell r="T327">
            <v>0</v>
          </cell>
        </row>
        <row r="328">
          <cell r="D328">
            <v>52030070006</v>
          </cell>
          <cell r="E328" t="str">
            <v>En el período 2020-2023 se organizan en el espacio público 5000 vendedores informales en Santiago de Cali</v>
          </cell>
          <cell r="F328" t="str">
            <v>Vendedores informales organizados en el espacio público por actividad económica</v>
          </cell>
          <cell r="G328" t="str">
            <v>Incremento</v>
          </cell>
          <cell r="H328" t="str">
            <v>Número</v>
          </cell>
          <cell r="I328" t="str">
            <v>V1</v>
          </cell>
          <cell r="J328" t="str">
            <v>V1= Vendedores organizados</v>
          </cell>
          <cell r="K328" t="str">
            <v>Número</v>
          </cell>
          <cell r="L328">
            <v>11</v>
          </cell>
          <cell r="M328">
            <v>19</v>
          </cell>
          <cell r="N328">
            <v>18</v>
          </cell>
          <cell r="O328">
            <v>0</v>
          </cell>
          <cell r="P328">
            <v>5000</v>
          </cell>
          <cell r="Q328">
            <v>1000</v>
          </cell>
          <cell r="R328">
            <v>3000</v>
          </cell>
          <cell r="S328">
            <v>4000</v>
          </cell>
          <cell r="T328">
            <v>5000</v>
          </cell>
        </row>
        <row r="329">
          <cell r="D329">
            <v>52030070007</v>
          </cell>
          <cell r="E329" t="str">
            <v>En el periodo 2020 - 2023 se controlan 18 Corredores viales principales con saturación visual de publicidad exterior visual ilegal</v>
          </cell>
          <cell r="F329" t="str">
            <v>Corredores viales principales con control a la saturación visual de publicidad exterior visual ilegal</v>
          </cell>
          <cell r="G329" t="str">
            <v>Mantenimiento o cobertura</v>
          </cell>
          <cell r="H329" t="str">
            <v>Número</v>
          </cell>
          <cell r="I329" t="str">
            <v>V1</v>
          </cell>
          <cell r="J329" t="str">
            <v>V1= Corredores viales descontaminados</v>
          </cell>
          <cell r="K329" t="str">
            <v>Número</v>
          </cell>
          <cell r="L329">
            <v>11</v>
          </cell>
          <cell r="M329">
            <v>45</v>
          </cell>
          <cell r="N329">
            <v>18</v>
          </cell>
          <cell r="O329">
            <v>18</v>
          </cell>
          <cell r="P329">
            <v>18</v>
          </cell>
          <cell r="Q329">
            <v>18</v>
          </cell>
          <cell r="R329">
            <v>18</v>
          </cell>
          <cell r="S329">
            <v>18</v>
          </cell>
          <cell r="T329">
            <v>18</v>
          </cell>
        </row>
        <row r="330">
          <cell r="D330">
            <v>52030070008</v>
          </cell>
          <cell r="E330" t="str">
            <v>A diciembre de 2023 se diseñan 160 intervenciones de espacio publico en Santiago de Cali</v>
          </cell>
          <cell r="F330" t="str">
            <v>Intervenciones de espacio público diseñadas</v>
          </cell>
          <cell r="G330" t="str">
            <v>Incremento</v>
          </cell>
          <cell r="H330" t="str">
            <v>Número</v>
          </cell>
          <cell r="I330" t="str">
            <v>V1</v>
          </cell>
          <cell r="J330" t="str">
            <v>V1= Intervenciones de espacio publico diseñadas</v>
          </cell>
          <cell r="K330" t="str">
            <v>Número</v>
          </cell>
          <cell r="L330">
            <v>11</v>
          </cell>
          <cell r="M330">
            <v>40</v>
          </cell>
          <cell r="N330">
            <v>15</v>
          </cell>
          <cell r="O330">
            <v>91</v>
          </cell>
          <cell r="P330">
            <v>251</v>
          </cell>
          <cell r="Q330">
            <v>123</v>
          </cell>
          <cell r="R330">
            <v>167</v>
          </cell>
          <cell r="S330">
            <v>209</v>
          </cell>
          <cell r="T330">
            <v>251</v>
          </cell>
        </row>
        <row r="331">
          <cell r="D331">
            <v>52030070009</v>
          </cell>
          <cell r="E331" t="str">
            <v>A diciembre de 2023 se  adecuan 54706 m2 de vias y andenes con inclusion social</v>
          </cell>
          <cell r="F331" t="str">
            <v>Vías y andenes adecuados con inclusión social</v>
          </cell>
          <cell r="G331" t="str">
            <v>Mantenimiento o cobertura</v>
          </cell>
          <cell r="H331" t="str">
            <v>m2</v>
          </cell>
          <cell r="I331" t="str">
            <v>V1+V2</v>
          </cell>
          <cell r="J331" t="str">
            <v>V1= m2de vias adecuados.
V2=m2de andenes adecuados</v>
          </cell>
          <cell r="K331" t="str">
            <v>m2</v>
          </cell>
          <cell r="L331">
            <v>11</v>
          </cell>
          <cell r="M331">
            <v>24</v>
          </cell>
          <cell r="N331">
            <v>9</v>
          </cell>
          <cell r="O331">
            <v>40673</v>
          </cell>
          <cell r="P331">
            <v>95379</v>
          </cell>
          <cell r="Q331">
            <v>42058.74</v>
          </cell>
          <cell r="R331">
            <v>59832.159999999996</v>
          </cell>
          <cell r="S331">
            <v>77605.579999999987</v>
          </cell>
          <cell r="T331">
            <v>95378.999999999985</v>
          </cell>
        </row>
        <row r="332">
          <cell r="D332">
            <v>52030070010</v>
          </cell>
          <cell r="E332" t="str">
            <v>A diciembre de 2021 se ajusta y adopta el Plan Maestro de Espacio Público</v>
          </cell>
          <cell r="F332" t="str">
            <v>Plan Maestro de Espacio Público - PMEP ajustado y adoptado</v>
          </cell>
          <cell r="G332" t="str">
            <v>Incremento</v>
          </cell>
          <cell r="H332" t="str">
            <v>Número</v>
          </cell>
          <cell r="I332" t="str">
            <v>V1*0.15+V2*0.2+V3*0.1+V4*0.1</v>
          </cell>
          <cell r="J332" t="str">
            <v>V1= Documento Técnico de Diagnóstico del Sistema de espacio público ajustado
V2= Documento Técnico de Formulación del Sistema de espacio público ajustado 
V3= Documento Técnico de Soialización del Sistema de espacio público
V4= Proyecto de Acuerdo Municipal Plan Maestro de Espacio Público</v>
          </cell>
          <cell r="K332" t="str">
            <v>Número</v>
          </cell>
          <cell r="L332">
            <v>11</v>
          </cell>
          <cell r="M332">
            <v>40</v>
          </cell>
          <cell r="N332">
            <v>13</v>
          </cell>
          <cell r="O332">
            <v>0.45</v>
          </cell>
          <cell r="P332">
            <v>1</v>
          </cell>
          <cell r="Q332">
            <v>0.7</v>
          </cell>
          <cell r="R332">
            <v>1</v>
          </cell>
          <cell r="S332">
            <v>0</v>
          </cell>
          <cell r="T332">
            <v>0</v>
          </cell>
        </row>
        <row r="333">
          <cell r="D333">
            <v>52030070011</v>
          </cell>
          <cell r="E333" t="str">
            <v>Durante el periodo de 2020-2023 se elaboran 09 documentos técnicos de factibilidad para la construcción de Corredor Verde.</v>
          </cell>
          <cell r="F333" t="str">
            <v>Estudios Técnicos para la construcción del proyecto Corredor Verde elaborados</v>
          </cell>
          <cell r="G333" t="str">
            <v>Incremento</v>
          </cell>
          <cell r="H333" t="str">
            <v>Número</v>
          </cell>
          <cell r="I333" t="str">
            <v>V1</v>
          </cell>
          <cell r="J333" t="str">
            <v>V1 = Estudios Técnicos proyecto Corredor Verde elaborados</v>
          </cell>
          <cell r="K333" t="str">
            <v>Número</v>
          </cell>
          <cell r="L333">
            <v>11</v>
          </cell>
          <cell r="M333">
            <v>40</v>
          </cell>
          <cell r="N333">
            <v>10</v>
          </cell>
          <cell r="O333">
            <v>16</v>
          </cell>
          <cell r="P333">
            <v>25</v>
          </cell>
          <cell r="Q333">
            <v>0</v>
          </cell>
          <cell r="R333">
            <v>21</v>
          </cell>
          <cell r="S333">
            <v>24</v>
          </cell>
          <cell r="T333">
            <v>25</v>
          </cell>
        </row>
        <row r="334">
          <cell r="D334">
            <v>52030070012</v>
          </cell>
          <cell r="E334" t="str">
            <v>En el periodo 2021-2023 se elaborara y mantiene el invetario de la publicidad visual exterior</v>
          </cell>
          <cell r="F334" t="str">
            <v>Inventario de publicidad exterior visual actualizado y mantenido</v>
          </cell>
          <cell r="G334" t="str">
            <v>Mantenimiento o cobertura</v>
          </cell>
          <cell r="H334" t="str">
            <v>Número</v>
          </cell>
          <cell r="I334" t="str">
            <v>V1</v>
          </cell>
          <cell r="J334" t="str">
            <v>V1= Inventario de publicidad exterior visual actualizado y mantenido</v>
          </cell>
          <cell r="K334" t="str">
            <v>Número</v>
          </cell>
          <cell r="L334">
            <v>11</v>
          </cell>
          <cell r="M334">
            <v>4</v>
          </cell>
          <cell r="N334">
            <v>15</v>
          </cell>
          <cell r="O334">
            <v>1</v>
          </cell>
          <cell r="P334">
            <v>1</v>
          </cell>
          <cell r="Q334">
            <v>0.2</v>
          </cell>
          <cell r="R334">
            <v>1</v>
          </cell>
          <cell r="S334">
            <v>0</v>
          </cell>
          <cell r="T334">
            <v>0</v>
          </cell>
        </row>
        <row r="335">
          <cell r="D335">
            <v>52030080001</v>
          </cell>
          <cell r="E335" t="str">
            <v>En el 2022 se realiza nuevo equipamento de un Centro Local Integrado.</v>
          </cell>
          <cell r="F335" t="str">
            <v>Nuevo equipamiento comunitario (Centro de atención al ciudadano) operando</v>
          </cell>
          <cell r="G335" t="str">
            <v>Incremento</v>
          </cell>
          <cell r="H335" t="str">
            <v>Número</v>
          </cell>
          <cell r="I335" t="str">
            <v>V1</v>
          </cell>
          <cell r="J335" t="str">
            <v>V1: Equipamenteo comunitario nuevo.</v>
          </cell>
          <cell r="K335" t="str">
            <v>Número</v>
          </cell>
          <cell r="L335">
            <v>11</v>
          </cell>
          <cell r="M335">
            <v>45</v>
          </cell>
          <cell r="N335">
            <v>17</v>
          </cell>
          <cell r="O335">
            <v>0</v>
          </cell>
          <cell r="P335">
            <v>1</v>
          </cell>
          <cell r="Q335">
            <v>0</v>
          </cell>
          <cell r="R335">
            <v>0</v>
          </cell>
          <cell r="S335">
            <v>1</v>
          </cell>
          <cell r="T335">
            <v>0</v>
          </cell>
        </row>
        <row r="336">
          <cell r="D336">
            <v>52030080002</v>
          </cell>
          <cell r="E336" t="str">
            <v>.En el período 2020-2023, se realiza 39 mantenimientos a sedes comunales o casetas comunales y/o demás infraestructura física designada</v>
          </cell>
          <cell r="F336" t="str">
            <v>Intervenciones (mantenimiento correctivo y preventivo) realizadas a sedes comunales, salones comunales, Casetas Comunales</v>
          </cell>
          <cell r="G336" t="str">
            <v>Incremento</v>
          </cell>
          <cell r="H336" t="str">
            <v>Número</v>
          </cell>
          <cell r="I336" t="str">
            <v>V1</v>
          </cell>
          <cell r="J336" t="str">
            <v>V1: Mantenimiento a sedes comunales, salones comunales, Casetas Comunales.</v>
          </cell>
          <cell r="K336" t="str">
            <v>Número</v>
          </cell>
          <cell r="L336">
            <v>11</v>
          </cell>
          <cell r="M336">
            <v>45</v>
          </cell>
          <cell r="N336">
            <v>17</v>
          </cell>
          <cell r="O336">
            <v>0</v>
          </cell>
          <cell r="P336">
            <v>39</v>
          </cell>
          <cell r="Q336">
            <v>8</v>
          </cell>
          <cell r="R336">
            <v>18</v>
          </cell>
          <cell r="S336">
            <v>28</v>
          </cell>
          <cell r="T336">
            <v>39</v>
          </cell>
        </row>
        <row r="337">
          <cell r="D337">
            <v>52030080003</v>
          </cell>
          <cell r="E337" t="str">
            <v xml:space="preserve"> En el período 2020-2023, se realiza 69 intervenciones( mantenimiento correctivo, preventivo y dotación) a Centros de Administración Local Integrada</v>
          </cell>
          <cell r="F337" t="str">
            <v>Intervenciones (mantenimiento correctivo, preventivo y dotación) realizadas a Centros de Administración Local Integrada</v>
          </cell>
          <cell r="G337" t="str">
            <v>Incremento</v>
          </cell>
          <cell r="H337" t="str">
            <v>Número</v>
          </cell>
          <cell r="I337" t="str">
            <v xml:space="preserve"> V1</v>
          </cell>
          <cell r="J337" t="str">
            <v>V1: Intervenciones (mantenimiento correctivo, preventivo y dotación) a Centros de Administración Local Integrada y demás infraesturctura designada</v>
          </cell>
          <cell r="K337" t="str">
            <v>Número</v>
          </cell>
          <cell r="L337">
            <v>11</v>
          </cell>
          <cell r="M337">
            <v>45</v>
          </cell>
          <cell r="N337">
            <v>16</v>
          </cell>
          <cell r="O337">
            <v>0</v>
          </cell>
          <cell r="P337">
            <v>69</v>
          </cell>
          <cell r="Q337">
            <v>6</v>
          </cell>
          <cell r="R337">
            <v>27</v>
          </cell>
          <cell r="S337">
            <v>48</v>
          </cell>
          <cell r="T337">
            <v>69</v>
          </cell>
        </row>
        <row r="338">
          <cell r="D338">
            <v>52030080004</v>
          </cell>
          <cell r="E338" t="str">
            <v>En el período 2020-2023, se aumenta a 74% el índice de capacidad de operación de las Empresas sociales del Estado</v>
          </cell>
          <cell r="F338" t="str">
            <v>Índice de capacidad de operación de las Empresas Sociales del Estado aumentado</v>
          </cell>
          <cell r="G338" t="str">
            <v>Incremento</v>
          </cell>
          <cell r="H338" t="str">
            <v>Porcentaje</v>
          </cell>
          <cell r="I338" t="str">
            <v>(V1 x 30%) + (V2 x 25%) + (V3 x 20%) + (V4 x 5%) + (V5 x 20%)</v>
          </cell>
          <cell r="J338" t="str">
            <v>V1 = Componente de mobiliario clínico
V2 = Componente de equipo biomédico
V3 = Componente de infraestructura
V4 = Componente de transporte especial de pacientes y atención extramural
V5 = Componente camas hospitalarias</v>
          </cell>
          <cell r="K338" t="str">
            <v>Número</v>
          </cell>
          <cell r="L338">
            <v>3</v>
          </cell>
          <cell r="M338">
            <v>19</v>
          </cell>
          <cell r="N338">
            <v>2</v>
          </cell>
          <cell r="O338">
            <v>67</v>
          </cell>
          <cell r="P338">
            <v>74</v>
          </cell>
          <cell r="Q338">
            <v>71</v>
          </cell>
          <cell r="R338">
            <v>72</v>
          </cell>
          <cell r="S338">
            <v>73</v>
          </cell>
          <cell r="T338">
            <v>74</v>
          </cell>
        </row>
        <row r="339">
          <cell r="D339">
            <v>52030080005</v>
          </cell>
          <cell r="E339" t="str">
            <v>En el periodo 2020 - 2023 se realizan 1000 intervenciones en escenarios con diseño, mantenimiento, construcción o adecuación</v>
          </cell>
          <cell r="F339" t="str">
            <v>Intervenciones en escenarios deportivos y recreativos en comunas y corregimientos diseñados, con mantenimiento, construidos o adecuados</v>
          </cell>
          <cell r="G339" t="str">
            <v>Incremento</v>
          </cell>
          <cell r="H339" t="str">
            <v>Número</v>
          </cell>
          <cell r="I339" t="str">
            <v>V1+V2+V3+V4</v>
          </cell>
          <cell r="J339" t="str">
            <v>V1= Escenarios deportivos y recreativos diseñados
V2= Escenarios deportivos y recreativos con mantenimiento
V3= Escenarios deportivos y recreativos construidos
V4= Escenarios deportivos y recreativos adecuados</v>
          </cell>
          <cell r="K339" t="str">
            <v>Número</v>
          </cell>
          <cell r="L339">
            <v>11</v>
          </cell>
          <cell r="M339">
            <v>43</v>
          </cell>
          <cell r="N339">
            <v>4</v>
          </cell>
          <cell r="O339">
            <v>1652</v>
          </cell>
          <cell r="P339">
            <v>2652</v>
          </cell>
          <cell r="Q339">
            <v>1902</v>
          </cell>
          <cell r="R339">
            <v>2152</v>
          </cell>
          <cell r="S339">
            <v>2402</v>
          </cell>
          <cell r="T339">
            <v>2652</v>
          </cell>
        </row>
        <row r="340">
          <cell r="D340">
            <v>52030080006</v>
          </cell>
          <cell r="E340" t="str">
            <v>En la vigencia 2022 se formula el plan  de escenarios deportivos y recreativos</v>
          </cell>
          <cell r="F340" t="str">
            <v>Plan de escenarios deportivos y recreativos formulado</v>
          </cell>
          <cell r="G340" t="str">
            <v>Incremento</v>
          </cell>
          <cell r="H340" t="str">
            <v>Número</v>
          </cell>
          <cell r="I340" t="str">
            <v>V1</v>
          </cell>
          <cell r="J340" t="str">
            <v>V1= Plan  de escenarios formulado</v>
          </cell>
          <cell r="K340" t="str">
            <v>Número</v>
          </cell>
          <cell r="L340">
            <v>11</v>
          </cell>
          <cell r="M340">
            <v>43</v>
          </cell>
          <cell r="N340">
            <v>4</v>
          </cell>
          <cell r="O340">
            <v>0</v>
          </cell>
          <cell r="P340">
            <v>1</v>
          </cell>
          <cell r="Q340">
            <v>0</v>
          </cell>
          <cell r="R340">
            <v>0</v>
          </cell>
          <cell r="S340">
            <v>1</v>
          </cell>
          <cell r="T340">
            <v>0</v>
          </cell>
        </row>
        <row r="341">
          <cell r="D341">
            <v>52030080007</v>
          </cell>
          <cell r="E341" t="str">
            <v>En el período 2020-2023 se fortalecen 50 equipamientos culturales del Distrito con diseño, mantenimiento, construcción, adecuación, mejoramiento o dotación</v>
          </cell>
          <cell r="F341" t="str">
            <v>Equipamientos culturales del Distrito diseñados, con mantenimiento, construidos, adecuados, mejorados o dotación</v>
          </cell>
          <cell r="G341" t="str">
            <v>Mantenimiento o cobertura</v>
          </cell>
          <cell r="H341" t="str">
            <v>Número</v>
          </cell>
          <cell r="I341" t="str">
            <v>V1</v>
          </cell>
          <cell r="J341" t="str">
            <v>V1= Equipamientos culturales del municipio fortalecidos con adecuación, mejoramiento, mantenimiento o dotación</v>
          </cell>
          <cell r="K341" t="str">
            <v>Número</v>
          </cell>
          <cell r="L341">
            <v>11</v>
          </cell>
          <cell r="M341">
            <v>33</v>
          </cell>
          <cell r="N341">
            <v>5</v>
          </cell>
          <cell r="O341">
            <v>49</v>
          </cell>
          <cell r="P341">
            <v>50</v>
          </cell>
          <cell r="Q341">
            <v>41</v>
          </cell>
          <cell r="R341">
            <v>50</v>
          </cell>
          <cell r="S341">
            <v>45</v>
          </cell>
          <cell r="T341">
            <v>50</v>
          </cell>
        </row>
        <row r="342">
          <cell r="D342">
            <v>52030080008</v>
          </cell>
          <cell r="E342" t="str">
            <v xml:space="preserve">En el periodo 2020-2023, Se realiza 112 Intervenciones (Mantenimiento, adecuación de infraestructura) a las sedes educativas oficiales  </v>
          </cell>
          <cell r="F342" t="str">
            <v>Intervenciones (Mantenimiento, adecuación de infraestructura) realizadas a sedes educativas</v>
          </cell>
          <cell r="G342" t="str">
            <v>Incremento</v>
          </cell>
          <cell r="H342" t="str">
            <v>Número</v>
          </cell>
          <cell r="I342" t="str">
            <v>V1</v>
          </cell>
          <cell r="J342" t="str">
            <v xml:space="preserve">V1= Intervenciones (Mantenimiento, adecuación de infraestructura) realizadas a sedes educativas oficiales </v>
          </cell>
          <cell r="K342" t="str">
            <v>Número</v>
          </cell>
          <cell r="L342">
            <v>4</v>
          </cell>
          <cell r="M342">
            <v>22</v>
          </cell>
          <cell r="N342">
            <v>1</v>
          </cell>
          <cell r="O342">
            <v>264</v>
          </cell>
          <cell r="P342">
            <v>376</v>
          </cell>
          <cell r="Q342">
            <v>333</v>
          </cell>
          <cell r="R342">
            <v>316</v>
          </cell>
          <cell r="S342">
            <v>346</v>
          </cell>
          <cell r="T342">
            <v>376</v>
          </cell>
        </row>
        <row r="343">
          <cell r="D343">
            <v>52030080009</v>
          </cell>
          <cell r="E343" t="str">
            <v>En el periodo 2020-2023, 13 sedes de instituciones Educativas oficiales son intervenidas con construccion o Adquisición de nueva infraestructura</v>
          </cell>
          <cell r="F343" t="str">
            <v>Construcción y/o adquisición de Infraestructura Física Nueva en Sedes de instituciones Educativas Oficiales de Cali</v>
          </cell>
          <cell r="G343" t="str">
            <v>Incremento</v>
          </cell>
          <cell r="H343" t="str">
            <v>Número</v>
          </cell>
          <cell r="I343" t="str">
            <v>V1</v>
          </cell>
          <cell r="J343" t="str">
            <v xml:space="preserve">V1= Sede educativa construida y/o adquirida </v>
          </cell>
          <cell r="K343" t="str">
            <v>Número</v>
          </cell>
          <cell r="L343">
            <v>4</v>
          </cell>
          <cell r="M343">
            <v>22</v>
          </cell>
          <cell r="N343">
            <v>15</v>
          </cell>
          <cell r="O343">
            <v>31</v>
          </cell>
          <cell r="P343">
            <v>44</v>
          </cell>
          <cell r="Q343">
            <v>35</v>
          </cell>
          <cell r="R343">
            <v>36</v>
          </cell>
          <cell r="S343">
            <v>37</v>
          </cell>
          <cell r="T343">
            <v>44</v>
          </cell>
        </row>
        <row r="344">
          <cell r="D344">
            <v>52030080010</v>
          </cell>
          <cell r="E344" t="str">
            <v>A diciembre de 2021 se ajusta y adopta el Plan Maestro de Equipamientos</v>
          </cell>
          <cell r="F344" t="str">
            <v>Plan Maestro de Equipamientos ajustado y adoptado</v>
          </cell>
          <cell r="G344" t="str">
            <v>Incremento</v>
          </cell>
          <cell r="H344" t="str">
            <v>Número</v>
          </cell>
          <cell r="I344" t="str">
            <v>V1*0.15+V2*0.2+V3*0.1+V4*0.1</v>
          </cell>
          <cell r="J344" t="str">
            <v>V1= Documento Técnico de Diagnóstico del Sistema de equipamientos ajustado
V2= Documento Técnico de Formulación del Sistema de equipamientos ajustado
V3= Documento de Socialización del Sistema de equipamientos
V4= Proyecto de Acuerdo Municipal Plan Maestro de Equipamientos</v>
          </cell>
          <cell r="K344" t="str">
            <v>Número</v>
          </cell>
          <cell r="L344">
            <v>11</v>
          </cell>
          <cell r="M344">
            <v>40</v>
          </cell>
          <cell r="N344">
            <v>15</v>
          </cell>
          <cell r="O344">
            <v>0.45</v>
          </cell>
          <cell r="P344">
            <v>1</v>
          </cell>
          <cell r="Q344">
            <v>0.7</v>
          </cell>
          <cell r="R344">
            <v>1</v>
          </cell>
          <cell r="S344">
            <v>0</v>
          </cell>
          <cell r="T344">
            <v>0</v>
          </cell>
        </row>
        <row r="345">
          <cell r="D345">
            <v>52030080011</v>
          </cell>
          <cell r="E345" t="str">
            <v xml:space="preserve">En el periodo 2020 - 2023 se adecua el centro de alto rendimiento </v>
          </cell>
          <cell r="F345" t="str">
            <v>Centro de alto rendimiento, construido y adecuado</v>
          </cell>
          <cell r="G345" t="str">
            <v>Mantenimiento o cobertura</v>
          </cell>
          <cell r="H345" t="str">
            <v>Número</v>
          </cell>
          <cell r="I345" t="str">
            <v xml:space="preserve">V1 </v>
          </cell>
          <cell r="J345" t="str">
            <v>V1=  Centro de alto rendimiento adecuado</v>
          </cell>
          <cell r="K345" t="str">
            <v>Número</v>
          </cell>
          <cell r="L345">
            <v>3</v>
          </cell>
          <cell r="M345">
            <v>43</v>
          </cell>
          <cell r="N345">
            <v>4</v>
          </cell>
          <cell r="O345">
            <v>0</v>
          </cell>
          <cell r="P345">
            <v>1</v>
          </cell>
          <cell r="Q345">
            <v>0.1</v>
          </cell>
          <cell r="R345">
            <v>0.3</v>
          </cell>
          <cell r="S345">
            <v>0.6</v>
          </cell>
          <cell r="T345">
            <v>1</v>
          </cell>
        </row>
        <row r="346">
          <cell r="D346">
            <v>52030080012</v>
          </cell>
          <cell r="E346" t="str">
            <v>A diciembre de 2023 se implementa el equipamiento de servicios urbanos basicos</v>
          </cell>
          <cell r="F346" t="str">
            <v>Equipamientos de servicios urbanos básicos implementados</v>
          </cell>
          <cell r="G346" t="str">
            <v>Incremento</v>
          </cell>
          <cell r="H346" t="str">
            <v>Número</v>
          </cell>
          <cell r="I346" t="str">
            <v>V1</v>
          </cell>
          <cell r="J346" t="str">
            <v>V1= Equipamiento de servicios urbanos básicos implementado</v>
          </cell>
          <cell r="K346" t="str">
            <v>Número</v>
          </cell>
          <cell r="L346">
            <v>3</v>
          </cell>
          <cell r="M346">
            <v>40</v>
          </cell>
          <cell r="N346">
            <v>15</v>
          </cell>
          <cell r="O346">
            <v>0</v>
          </cell>
          <cell r="P346">
            <v>1</v>
          </cell>
          <cell r="Q346">
            <v>0</v>
          </cell>
          <cell r="R346">
            <v>0.5</v>
          </cell>
          <cell r="S346">
            <v>0.75</v>
          </cell>
          <cell r="T346">
            <v>1</v>
          </cell>
        </row>
        <row r="347">
          <cell r="D347">
            <v>52030090001</v>
          </cell>
          <cell r="E347" t="str">
            <v>En el cuatrienio 2020-2023, se construye la Infraestructura Eléctrica Media Tensión, en Plan Parcial San Pascual del Plan Maestro Ciudad Paraíso (22,83 Km de Red).</v>
          </cell>
          <cell r="F347" t="str">
            <v>Kilómetros de Red de Media Tensión en Plan Parcial San Pascual, construidos</v>
          </cell>
          <cell r="G347" t="str">
            <v>Incremento</v>
          </cell>
          <cell r="H347" t="str">
            <v>km</v>
          </cell>
          <cell r="I347" t="str">
            <v>∑V1</v>
          </cell>
          <cell r="J347" t="str">
            <v>V1= Kilómetros de Red de Media Tensión Construidos en Plan Parcial San Pascual</v>
          </cell>
          <cell r="K347" t="str">
            <v>km</v>
          </cell>
          <cell r="L347">
            <v>7</v>
          </cell>
          <cell r="M347">
            <v>21</v>
          </cell>
          <cell r="N347">
            <v>6</v>
          </cell>
          <cell r="O347">
            <v>0</v>
          </cell>
          <cell r="P347">
            <v>23</v>
          </cell>
          <cell r="Q347">
            <v>5.2</v>
          </cell>
          <cell r="R347">
            <v>11.36</v>
          </cell>
          <cell r="S347">
            <v>16.670000000000002</v>
          </cell>
          <cell r="T347">
            <v>22.83</v>
          </cell>
        </row>
        <row r="348">
          <cell r="D348">
            <v>52030090002</v>
          </cell>
          <cell r="E348" t="str">
            <v>En el periodo 2020-2023 se construyen 12 infraestructuras de agua potable en la zona rural</v>
          </cell>
          <cell r="F348" t="str">
            <v>Infraestructura de Agua Potable en la zona rural construidas</v>
          </cell>
          <cell r="G348" t="str">
            <v>Incremento</v>
          </cell>
          <cell r="H348" t="str">
            <v>Número</v>
          </cell>
          <cell r="I348" t="str">
            <v>V1</v>
          </cell>
          <cell r="J348" t="str">
            <v>V1=Infraestructura de Agua Potable en la zona rural construidas</v>
          </cell>
          <cell r="K348" t="str">
            <v>Número</v>
          </cell>
          <cell r="L348">
            <v>6</v>
          </cell>
          <cell r="M348">
            <v>40</v>
          </cell>
          <cell r="N348">
            <v>3</v>
          </cell>
          <cell r="O348">
            <v>35</v>
          </cell>
          <cell r="P348">
            <v>47</v>
          </cell>
          <cell r="Q348">
            <v>37</v>
          </cell>
          <cell r="R348">
            <v>41</v>
          </cell>
          <cell r="S348">
            <v>45</v>
          </cell>
          <cell r="T348">
            <v>47</v>
          </cell>
        </row>
        <row r="349">
          <cell r="D349">
            <v>52030090003</v>
          </cell>
          <cell r="E349" t="str">
            <v>En el periodo 2020-2023 son mejorados en infraestructura 35 sistemas de agua potable en la zona rural</v>
          </cell>
          <cell r="F349" t="str">
            <v>Sistemas de Agua Potable en la zona rural mejorados en infraestructura</v>
          </cell>
          <cell r="G349" t="str">
            <v>Mantenimiento o cobertura</v>
          </cell>
          <cell r="H349" t="str">
            <v>Número</v>
          </cell>
          <cell r="I349" t="str">
            <v>V1</v>
          </cell>
          <cell r="J349" t="str">
            <v>V1=Sistemas de Agua Potable en la zona rural mejorados en infraestructura</v>
          </cell>
          <cell r="K349" t="str">
            <v>Número</v>
          </cell>
          <cell r="L349">
            <v>6</v>
          </cell>
          <cell r="M349">
            <v>40</v>
          </cell>
          <cell r="N349">
            <v>3</v>
          </cell>
          <cell r="O349">
            <v>35</v>
          </cell>
          <cell r="P349">
            <v>30</v>
          </cell>
          <cell r="Q349">
            <v>9</v>
          </cell>
          <cell r="R349">
            <v>16</v>
          </cell>
          <cell r="S349">
            <v>23</v>
          </cell>
          <cell r="T349">
            <v>30</v>
          </cell>
        </row>
        <row r="350">
          <cell r="D350">
            <v>52030090004</v>
          </cell>
          <cell r="E350" t="str">
            <v>En el periodo 2020-2023 pasar de 440.267 a 462.205 beneficiarios del subsidio del deficit de a las empresas de servicios públicos de acueducto, alcantarillado y aseo de los estratos 1,2 y 3 del fondo de solidaridad y redistribución de ingreso</v>
          </cell>
          <cell r="F350" t="str">
            <v>Beneficiarios del subsidio del déficit de a las empresas de servicios públicos de acueducto alcantarillado y aseo de los estratos 1, 2 y 3 del fondo de solidaridad y redistribución de ingreso</v>
          </cell>
          <cell r="G350" t="str">
            <v>Mantenimiento o cobertura</v>
          </cell>
          <cell r="H350" t="str">
            <v>Número</v>
          </cell>
          <cell r="I350" t="str">
            <v>V1</v>
          </cell>
          <cell r="J350" t="str">
            <v>V1=Beneficiarios del subsidio del déficit de a las empresas de servicios públicos de acueducto alcantarillado y aseo de los estratos 1, 2 y 3 del fondo de solidaridad y redistribución de ingreso</v>
          </cell>
          <cell r="K350" t="str">
            <v>Número</v>
          </cell>
          <cell r="L350">
            <v>1</v>
          </cell>
          <cell r="M350">
            <v>40</v>
          </cell>
          <cell r="N350">
            <v>3</v>
          </cell>
          <cell r="O350">
            <v>440267</v>
          </cell>
          <cell r="P350">
            <v>462205</v>
          </cell>
          <cell r="Q350">
            <v>455341</v>
          </cell>
          <cell r="R350">
            <v>457618</v>
          </cell>
          <cell r="S350">
            <v>459906</v>
          </cell>
          <cell r="T350">
            <v>462205</v>
          </cell>
        </row>
        <row r="351">
          <cell r="D351">
            <v>52030090005</v>
          </cell>
          <cell r="E351" t="str">
            <v>En el periodo 2020-2023 se benefician 258.885 suscriptores del programa de minimo vital de agua potable</v>
          </cell>
          <cell r="F351" t="str">
            <v>Beneficiarios del programa del mínimo vital de agua potable</v>
          </cell>
          <cell r="G351" t="str">
            <v>Mantenimiento o cobertura</v>
          </cell>
          <cell r="H351" t="str">
            <v>Número</v>
          </cell>
          <cell r="I351" t="str">
            <v>V1</v>
          </cell>
          <cell r="J351" t="str">
            <v>V1=Beneficiarios del programa del mínimo vital de agua potable</v>
          </cell>
          <cell r="K351" t="str">
            <v>Número</v>
          </cell>
          <cell r="L351">
            <v>1</v>
          </cell>
          <cell r="M351">
            <v>40</v>
          </cell>
          <cell r="N351">
            <v>3</v>
          </cell>
          <cell r="O351">
            <v>220426</v>
          </cell>
          <cell r="P351">
            <v>258885</v>
          </cell>
          <cell r="Q351">
            <v>236916</v>
          </cell>
          <cell r="R351">
            <v>244023</v>
          </cell>
          <cell r="S351">
            <v>251344</v>
          </cell>
          <cell r="T351">
            <v>258885</v>
          </cell>
        </row>
        <row r="352">
          <cell r="D352">
            <v>52030090006</v>
          </cell>
          <cell r="E352" t="str">
            <v>Durante el periodo 2020 - 2021 se formula y adopta el Plan Maestro de Servicios Pulicos Domiliarios y TIC con sus respectivos documentos técnicos</v>
          </cell>
          <cell r="F352" t="str">
            <v>Plan Maestro de Servicios Públicos Domiciliarios y TIC formulado y adoptado</v>
          </cell>
          <cell r="G352" t="str">
            <v>Incremento</v>
          </cell>
          <cell r="H352" t="str">
            <v>Número</v>
          </cell>
          <cell r="I352" t="str">
            <v>V1*0.25 + V2*0.20 + V3*0.30 +V4*0.1</v>
          </cell>
          <cell r="J352" t="str">
            <v>V1= Documento de Diagnostico de Cobertura, Calidad y Continuidad - CCC de los servicios públicos
V2= Documento de Politicas y Lineamientos tecnicos
V3= Documento técnico de formulacion - proyectos
V4= Proyecto de Acuerdo Municipal Plan Maestro de SP</v>
          </cell>
          <cell r="K352" t="str">
            <v>Número</v>
          </cell>
          <cell r="L352">
            <v>6</v>
          </cell>
          <cell r="M352">
            <v>40</v>
          </cell>
          <cell r="N352">
            <v>17</v>
          </cell>
          <cell r="O352">
            <v>0.15</v>
          </cell>
          <cell r="P352">
            <v>1</v>
          </cell>
          <cell r="Q352">
            <v>0.4</v>
          </cell>
          <cell r="R352">
            <v>0.9</v>
          </cell>
          <cell r="S352">
            <v>1</v>
          </cell>
          <cell r="T352">
            <v>0</v>
          </cell>
        </row>
        <row r="353">
          <cell r="D353">
            <v>52030090007</v>
          </cell>
          <cell r="E353" t="str">
            <v>En el periodo 2020-2023 se realiza la consultoria de formulacion del Plan Maestro de Acueducto y Alcantarillado -PMAA, para el area de operación de EMCALI</v>
          </cell>
          <cell r="F353" t="str">
            <v>Plan Maestro de Acueducto y Alcantarillado (PMAA), formulado</v>
          </cell>
          <cell r="G353" t="str">
            <v>Incremento</v>
          </cell>
          <cell r="H353" t="str">
            <v>Porcentaje</v>
          </cell>
          <cell r="I353" t="str">
            <v>10*V1+10*V2+70*V3+10*V4</v>
          </cell>
          <cell r="J353" t="str">
            <v>V1-Fase I: Incorporación de recursos en el presupuesto 
V2-Fase II Inicio etapa pre-contractual
V3-Fase III Ejecución contrato de consultoría e interventoría
V4-Fase IV Documento final del contrato de consultoría</v>
          </cell>
          <cell r="K353" t="str">
            <v>Número</v>
          </cell>
          <cell r="L353">
            <v>6</v>
          </cell>
          <cell r="M353">
            <v>40</v>
          </cell>
          <cell r="N353">
            <v>3</v>
          </cell>
          <cell r="O353">
            <v>0</v>
          </cell>
          <cell r="P353">
            <v>100</v>
          </cell>
          <cell r="Q353">
            <v>10</v>
          </cell>
          <cell r="R353">
            <v>20</v>
          </cell>
          <cell r="S353">
            <v>90</v>
          </cell>
          <cell r="T353">
            <v>100</v>
          </cell>
        </row>
        <row r="354">
          <cell r="D354">
            <v>52030090008</v>
          </cell>
          <cell r="E354" t="str">
            <v>En el periodo 2020-2023 se realiza la optimización de 20.443 km de red de acueducto</v>
          </cell>
          <cell r="F354" t="str">
            <v>Redes de alcantarillado en el área de prestación de servicio de EMCALI intervenidas</v>
          </cell>
          <cell r="G354" t="str">
            <v>Incremento</v>
          </cell>
          <cell r="H354" t="str">
            <v>m</v>
          </cell>
          <cell r="I354" t="str">
            <v>∑V1</v>
          </cell>
          <cell r="J354" t="str">
            <v>V1: metros lineales de red de acueducto optimizados</v>
          </cell>
          <cell r="K354" t="str">
            <v>m</v>
          </cell>
          <cell r="L354">
            <v>6</v>
          </cell>
          <cell r="M354">
            <v>40</v>
          </cell>
          <cell r="N354">
            <v>3</v>
          </cell>
          <cell r="O354">
            <v>6443</v>
          </cell>
          <cell r="P354">
            <v>27054</v>
          </cell>
          <cell r="Q354">
            <v>11286</v>
          </cell>
          <cell r="R354">
            <v>16480</v>
          </cell>
          <cell r="S354">
            <v>21619</v>
          </cell>
          <cell r="T354">
            <v>27054</v>
          </cell>
        </row>
        <row r="355">
          <cell r="D355">
            <v>52030090009</v>
          </cell>
          <cell r="E355" t="str">
            <v>En el periodo 2020-2023 se realiza la optimización de 20.611 km de red de alcantarillado</v>
          </cell>
          <cell r="F355" t="str">
            <v>Redes de acueducto en el área de prestación de servicio de EMCALI intervenidas</v>
          </cell>
          <cell r="G355" t="str">
            <v>Incremento</v>
          </cell>
          <cell r="H355" t="str">
            <v>m</v>
          </cell>
          <cell r="I355" t="str">
            <v>∑V1</v>
          </cell>
          <cell r="J355" t="str">
            <v>V1: metros lineales de red de alcantarillado optimizados</v>
          </cell>
          <cell r="K355" t="str">
            <v>m</v>
          </cell>
          <cell r="L355">
            <v>6</v>
          </cell>
          <cell r="M355">
            <v>40</v>
          </cell>
          <cell r="N355">
            <v>3</v>
          </cell>
          <cell r="O355">
            <v>6114</v>
          </cell>
          <cell r="P355">
            <v>25012</v>
          </cell>
          <cell r="Q355">
            <v>9655</v>
          </cell>
          <cell r="R355">
            <v>14339</v>
          </cell>
          <cell r="S355">
            <v>19547</v>
          </cell>
          <cell r="T355">
            <v>25012</v>
          </cell>
        </row>
        <row r="356">
          <cell r="D356">
            <v>52030090010</v>
          </cell>
          <cell r="E356" t="str">
            <v xml:space="preserve">  En el periodo 2020-2023 se realiza monitoreo de calidad del agua inteligente en las Plantas de tratamiento de agua potable de  la zona rural</v>
          </cell>
          <cell r="F356" t="str">
            <v>Plantas de tratamiento de agua potable con monitoreo de calidad del agua inteligente operando en la zona rural</v>
          </cell>
          <cell r="G356" t="str">
            <v>Mantenimiento o cobertura</v>
          </cell>
          <cell r="H356" t="str">
            <v>Número</v>
          </cell>
          <cell r="I356" t="str">
            <v>V1</v>
          </cell>
          <cell r="J356" t="str">
            <v>V1=Plantas de tratamiento de agua potable con monitoreo de calidad del agua inteligente operando</v>
          </cell>
          <cell r="K356" t="str">
            <v>Número</v>
          </cell>
          <cell r="L356">
            <v>6</v>
          </cell>
          <cell r="M356">
            <v>40</v>
          </cell>
          <cell r="N356">
            <v>3</v>
          </cell>
          <cell r="O356">
            <v>0</v>
          </cell>
          <cell r="P356">
            <v>12</v>
          </cell>
          <cell r="Q356">
            <v>0</v>
          </cell>
          <cell r="R356">
            <v>4</v>
          </cell>
          <cell r="S356">
            <v>8</v>
          </cell>
          <cell r="T356">
            <v>12</v>
          </cell>
        </row>
        <row r="357">
          <cell r="D357">
            <v>52030100001</v>
          </cell>
          <cell r="E357" t="str">
            <v>En el periodo 2020 - 2023 se acompañan anualmente 25 territorios con desarrollo deportivo, recreativo y de actividad física</v>
          </cell>
          <cell r="F357" t="str">
            <v>Territorios del Distrito de Santiago de Cali con acompañamiento para el desarrollo deportivo, recreativo y de actividad física</v>
          </cell>
          <cell r="G357" t="str">
            <v>Mantenimiento o cobertura</v>
          </cell>
          <cell r="H357" t="str">
            <v>Número</v>
          </cell>
          <cell r="I357" t="str">
            <v>V1</v>
          </cell>
          <cell r="J357" t="str">
            <v>V1= Territorios con acompañamiento para el desarrollo deportivo, recreativo y de actividad física</v>
          </cell>
          <cell r="K357" t="str">
            <v>Número</v>
          </cell>
          <cell r="L357">
            <v>3</v>
          </cell>
          <cell r="M357">
            <v>43</v>
          </cell>
          <cell r="N357">
            <v>4</v>
          </cell>
          <cell r="O357">
            <v>0</v>
          </cell>
          <cell r="P357">
            <v>25</v>
          </cell>
          <cell r="Q357">
            <v>25</v>
          </cell>
          <cell r="R357">
            <v>25</v>
          </cell>
          <cell r="S357">
            <v>25</v>
          </cell>
          <cell r="T357">
            <v>25</v>
          </cell>
        </row>
        <row r="358">
          <cell r="D358">
            <v>52030100002</v>
          </cell>
          <cell r="E358" t="str">
            <v>En el periodo 2021 - 2023 se realizan 3 eventos académicos para el sector deportivo, recreativo y de actividad física</v>
          </cell>
          <cell r="F358" t="str">
            <v>Eventos académicos para el sector deporte, recreativo y de actividad física, realizados</v>
          </cell>
          <cell r="G358" t="str">
            <v>Incremento</v>
          </cell>
          <cell r="H358" t="str">
            <v>Número</v>
          </cell>
          <cell r="I358" t="str">
            <v>V1</v>
          </cell>
          <cell r="J358" t="str">
            <v>V1= Eventos académicos del sector deportivo, recreativo y de actividad física</v>
          </cell>
          <cell r="K358" t="str">
            <v>Número</v>
          </cell>
          <cell r="L358">
            <v>3</v>
          </cell>
          <cell r="M358">
            <v>43</v>
          </cell>
          <cell r="N358">
            <v>4</v>
          </cell>
          <cell r="O358">
            <v>0</v>
          </cell>
          <cell r="P358">
            <v>3</v>
          </cell>
          <cell r="Q358">
            <v>0</v>
          </cell>
          <cell r="R358">
            <v>1</v>
          </cell>
          <cell r="S358">
            <v>2</v>
          </cell>
          <cell r="T358">
            <v>3</v>
          </cell>
        </row>
        <row r="359">
          <cell r="D359">
            <v>52030100003</v>
          </cell>
          <cell r="E359" t="str">
            <v>En la vigencia 2021 se formula y adopta la política pública del deporte y la recreación</v>
          </cell>
          <cell r="F359" t="str">
            <v>Política pública del deporte y la recreación formulada y adoptada</v>
          </cell>
          <cell r="G359" t="str">
            <v>Incremento</v>
          </cell>
          <cell r="H359" t="str">
            <v>Número</v>
          </cell>
          <cell r="I359" t="str">
            <v>V1</v>
          </cell>
          <cell r="J359" t="str">
            <v>V1= Formulación y adopción de la política pública del deporte y la recreación</v>
          </cell>
          <cell r="K359" t="str">
            <v>Número</v>
          </cell>
          <cell r="L359">
            <v>3</v>
          </cell>
          <cell r="M359">
            <v>43</v>
          </cell>
          <cell r="N359">
            <v>4</v>
          </cell>
          <cell r="O359">
            <v>0</v>
          </cell>
          <cell r="P359">
            <v>1</v>
          </cell>
          <cell r="Q359">
            <v>0</v>
          </cell>
          <cell r="R359">
            <v>1</v>
          </cell>
          <cell r="S359">
            <v>0</v>
          </cell>
          <cell r="T359">
            <v>0</v>
          </cell>
        </row>
        <row r="360">
          <cell r="D360">
            <v>52030100004</v>
          </cell>
          <cell r="E360" t="str">
            <v>En el periodo 2021 - 2023 se entregan 150 apoyos para el desarrollo deportivo a territorios del distrito de Santiago de Cali</v>
          </cell>
          <cell r="F360" t="str">
            <v>Apoyo al desarrollo deportivo comunitario en territorios del Distrito de Santiago de Cali</v>
          </cell>
          <cell r="G360" t="str">
            <v>Incremento</v>
          </cell>
          <cell r="H360" t="str">
            <v>Número</v>
          </cell>
          <cell r="I360" t="str">
            <v>V1</v>
          </cell>
          <cell r="J360" t="str">
            <v>V1= Apoyos entregados en territorios del ditrito</v>
          </cell>
          <cell r="K360" t="str">
            <v>Número</v>
          </cell>
          <cell r="L360">
            <v>3</v>
          </cell>
          <cell r="M360">
            <v>43</v>
          </cell>
          <cell r="N360">
            <v>4</v>
          </cell>
          <cell r="O360">
            <v>0</v>
          </cell>
          <cell r="P360">
            <v>150</v>
          </cell>
          <cell r="Q360">
            <v>0</v>
          </cell>
          <cell r="R360">
            <v>50</v>
          </cell>
          <cell r="S360">
            <v>100</v>
          </cell>
          <cell r="T360">
            <v>150</v>
          </cell>
        </row>
        <row r="361">
          <cell r="D361">
            <v>52030100005</v>
          </cell>
          <cell r="E361" t="str">
            <v>En el periodo 2021 - 2023 se implementan 3 instancias de participación ciudadana del sector deporte y recreación</v>
          </cell>
          <cell r="F361" t="str">
            <v>Instancias de participación ciudadana del sector deporte y recreación en la ciudad, operando anualmente</v>
          </cell>
          <cell r="G361" t="str">
            <v>Mantenimiento o cobertura</v>
          </cell>
          <cell r="H361" t="str">
            <v>Número</v>
          </cell>
          <cell r="I361" t="str">
            <v>V1</v>
          </cell>
          <cell r="J361" t="str">
            <v>V1= Instancias de participación ciudadana implementadas</v>
          </cell>
          <cell r="K361" t="str">
            <v>Número</v>
          </cell>
          <cell r="L361">
            <v>3</v>
          </cell>
          <cell r="M361">
            <v>43</v>
          </cell>
          <cell r="N361">
            <v>4</v>
          </cell>
          <cell r="O361">
            <v>0</v>
          </cell>
          <cell r="P361">
            <v>3</v>
          </cell>
          <cell r="Q361">
            <v>0</v>
          </cell>
          <cell r="R361">
            <v>3</v>
          </cell>
          <cell r="S361">
            <v>3</v>
          </cell>
          <cell r="T361">
            <v>3</v>
          </cell>
        </row>
        <row r="362">
          <cell r="D362">
            <v>52030100006</v>
          </cell>
          <cell r="E362" t="str">
            <v>En el periodo 2020 - 2023 se realizan 16 carreras y caminatas deportivas y recreativas con enfoque ambiental</v>
          </cell>
          <cell r="F362" t="str">
            <v>Carreras y caminatas deportivas y recreativas con enfoque ambiental realizadas en comunas y corregimientos</v>
          </cell>
          <cell r="G362" t="str">
            <v>Incremento</v>
          </cell>
          <cell r="H362" t="str">
            <v>Número</v>
          </cell>
          <cell r="I362" t="str">
            <v>V1</v>
          </cell>
          <cell r="J362" t="str">
            <v>V1= Carreras y caminatas realizadas</v>
          </cell>
          <cell r="K362" t="str">
            <v>Número</v>
          </cell>
          <cell r="L362">
            <v>3</v>
          </cell>
          <cell r="M362">
            <v>43</v>
          </cell>
          <cell r="N362">
            <v>4</v>
          </cell>
          <cell r="O362">
            <v>19</v>
          </cell>
          <cell r="P362">
            <v>35</v>
          </cell>
          <cell r="Q362">
            <v>23</v>
          </cell>
          <cell r="R362">
            <v>27</v>
          </cell>
          <cell r="S362">
            <v>31</v>
          </cell>
          <cell r="T362">
            <v>35</v>
          </cell>
        </row>
        <row r="363">
          <cell r="D363">
            <v>52030100007</v>
          </cell>
          <cell r="E363" t="str">
            <v>En el período 2020 - 2023, se benefician anualmente 10000 personas con gimnasia dirigida, aeróbicos y acondicionamiento físico</v>
          </cell>
          <cell r="F363" t="str">
            <v>Personas beneficiadas anualmente con gimnasia dirigida, aeróbicos y acondicionamiento físico</v>
          </cell>
          <cell r="G363" t="str">
            <v>Mantenimiento o cobertura</v>
          </cell>
          <cell r="H363" t="str">
            <v>Número</v>
          </cell>
          <cell r="I363" t="str">
            <v>V1</v>
          </cell>
          <cell r="J363" t="str">
            <v>V1= Personas beneficiadas con proyecto de gimnasia dirigida</v>
          </cell>
          <cell r="K363" t="str">
            <v>Número</v>
          </cell>
          <cell r="L363">
            <v>3</v>
          </cell>
          <cell r="M363">
            <v>43</v>
          </cell>
          <cell r="N363">
            <v>4</v>
          </cell>
          <cell r="O363">
            <v>7000</v>
          </cell>
          <cell r="P363">
            <v>10000</v>
          </cell>
          <cell r="Q363">
            <v>4000</v>
          </cell>
          <cell r="R363">
            <v>10000</v>
          </cell>
          <cell r="S363">
            <v>10000</v>
          </cell>
          <cell r="T363">
            <v>10000</v>
          </cell>
        </row>
        <row r="364">
          <cell r="D364">
            <v>52030100008</v>
          </cell>
          <cell r="E364" t="str">
            <v xml:space="preserve">En el periodo 2021 - 2023, se realizan 3 juegos inter corregimientos  </v>
          </cell>
          <cell r="F364" t="str">
            <v>Juegos Inter corregimientos realizados</v>
          </cell>
          <cell r="G364" t="str">
            <v>Incremento</v>
          </cell>
          <cell r="H364" t="str">
            <v>Número</v>
          </cell>
          <cell r="I364" t="str">
            <v>V1</v>
          </cell>
          <cell r="J364" t="str">
            <v>V1= Juegos intercorregimientos</v>
          </cell>
          <cell r="K364" t="str">
            <v>Número</v>
          </cell>
          <cell r="L364">
            <v>3</v>
          </cell>
          <cell r="M364">
            <v>43</v>
          </cell>
          <cell r="N364">
            <v>4</v>
          </cell>
          <cell r="O364">
            <v>0</v>
          </cell>
          <cell r="P364">
            <v>3</v>
          </cell>
          <cell r="Q364">
            <v>0</v>
          </cell>
          <cell r="R364">
            <v>1</v>
          </cell>
          <cell r="S364">
            <v>2</v>
          </cell>
          <cell r="T364">
            <v>3</v>
          </cell>
        </row>
        <row r="365">
          <cell r="D365">
            <v>52040010001</v>
          </cell>
          <cell r="E365" t="str">
            <v>En el periodo 2020-2023, Se benefician a 12.418 estudiantes en condición de vulnerabilidad con dotacionesde paquetes escolares</v>
          </cell>
          <cell r="F365" t="str">
            <v>Estudiantes en condición de vulnerabilidad beneficiarios de paquetes escolares</v>
          </cell>
          <cell r="G365" t="str">
            <v>Incremento</v>
          </cell>
          <cell r="H365" t="str">
            <v>Número</v>
          </cell>
          <cell r="I365" t="str">
            <v>V1</v>
          </cell>
          <cell r="J365" t="str">
            <v xml:space="preserve">V1= Estudiantes beneficiados con Paquetes escolares  </v>
          </cell>
          <cell r="K365" t="str">
            <v>Número</v>
          </cell>
          <cell r="L365">
            <v>4</v>
          </cell>
          <cell r="M365">
            <v>22</v>
          </cell>
          <cell r="N365">
            <v>1</v>
          </cell>
          <cell r="O365">
            <v>21182</v>
          </cell>
          <cell r="P365">
            <v>33600</v>
          </cell>
          <cell r="Q365">
            <v>0</v>
          </cell>
          <cell r="R365">
            <v>25182</v>
          </cell>
          <cell r="S365">
            <v>29182</v>
          </cell>
          <cell r="T365">
            <v>33600</v>
          </cell>
        </row>
        <row r="366">
          <cell r="D366">
            <v>52040010002</v>
          </cell>
          <cell r="E366" t="str">
            <v xml:space="preserve">En el periodo 2020-2023, 224.000 estudiante se encuentran matriculados en el sistema educativo oficial de Santiago de Cali </v>
          </cell>
          <cell r="F366" t="str">
            <v>Población en edad escolar matriculada en el sistema educativo oficial de Santiago de Cali</v>
          </cell>
          <cell r="G366" t="str">
            <v>Mantenimiento o cobertura</v>
          </cell>
          <cell r="H366" t="str">
            <v>Número</v>
          </cell>
          <cell r="I366" t="str">
            <v>V1+V2</v>
          </cell>
          <cell r="J366" t="str">
            <v>V1= estudiantes vinculados Instituciones educativas oficiales V2 = estudiantes matriculados en establecimientos que prestan el servicio de cobertura contratada</v>
          </cell>
          <cell r="K366" t="str">
            <v>Número</v>
          </cell>
          <cell r="L366">
            <v>4</v>
          </cell>
          <cell r="M366">
            <v>22</v>
          </cell>
          <cell r="N366">
            <v>1</v>
          </cell>
          <cell r="O366">
            <v>214665</v>
          </cell>
          <cell r="P366">
            <v>224000</v>
          </cell>
          <cell r="Q366">
            <v>214665</v>
          </cell>
          <cell r="R366">
            <v>218266</v>
          </cell>
          <cell r="S366">
            <v>221133</v>
          </cell>
          <cell r="T366">
            <v>224000</v>
          </cell>
        </row>
        <row r="367">
          <cell r="D367">
            <v>52040010003</v>
          </cell>
          <cell r="E367" t="str">
            <v>En el periodo 2020-2023, Hay 75 sedes educativas oficiales que implementan modelos educativos flexibles</v>
          </cell>
          <cell r="F367" t="str">
            <v>Sedes educativas oficiales con implementación de modelos educativos flexibles para niños, adolescentes, jóvenes y adultos en proceso de alfabetización</v>
          </cell>
          <cell r="G367" t="str">
            <v>Mantenimiento o cobertura</v>
          </cell>
          <cell r="H367" t="str">
            <v>Número</v>
          </cell>
          <cell r="I367" t="str">
            <v>v1</v>
          </cell>
          <cell r="J367" t="str">
            <v>V1= Sedes educativas oficiales con implementación de modelos educativos flexibles</v>
          </cell>
          <cell r="K367" t="str">
            <v>Número</v>
          </cell>
          <cell r="L367">
            <v>4</v>
          </cell>
          <cell r="M367">
            <v>22</v>
          </cell>
          <cell r="N367">
            <v>1</v>
          </cell>
          <cell r="O367">
            <v>75</v>
          </cell>
          <cell r="P367">
            <v>75</v>
          </cell>
          <cell r="Q367">
            <v>75</v>
          </cell>
          <cell r="R367">
            <v>75</v>
          </cell>
          <cell r="S367">
            <v>75</v>
          </cell>
          <cell r="T367">
            <v>75</v>
          </cell>
        </row>
        <row r="368">
          <cell r="D368">
            <v>52040010004</v>
          </cell>
          <cell r="E368" t="str">
            <v>En el periodo 2020-2023, 17.000 estudiantes se han beneficiado con la estrategia de transporte escolar</v>
          </cell>
          <cell r="F368" t="str">
            <v>Estudiantes de las IEO con estrategia de transporte escolar</v>
          </cell>
          <cell r="G368" t="str">
            <v>Mantenimiento o cobertura</v>
          </cell>
          <cell r="H368" t="str">
            <v>Número</v>
          </cell>
          <cell r="I368" t="str">
            <v>V1</v>
          </cell>
          <cell r="J368" t="str">
            <v>V1= Estudiantes oficiales beneficiados con la estrategia de transporte escolar</v>
          </cell>
          <cell r="K368" t="str">
            <v>Número</v>
          </cell>
          <cell r="L368">
            <v>4</v>
          </cell>
          <cell r="M368">
            <v>22</v>
          </cell>
          <cell r="N368">
            <v>1</v>
          </cell>
          <cell r="O368">
            <v>16851</v>
          </cell>
          <cell r="P368">
            <v>18000</v>
          </cell>
          <cell r="Q368">
            <v>16851</v>
          </cell>
          <cell r="R368">
            <v>17200</v>
          </cell>
          <cell r="S368">
            <v>17500</v>
          </cell>
          <cell r="T368">
            <v>18000</v>
          </cell>
        </row>
        <row r="369">
          <cell r="D369">
            <v>52040010005</v>
          </cell>
          <cell r="E369" t="str">
            <v>En el periodo 2020-2023, 92 Instituciones Educativas Oficiales cuentan con dotación</v>
          </cell>
          <cell r="F369" t="str">
            <v>Instituciones educativas oficiales dotadas</v>
          </cell>
          <cell r="G369" t="str">
            <v>Mantenimiento o cobertura</v>
          </cell>
          <cell r="H369" t="str">
            <v>Número</v>
          </cell>
          <cell r="I369" t="str">
            <v>V1</v>
          </cell>
          <cell r="J369" t="str">
            <v>V1=Instituciones Educativas Oficiales dotadas</v>
          </cell>
          <cell r="K369" t="str">
            <v>Número</v>
          </cell>
          <cell r="L369">
            <v>4</v>
          </cell>
          <cell r="M369">
            <v>22</v>
          </cell>
          <cell r="N369">
            <v>1</v>
          </cell>
          <cell r="O369">
            <v>91</v>
          </cell>
          <cell r="P369">
            <v>92</v>
          </cell>
          <cell r="Q369">
            <v>92</v>
          </cell>
          <cell r="R369">
            <v>92</v>
          </cell>
          <cell r="S369">
            <v>92</v>
          </cell>
          <cell r="T369">
            <v>92</v>
          </cell>
        </row>
        <row r="370">
          <cell r="D370">
            <v>52040010006</v>
          </cell>
          <cell r="E370" t="str">
            <v>En el periodo 2020-2023, Se garantiza el complemento alimentario a los  estudiantes matriculados en las Instituciones Educativas Oficiales</v>
          </cell>
          <cell r="F370" t="str">
            <v>Estudiantes matriculados en las IEO con complementos alimentarios</v>
          </cell>
          <cell r="G370" t="str">
            <v>Mantenimiento o cobertura</v>
          </cell>
          <cell r="H370" t="str">
            <v>Porcentaje</v>
          </cell>
          <cell r="I370" t="str">
            <v>(V1/V2)*100</v>
          </cell>
          <cell r="J370" t="str">
            <v>V1= Estudiantes de IEO beneficiados con  con complemento del PAE
V2= Estudiantes  matriculados en las IEO de grado 0 a grado 11</v>
          </cell>
          <cell r="K370" t="str">
            <v>Número</v>
          </cell>
          <cell r="L370">
            <v>2</v>
          </cell>
          <cell r="M370">
            <v>22</v>
          </cell>
          <cell r="N370">
            <v>1</v>
          </cell>
          <cell r="O370">
            <v>100</v>
          </cell>
          <cell r="P370">
            <v>100</v>
          </cell>
          <cell r="Q370">
            <v>100</v>
          </cell>
          <cell r="R370">
            <v>100</v>
          </cell>
          <cell r="S370">
            <v>100</v>
          </cell>
          <cell r="T370">
            <v>100</v>
          </cell>
        </row>
        <row r="371">
          <cell r="D371">
            <v>52040020001</v>
          </cell>
          <cell r="E371" t="str">
            <v>En el periodo 2021-2023, 30.000 Estudiantes de Instituciones Educativas Oficiales con bajo resultado pruebas saber vinculados al Plan Talentos</v>
          </cell>
          <cell r="F371" t="str">
            <v>Estudiantes de Instituciones Educativas Oficiales con bajos resultados en Pruebas Saber 11 vinculados al Plan Talentos</v>
          </cell>
          <cell r="G371" t="str">
            <v>Incremento</v>
          </cell>
          <cell r="H371" t="str">
            <v>Número</v>
          </cell>
          <cell r="I371" t="str">
            <v>V1</v>
          </cell>
          <cell r="J371" t="str">
            <v xml:space="preserve">V1= Estudiantes con bajo resultados de pruebas saber de Instituciones Educativas Oficiales vinculados al plan talentos </v>
          </cell>
          <cell r="K371" t="str">
            <v>Número</v>
          </cell>
          <cell r="L371">
            <v>4</v>
          </cell>
          <cell r="M371">
            <v>22</v>
          </cell>
          <cell r="N371">
            <v>1</v>
          </cell>
          <cell r="O371">
            <v>0</v>
          </cell>
          <cell r="P371">
            <v>30000</v>
          </cell>
          <cell r="Q371">
            <v>0</v>
          </cell>
          <cell r="R371">
            <v>10000</v>
          </cell>
          <cell r="S371">
            <v>20000</v>
          </cell>
          <cell r="T371">
            <v>30000</v>
          </cell>
        </row>
        <row r="372">
          <cell r="D372">
            <v>52040020002</v>
          </cell>
          <cell r="E372" t="str">
            <v>En el periodo 2020-2023, son beneficiados 2.500 estudiantes con programas de articulación con Instituciones de Educación Superior, de la formación técnica, Tecnológica, para el trabajo y el desarrollo humano (ETDH)</v>
          </cell>
          <cell r="F372" t="str">
            <v>Estudiantes beneficiados con programas de articulación con Instituciones de Educación Superior, de la formación técnica, Tecnológica, para el trabajo y el desarrollo humano (ETDH)</v>
          </cell>
          <cell r="G372" t="str">
            <v>Incremento</v>
          </cell>
          <cell r="H372" t="str">
            <v>Número</v>
          </cell>
          <cell r="I372" t="str">
            <v>V1</v>
          </cell>
          <cell r="J372" t="str">
            <v>V1= Estudiantes en programas de articulación con Instituciones de Educación Superior, de la formación técnica, Tecnológica, para el trabajo y el desarrollo humano (ETDH)</v>
          </cell>
          <cell r="K372" t="str">
            <v>Número</v>
          </cell>
          <cell r="L372">
            <v>4</v>
          </cell>
          <cell r="M372">
            <v>22</v>
          </cell>
          <cell r="N372">
            <v>1</v>
          </cell>
          <cell r="O372">
            <v>2000</v>
          </cell>
          <cell r="P372">
            <v>4500</v>
          </cell>
          <cell r="Q372">
            <v>2247</v>
          </cell>
          <cell r="R372">
            <v>2900</v>
          </cell>
          <cell r="S372">
            <v>3600</v>
          </cell>
          <cell r="T372">
            <v>4500</v>
          </cell>
        </row>
        <row r="373">
          <cell r="D373">
            <v>52040020003</v>
          </cell>
          <cell r="E373" t="str">
            <v>En el periodo 2020-2023, Se crea la Universidad distrital de Cali</v>
          </cell>
          <cell r="F373" t="str">
            <v>Creación de la Universidad Distrital de Cali</v>
          </cell>
          <cell r="G373" t="str">
            <v>Incremento</v>
          </cell>
          <cell r="H373" t="str">
            <v>Porcentaje</v>
          </cell>
          <cell r="I373" t="str">
            <v>(V1/V2)*100</v>
          </cell>
          <cell r="J373" t="str">
            <v>V1=Etapas de la creación de la Universidad Distrital alcanzadas V2=Total de etapas de la creación de la Universidad Distrital  definidas</v>
          </cell>
          <cell r="K373" t="str">
            <v>Número</v>
          </cell>
          <cell r="L373">
            <v>4</v>
          </cell>
          <cell r="M373">
            <v>22</v>
          </cell>
          <cell r="N373">
            <v>1</v>
          </cell>
          <cell r="O373">
            <v>0</v>
          </cell>
          <cell r="P373">
            <v>100</v>
          </cell>
          <cell r="Q373">
            <v>0</v>
          </cell>
          <cell r="R373">
            <v>30</v>
          </cell>
          <cell r="S373">
            <v>60</v>
          </cell>
          <cell r="T373">
            <v>100</v>
          </cell>
        </row>
        <row r="374">
          <cell r="D374">
            <v>52040030001</v>
          </cell>
          <cell r="E374" t="str">
            <v>En el periodo 2020-2023, 200 docentes en formación de las instituciones educativas oficiales que generan productos académicos para el mejoramiento de las práctica docente y el aprendizaje.</v>
          </cell>
          <cell r="F374" t="str">
            <v>Docentes en procesos de formación organizados en comunidades de aprendizaje o redes para el fortalecimiento de sus experiencias, la investigación y el mejoramiento de la práctica docente y el aprendizaje</v>
          </cell>
          <cell r="G374" t="str">
            <v>Incremento</v>
          </cell>
          <cell r="H374" t="str">
            <v>Número</v>
          </cell>
          <cell r="I374" t="str">
            <v>V1</v>
          </cell>
          <cell r="J374" t="str">
            <v>V1= Docentes formados en procesos organizados en comunidades de aprendizaje o redes para el fortalecimiento de sus experiencias, la investigación y el mejoramiento de la práctica docente y el aprendizaje</v>
          </cell>
          <cell r="K374" t="str">
            <v>Número</v>
          </cell>
          <cell r="L374">
            <v>4</v>
          </cell>
          <cell r="M374">
            <v>22</v>
          </cell>
          <cell r="N374">
            <v>1</v>
          </cell>
          <cell r="O374">
            <v>630</v>
          </cell>
          <cell r="P374">
            <v>830</v>
          </cell>
          <cell r="Q374">
            <v>682</v>
          </cell>
          <cell r="R374">
            <v>732</v>
          </cell>
          <cell r="S374">
            <v>782</v>
          </cell>
          <cell r="T374">
            <v>830</v>
          </cell>
        </row>
        <row r="375">
          <cell r="D375">
            <v>52040030002</v>
          </cell>
          <cell r="E375" t="str">
            <v>En el periodo 2020-2023, 92 instituciones educativas oficiales con proyectos pedagógicos transversales fortalecidos</v>
          </cell>
          <cell r="F375" t="str">
            <v>Instituciones educativas oficiales que fortalecen los proyectos pedagógicos transversales articulados a procesos dialogantes con la ciudad</v>
          </cell>
          <cell r="G375" t="str">
            <v>Mantenimiento o cobertura</v>
          </cell>
          <cell r="H375" t="str">
            <v>Número</v>
          </cell>
          <cell r="I375" t="str">
            <v>V1</v>
          </cell>
          <cell r="J375" t="str">
            <v>V1=IEO que fortalecen los proyectos pedagógicos transversales</v>
          </cell>
          <cell r="K375" t="str">
            <v>Número</v>
          </cell>
          <cell r="L375">
            <v>4</v>
          </cell>
          <cell r="M375">
            <v>22</v>
          </cell>
          <cell r="N375">
            <v>1</v>
          </cell>
          <cell r="O375">
            <v>46</v>
          </cell>
          <cell r="P375">
            <v>92</v>
          </cell>
          <cell r="Q375">
            <v>46</v>
          </cell>
          <cell r="R375">
            <v>60</v>
          </cell>
          <cell r="S375">
            <v>82</v>
          </cell>
          <cell r="T375">
            <v>92</v>
          </cell>
        </row>
        <row r="376">
          <cell r="D376">
            <v>52040030003</v>
          </cell>
          <cell r="E376" t="str">
            <v>En el periodo 2020-2023,46 Instituciones educativas oficiales fortalecen sus prácticas pedagógicas en el marco de sus currículos</v>
          </cell>
          <cell r="F376" t="str">
            <v>Instituciones educativas que promueven el fortalecimiento de sus prácticas pedagógicas desde un enfoque de ciudad en el marco de sus currículos</v>
          </cell>
          <cell r="G376" t="str">
            <v>Mantenimiento o cobertura</v>
          </cell>
          <cell r="H376" t="str">
            <v>Número</v>
          </cell>
          <cell r="I376" t="str">
            <v>V1</v>
          </cell>
          <cell r="J376" t="str">
            <v>V1= IEO que fortalecen sus prácticas pedagógicas</v>
          </cell>
          <cell r="K376" t="str">
            <v>Número</v>
          </cell>
          <cell r="L376">
            <v>4</v>
          </cell>
          <cell r="M376">
            <v>22</v>
          </cell>
          <cell r="N376">
            <v>1</v>
          </cell>
          <cell r="O376">
            <v>27</v>
          </cell>
          <cell r="P376">
            <v>46</v>
          </cell>
          <cell r="Q376">
            <v>20</v>
          </cell>
          <cell r="R376">
            <v>46</v>
          </cell>
          <cell r="S376">
            <v>46</v>
          </cell>
          <cell r="T376">
            <v>46</v>
          </cell>
        </row>
        <row r="377">
          <cell r="D377">
            <v>52040040001</v>
          </cell>
          <cell r="E377" t="str">
            <v>En el período 2020-2023,  se fortalescen  244 instituciones y organizaciones  con promoción de  lectura ,  escritura y oralidad</v>
          </cell>
          <cell r="F377" t="str">
            <v>Instituciones y organizaciones con promoción de lectura, escritura y oralidad</v>
          </cell>
          <cell r="G377" t="str">
            <v>Incremento</v>
          </cell>
          <cell r="H377" t="str">
            <v>Número</v>
          </cell>
          <cell r="I377" t="str">
            <v>V1</v>
          </cell>
          <cell r="J377" t="str">
            <v>V1= Instituciones y organizaciones con promoción de lectura, escritura y oralidad</v>
          </cell>
          <cell r="K377" t="str">
            <v>Número</v>
          </cell>
          <cell r="L377">
            <v>4</v>
          </cell>
          <cell r="M377">
            <v>33</v>
          </cell>
          <cell r="N377">
            <v>5</v>
          </cell>
          <cell r="O377">
            <v>61</v>
          </cell>
          <cell r="P377">
            <v>244</v>
          </cell>
          <cell r="Q377">
            <v>85</v>
          </cell>
          <cell r="R377">
            <v>101</v>
          </cell>
          <cell r="S377">
            <v>173</v>
          </cell>
          <cell r="T377">
            <v>244</v>
          </cell>
        </row>
        <row r="378">
          <cell r="D378">
            <v>52040040002</v>
          </cell>
          <cell r="E378" t="str">
            <v>En el período 2020-2023 se promueve la operación de 64 bibliotecas públicas y espacios adscritos a la Red, con servicios bibliotecarios</v>
          </cell>
          <cell r="F378" t="str">
            <v>Bibliotecas públicas y espacios adscritos a la Red, operando con servicios bibliotecarios</v>
          </cell>
          <cell r="G378" t="str">
            <v>Mantenimiento o cobertura</v>
          </cell>
          <cell r="H378" t="str">
            <v>Número</v>
          </cell>
          <cell r="I378" t="str">
            <v>V1</v>
          </cell>
          <cell r="J378" t="str">
            <v>V1= Bibliotecas públicas y espacios adscritos a la Red, operando con servicios bibliotecarios</v>
          </cell>
          <cell r="K378" t="str">
            <v>Número</v>
          </cell>
          <cell r="L378">
            <v>4</v>
          </cell>
          <cell r="M378">
            <v>33</v>
          </cell>
          <cell r="N378">
            <v>5</v>
          </cell>
          <cell r="O378">
            <v>61</v>
          </cell>
          <cell r="P378">
            <v>64</v>
          </cell>
          <cell r="Q378">
            <v>61</v>
          </cell>
          <cell r="R378">
            <v>64</v>
          </cell>
          <cell r="S378">
            <v>64</v>
          </cell>
          <cell r="T378">
            <v>64</v>
          </cell>
        </row>
        <row r="379">
          <cell r="D379">
            <v>52040040003</v>
          </cell>
          <cell r="E379" t="str">
            <v>En el periodo 2020-2023, En 92 Instituciones Educativas Oficiales se fortalecerán sus planes de lectura, escritura y oralidad desde la educación Inicial hasta la media.</v>
          </cell>
          <cell r="F379" t="str">
            <v>IEO que fortalecen en el Distrito los planes de lectura, escritura y oralidad desde la educación Inicial hasta la media</v>
          </cell>
          <cell r="G379" t="str">
            <v>Mantenimiento o cobertura</v>
          </cell>
          <cell r="H379" t="str">
            <v>Número</v>
          </cell>
          <cell r="I379" t="str">
            <v>V1</v>
          </cell>
          <cell r="J379" t="str">
            <v>V1=IEO fortalecidas con planes de lectura, escritura y oralidad desde la educación Inicial hasta la media</v>
          </cell>
          <cell r="K379" t="str">
            <v>Número</v>
          </cell>
          <cell r="L379">
            <v>4</v>
          </cell>
          <cell r="M379">
            <v>22</v>
          </cell>
          <cell r="N379">
            <v>1</v>
          </cell>
          <cell r="O379">
            <v>91</v>
          </cell>
          <cell r="P379">
            <v>92</v>
          </cell>
          <cell r="Q379">
            <v>20</v>
          </cell>
          <cell r="R379">
            <v>45</v>
          </cell>
          <cell r="S379">
            <v>70</v>
          </cell>
          <cell r="T379">
            <v>92</v>
          </cell>
        </row>
        <row r="380">
          <cell r="D380">
            <v>52040040004</v>
          </cell>
          <cell r="E380" t="str">
            <v>En el periodo 2020-2023, se vincularán 14 Bibliotecas escolares a la red de lectura</v>
          </cell>
          <cell r="F380" t="str">
            <v>Bibliotecas escolares abiertas y articuladas con el sistema de bibliotecas públicas comunitarias vinculadas con procesos formativos y culturales</v>
          </cell>
          <cell r="G380" t="str">
            <v>Mantenimiento o cobertura</v>
          </cell>
          <cell r="H380" t="str">
            <v>Número</v>
          </cell>
          <cell r="I380" t="str">
            <v>V1</v>
          </cell>
          <cell r="J380" t="str">
            <v>V1=Bibliotecas escolares vinculadas a la red de lectura</v>
          </cell>
          <cell r="K380" t="str">
            <v>Número</v>
          </cell>
          <cell r="L380">
            <v>4</v>
          </cell>
          <cell r="M380">
            <v>22</v>
          </cell>
          <cell r="N380">
            <v>5</v>
          </cell>
          <cell r="O380">
            <v>7</v>
          </cell>
          <cell r="P380">
            <v>14</v>
          </cell>
          <cell r="Q380">
            <v>7</v>
          </cell>
          <cell r="R380">
            <v>9</v>
          </cell>
          <cell r="S380">
            <v>12</v>
          </cell>
          <cell r="T380">
            <v>14</v>
          </cell>
        </row>
        <row r="381">
          <cell r="D381">
            <v>52040050001</v>
          </cell>
          <cell r="E381" t="str">
            <v>En el periodo 2020-2023, 92 Instituciones Educativas Ofíciales con un sistema seguimiento y evaluación con enfoque formativo</v>
          </cell>
          <cell r="F381" t="str">
            <v>Instituciones Educativas oficiales con seguimiento, y evaluación de la calidad de la educación con enfoque formativo</v>
          </cell>
          <cell r="G381" t="str">
            <v>Mantenimiento o cobertura</v>
          </cell>
          <cell r="H381" t="str">
            <v>Número</v>
          </cell>
          <cell r="I381" t="str">
            <v>V1</v>
          </cell>
          <cell r="J381" t="str">
            <v>V1= IEO con un seguimiento y evaluación de la calidad implementado</v>
          </cell>
          <cell r="K381" t="str">
            <v>Número</v>
          </cell>
          <cell r="L381">
            <v>4</v>
          </cell>
          <cell r="M381">
            <v>22</v>
          </cell>
          <cell r="N381">
            <v>1</v>
          </cell>
          <cell r="O381">
            <v>91</v>
          </cell>
          <cell r="P381">
            <v>92</v>
          </cell>
          <cell r="Q381">
            <v>91</v>
          </cell>
          <cell r="R381">
            <v>92</v>
          </cell>
          <cell r="S381">
            <v>92</v>
          </cell>
          <cell r="T381">
            <v>92</v>
          </cell>
        </row>
        <row r="382">
          <cell r="D382">
            <v>52040050002</v>
          </cell>
          <cell r="E382" t="str">
            <v>En el periodo 2020-2023, Directivos docentes de la 92 Instituciones educativas fortalecidos en capacidades administrativas y humanas, para el liderazgo pedagógico</v>
          </cell>
          <cell r="F382" t="str">
            <v>Instituciones Educativas oficiales que fortalecen sus directivos docentes en capacidades administrativas y humanas, para el liderazgo pedagógico</v>
          </cell>
          <cell r="G382" t="str">
            <v>Mantenimiento o cobertura</v>
          </cell>
          <cell r="H382" t="str">
            <v>Número</v>
          </cell>
          <cell r="I382" t="str">
            <v>V1</v>
          </cell>
          <cell r="J382" t="str">
            <v>V1= IEO con directivos docentes fortalecidos en capacidades administrativas y humanas para el liderazgo pedagógico</v>
          </cell>
          <cell r="K382" t="str">
            <v>Número</v>
          </cell>
          <cell r="L382">
            <v>4</v>
          </cell>
          <cell r="M382">
            <v>22</v>
          </cell>
          <cell r="N382">
            <v>1</v>
          </cell>
          <cell r="O382">
            <v>40</v>
          </cell>
          <cell r="P382">
            <v>92</v>
          </cell>
          <cell r="Q382">
            <v>50</v>
          </cell>
          <cell r="R382">
            <v>55</v>
          </cell>
          <cell r="S382">
            <v>72</v>
          </cell>
          <cell r="T382">
            <v>92</v>
          </cell>
        </row>
        <row r="383">
          <cell r="D383">
            <v>52040050003</v>
          </cell>
          <cell r="E383" t="str">
            <v>En el periodo 2020-2023, El 31% de Estudiantes de las Instituciones Educativas Oficiales se benefician del programa de Jornada Única.</v>
          </cell>
          <cell r="F383" t="str">
            <v>Estudiantes de IEO matriculados en Jornada Única  (Registrados en el SIMAT)</v>
          </cell>
          <cell r="G383" t="str">
            <v>Mantenimiento o cobertura</v>
          </cell>
          <cell r="H383" t="str">
            <v>Porcentaje</v>
          </cell>
          <cell r="I383" t="str">
            <v>(V1/V2)*100</v>
          </cell>
          <cell r="J383" t="str">
            <v xml:space="preserve">V1= Estudiantes beneficiados de la jornada única
V2= Total de estudiantes matriculados en las Instituciones Educativas Oficiales 
</v>
          </cell>
          <cell r="K383" t="str">
            <v>Número</v>
          </cell>
          <cell r="L383">
            <v>4</v>
          </cell>
          <cell r="M383">
            <v>22</v>
          </cell>
          <cell r="N383">
            <v>1</v>
          </cell>
          <cell r="O383">
            <v>19</v>
          </cell>
          <cell r="P383">
            <v>31</v>
          </cell>
          <cell r="Q383">
            <v>0</v>
          </cell>
          <cell r="R383">
            <v>25</v>
          </cell>
          <cell r="S383">
            <v>28</v>
          </cell>
          <cell r="T383">
            <v>31</v>
          </cell>
        </row>
        <row r="384">
          <cell r="D384">
            <v>52040050004</v>
          </cell>
          <cell r="E384" t="str">
            <v>En el periodo 2020 -2023, 92 Instituciones educativas oficiales implementan programas para el mejoramiento de las competencias básicas</v>
          </cell>
          <cell r="F384" t="str">
            <v>Instituciones educativas que implementan programas, para el mejoramiento de las competencias básicas</v>
          </cell>
          <cell r="G384" t="str">
            <v>Mantenimiento o cobertura</v>
          </cell>
          <cell r="H384" t="str">
            <v>Número</v>
          </cell>
          <cell r="I384" t="str">
            <v>V1</v>
          </cell>
          <cell r="J384" t="str">
            <v>V1=Instituciones educativas que implementan programas, para el mejoramiento de las competencias básicas</v>
          </cell>
          <cell r="K384" t="str">
            <v>Número</v>
          </cell>
          <cell r="L384">
            <v>4</v>
          </cell>
          <cell r="M384">
            <v>22</v>
          </cell>
          <cell r="N384">
            <v>1</v>
          </cell>
          <cell r="O384">
            <v>45</v>
          </cell>
          <cell r="P384">
            <v>92</v>
          </cell>
          <cell r="Q384">
            <v>20</v>
          </cell>
          <cell r="R384">
            <v>50</v>
          </cell>
          <cell r="S384">
            <v>70</v>
          </cell>
          <cell r="T384">
            <v>92</v>
          </cell>
        </row>
        <row r="385">
          <cell r="D385">
            <v>52040050005</v>
          </cell>
          <cell r="E385" t="str">
            <v xml:space="preserve">En el periodo 2020-2023, se fortalecen 92 Instituciones educativas oficiales en competencia comunicativa en lengua extranjera- Ingles  </v>
          </cell>
          <cell r="F385" t="str">
            <v>IEO fortalecidas en competencias comunicativas en lengua extranjeraInglés</v>
          </cell>
          <cell r="G385" t="str">
            <v>Mantenimiento o cobertura</v>
          </cell>
          <cell r="H385" t="str">
            <v>Número</v>
          </cell>
          <cell r="I385" t="str">
            <v>V1</v>
          </cell>
          <cell r="J385" t="str">
            <v>V1=IEO fortalecidas en competencias comunicativas en lengua extranjera- Ingles</v>
          </cell>
          <cell r="K385" t="str">
            <v>Número</v>
          </cell>
          <cell r="L385">
            <v>4</v>
          </cell>
          <cell r="M385">
            <v>22</v>
          </cell>
          <cell r="N385">
            <v>1</v>
          </cell>
          <cell r="O385">
            <v>91</v>
          </cell>
          <cell r="P385">
            <v>92</v>
          </cell>
          <cell r="Q385">
            <v>0</v>
          </cell>
          <cell r="R385">
            <v>92</v>
          </cell>
          <cell r="S385">
            <v>92</v>
          </cell>
          <cell r="T385">
            <v>92</v>
          </cell>
        </row>
        <row r="386">
          <cell r="D386">
            <v>52040050006</v>
          </cell>
          <cell r="E386" t="str">
            <v>En el periodo 2020-2023, se realiza la revisión, ajuste y promulgación de la política pública de bilingüismo</v>
          </cell>
          <cell r="F386" t="str">
            <v>Revisión, ajuste y promulgación de la política pública de bilingüismo</v>
          </cell>
          <cell r="G386" t="str">
            <v>Incremento</v>
          </cell>
          <cell r="H386" t="str">
            <v>Porcentaje</v>
          </cell>
          <cell r="I386" t="str">
            <v>V1</v>
          </cell>
          <cell r="J386" t="str">
            <v>V1 = Estado de avance de la promulgación de la Política Pública de Bilinguismo</v>
          </cell>
          <cell r="K386" t="str">
            <v>Porcentaje</v>
          </cell>
          <cell r="L386">
            <v>4</v>
          </cell>
          <cell r="M386">
            <v>22</v>
          </cell>
          <cell r="N386">
            <v>1</v>
          </cell>
          <cell r="O386">
            <v>50</v>
          </cell>
          <cell r="P386">
            <v>100</v>
          </cell>
          <cell r="Q386">
            <v>0</v>
          </cell>
          <cell r="R386">
            <v>70</v>
          </cell>
          <cell r="S386">
            <v>80</v>
          </cell>
          <cell r="T386">
            <v>100</v>
          </cell>
        </row>
        <row r="387">
          <cell r="D387">
            <v>52040050007</v>
          </cell>
          <cell r="E387" t="str">
            <v>En el periodo 2021-2023, se formulan los lineamientos para la creación del Observatoriode la Educación.</v>
          </cell>
          <cell r="F387" t="str">
            <v>Lineamientos para la creación del observatorio de educación</v>
          </cell>
          <cell r="G387" t="str">
            <v>Incremento</v>
          </cell>
          <cell r="H387" t="str">
            <v>Porcentaje</v>
          </cell>
          <cell r="I387" t="str">
            <v>V1/V2*100</v>
          </cell>
          <cell r="J387" t="str">
            <v>V1=Etapas de los lineamientos para la creación del observatorio formuladas V2=Total de etapas de los lineamientos para la creación del observatorio definidas</v>
          </cell>
          <cell r="K387" t="str">
            <v>Número</v>
          </cell>
          <cell r="L387">
            <v>4</v>
          </cell>
          <cell r="M387">
            <v>22</v>
          </cell>
          <cell r="N387">
            <v>1</v>
          </cell>
          <cell r="O387">
            <v>0</v>
          </cell>
          <cell r="P387">
            <v>100</v>
          </cell>
          <cell r="Q387">
            <v>0</v>
          </cell>
          <cell r="R387">
            <v>80</v>
          </cell>
          <cell r="S387">
            <v>100</v>
          </cell>
          <cell r="T387">
            <v>100</v>
          </cell>
        </row>
        <row r="388">
          <cell r="D388">
            <v>52050010001</v>
          </cell>
          <cell r="E388" t="str">
            <v>En el período 2020-2023 se identifican, visibilizan y salvaguardan 9 manifestaciones del patrimonio cultural inmaterial</v>
          </cell>
          <cell r="F388" t="str">
            <v>Manifestaciones del patrimonio cultural inmaterial identificadas, visibilizadas y salvaguardadas</v>
          </cell>
          <cell r="G388" t="str">
            <v>Mantenimiento o cobertura</v>
          </cell>
          <cell r="H388" t="str">
            <v>Número</v>
          </cell>
          <cell r="I388" t="str">
            <v>V1</v>
          </cell>
          <cell r="J388" t="str">
            <v>V1= Manifestaciones del patrimonio cultural inmaterial identificadas, visibilizadas y salvaguardadas</v>
          </cell>
          <cell r="K388" t="str">
            <v>Número</v>
          </cell>
          <cell r="L388">
            <v>11</v>
          </cell>
          <cell r="M388">
            <v>33</v>
          </cell>
          <cell r="N388">
            <v>5</v>
          </cell>
          <cell r="O388">
            <v>6</v>
          </cell>
          <cell r="P388">
            <v>9</v>
          </cell>
          <cell r="Q388">
            <v>5</v>
          </cell>
          <cell r="R388">
            <v>7</v>
          </cell>
          <cell r="S388">
            <v>8</v>
          </cell>
          <cell r="T388">
            <v>9</v>
          </cell>
        </row>
        <row r="389">
          <cell r="D389">
            <v>52050010002</v>
          </cell>
          <cell r="E389" t="str">
            <v>En el período 2020-2023 se protegen y conservan 8 bienes materiales de Interés cultural</v>
          </cell>
          <cell r="F389" t="str">
            <v>Bienes materiales de Interés cultural protegidos y conservados</v>
          </cell>
          <cell r="G389" t="str">
            <v>Mantenimiento o cobertura</v>
          </cell>
          <cell r="H389" t="str">
            <v>Número</v>
          </cell>
          <cell r="I389" t="str">
            <v>V1</v>
          </cell>
          <cell r="J389" t="str">
            <v>V1= Bienes materiales de Interés cultural protegidos y conservados</v>
          </cell>
          <cell r="K389" t="str">
            <v>Número</v>
          </cell>
          <cell r="L389">
            <v>11</v>
          </cell>
          <cell r="M389">
            <v>33</v>
          </cell>
          <cell r="N389">
            <v>5</v>
          </cell>
          <cell r="O389">
            <v>6</v>
          </cell>
          <cell r="P389">
            <v>8</v>
          </cell>
          <cell r="Q389">
            <v>4</v>
          </cell>
          <cell r="R389">
            <v>8</v>
          </cell>
          <cell r="S389">
            <v>8</v>
          </cell>
          <cell r="T389">
            <v>8</v>
          </cell>
        </row>
        <row r="390">
          <cell r="D390">
            <v>52050010003</v>
          </cell>
          <cell r="E390" t="str">
            <v>En el período 2021-2023 se promueven y apoyan 24 procesos identitarios en comunas y corregimientos</v>
          </cell>
          <cell r="F390" t="str">
            <v>Comunas y corregimientos con procesos identitarios promovidos y apoyados</v>
          </cell>
          <cell r="G390" t="str">
            <v>Mantenimiento o cobertura</v>
          </cell>
          <cell r="H390" t="str">
            <v>Número</v>
          </cell>
          <cell r="I390" t="str">
            <v>V1</v>
          </cell>
          <cell r="J390" t="str">
            <v>V1= Comunas y corregimientos con procesos identitarios promovidos y apoyados</v>
          </cell>
          <cell r="K390" t="str">
            <v>Número</v>
          </cell>
          <cell r="L390">
            <v>11</v>
          </cell>
          <cell r="M390">
            <v>33</v>
          </cell>
          <cell r="N390">
            <v>5</v>
          </cell>
          <cell r="O390">
            <v>3</v>
          </cell>
          <cell r="P390">
            <v>27</v>
          </cell>
          <cell r="Q390">
            <v>19</v>
          </cell>
          <cell r="R390">
            <v>21</v>
          </cell>
          <cell r="S390">
            <v>26</v>
          </cell>
          <cell r="T390">
            <v>27</v>
          </cell>
        </row>
        <row r="391">
          <cell r="D391">
            <v>52050010004</v>
          </cell>
          <cell r="E391" t="str">
            <v>En el período 2021-2023 se implementa el plan para la recuperación de la memoria cultural de Santiago de Cali</v>
          </cell>
          <cell r="F391" t="str">
            <v>Plan para la recuperación de la memoria cultural, Implementado</v>
          </cell>
          <cell r="G391" t="str">
            <v>Mantenimiento o cobertura</v>
          </cell>
          <cell r="H391" t="str">
            <v>Número</v>
          </cell>
          <cell r="I391" t="str">
            <v>V1</v>
          </cell>
          <cell r="J391" t="str">
            <v>V1= Plan para la recuperación de la memoria cultural implementado</v>
          </cell>
          <cell r="K391" t="str">
            <v>Número</v>
          </cell>
          <cell r="L391">
            <v>11</v>
          </cell>
          <cell r="M391">
            <v>33</v>
          </cell>
          <cell r="N391">
            <v>5</v>
          </cell>
          <cell r="O391">
            <v>1</v>
          </cell>
          <cell r="P391">
            <v>1</v>
          </cell>
          <cell r="Q391">
            <v>0</v>
          </cell>
          <cell r="R391">
            <v>1</v>
          </cell>
          <cell r="S391">
            <v>1</v>
          </cell>
          <cell r="T391">
            <v>1</v>
          </cell>
        </row>
        <row r="392">
          <cell r="D392">
            <v>52050010005</v>
          </cell>
          <cell r="E392" t="str">
            <v>En el periodo 2020 - 2023 Se realiza mantenimiento anual a 72 elementos que constituyen las Fuentes y Monumentos localizados en Espacio Publico</v>
          </cell>
          <cell r="F392" t="str">
            <v>Fuentes y monumentos localizados en espacios públicos con mantenimiento</v>
          </cell>
          <cell r="G392" t="str">
            <v>Mantenimiento o cobertura</v>
          </cell>
          <cell r="H392" t="str">
            <v>Número</v>
          </cell>
          <cell r="I392" t="str">
            <v>V1</v>
          </cell>
          <cell r="J392" t="str">
            <v>V1= Fuentes y monumentos localizados en espacio público con mantenimiento</v>
          </cell>
          <cell r="K392" t="str">
            <v>Número</v>
          </cell>
          <cell r="L392">
            <v>11</v>
          </cell>
          <cell r="M392">
            <v>33</v>
          </cell>
          <cell r="N392">
            <v>5</v>
          </cell>
          <cell r="O392">
            <v>72</v>
          </cell>
          <cell r="P392">
            <v>72</v>
          </cell>
          <cell r="Q392">
            <v>72</v>
          </cell>
          <cell r="R392">
            <v>72</v>
          </cell>
          <cell r="S392">
            <v>72</v>
          </cell>
          <cell r="T392">
            <v>72</v>
          </cell>
        </row>
        <row r="393">
          <cell r="D393">
            <v>52050010006</v>
          </cell>
          <cell r="E393" t="str">
            <v>En el período 2020-2023 se actualiza y difunde el inventario de bienes muebles de interés cultural</v>
          </cell>
          <cell r="F393" t="str">
            <v>Actualización y difusión del inventario de bienes muebles de interés cultural</v>
          </cell>
          <cell r="G393" t="str">
            <v>Mantenimiento o cobertura</v>
          </cell>
          <cell r="H393" t="str">
            <v>Número</v>
          </cell>
          <cell r="I393" t="str">
            <v>V1</v>
          </cell>
          <cell r="J393" t="str">
            <v>V1= Inventario de bienes muebles de interés cultural actualizado y difundido</v>
          </cell>
          <cell r="K393" t="str">
            <v>Número</v>
          </cell>
          <cell r="L393">
            <v>11</v>
          </cell>
          <cell r="M393">
            <v>33</v>
          </cell>
          <cell r="N393">
            <v>5</v>
          </cell>
          <cell r="O393">
            <v>1</v>
          </cell>
          <cell r="P393">
            <v>1</v>
          </cell>
          <cell r="Q393">
            <v>1</v>
          </cell>
          <cell r="R393">
            <v>1</v>
          </cell>
          <cell r="S393">
            <v>1</v>
          </cell>
          <cell r="T393">
            <v>1</v>
          </cell>
        </row>
        <row r="394">
          <cell r="D394">
            <v>52050010007</v>
          </cell>
          <cell r="E394" t="str">
            <v>En el período 2020-2023 se realiza la protección, conservación y divulgación de 3 bienes muebles documentales patrimoniales y de interés cultural</v>
          </cell>
          <cell r="F394" t="str">
            <v>Bienes muebles documentales patrimoniales y de interés cultural, protegidos, conservados y divulgados</v>
          </cell>
          <cell r="G394" t="str">
            <v>Mantenimiento o cobertura</v>
          </cell>
          <cell r="H394" t="str">
            <v>Número</v>
          </cell>
          <cell r="I394" t="str">
            <v>V1</v>
          </cell>
          <cell r="J394" t="str">
            <v>V1= Bienes muebles documentales patrimoniales y de interés cultural, protegidos, conservados y divulgados</v>
          </cell>
          <cell r="K394" t="str">
            <v>Número</v>
          </cell>
          <cell r="L394">
            <v>11</v>
          </cell>
          <cell r="M394">
            <v>33</v>
          </cell>
          <cell r="N394">
            <v>5</v>
          </cell>
          <cell r="O394">
            <v>3</v>
          </cell>
          <cell r="P394">
            <v>3</v>
          </cell>
          <cell r="Q394">
            <v>3</v>
          </cell>
          <cell r="R394">
            <v>3</v>
          </cell>
          <cell r="S394">
            <v>3</v>
          </cell>
          <cell r="T394">
            <v>3</v>
          </cell>
        </row>
        <row r="395">
          <cell r="D395">
            <v>52050010008</v>
          </cell>
          <cell r="E395" t="str">
            <v>Durante el periodo 2021 - 2022 se elaboran los PEMP San Antonio y Galería Santa Helena</v>
          </cell>
          <cell r="F395" t="str">
            <v>Planes Especiales de Manejo y Protección Galería Santa Elena y San Antonio elaborados</v>
          </cell>
          <cell r="G395" t="str">
            <v>Incremento</v>
          </cell>
          <cell r="H395" t="str">
            <v>Número</v>
          </cell>
          <cell r="I395" t="str">
            <v>V1+V2</v>
          </cell>
          <cell r="J395" t="str">
            <v>V1=PEMP Galeria Santa Elena
V2=PEMP Iglesia San Antonio</v>
          </cell>
          <cell r="K395" t="str">
            <v>Número</v>
          </cell>
          <cell r="L395">
            <v>11</v>
          </cell>
          <cell r="M395">
            <v>33</v>
          </cell>
          <cell r="N395">
            <v>5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2</v>
          </cell>
        </row>
        <row r="396">
          <cell r="D396">
            <v>52050010009</v>
          </cell>
          <cell r="E396" t="str">
            <v>En el periodo 2020-2023 se conservan 38 fuentes, monumentos y bienes de interés cultural de Santiago de Cali con sistemas de iluminación ornamental</v>
          </cell>
          <cell r="F396" t="str">
            <v>Fuentes, monumentos y bienes de interés cultural con sistemas de iluminación ornamental conservadas</v>
          </cell>
          <cell r="G396" t="str">
            <v>Mantenimiento o cobertura</v>
          </cell>
          <cell r="H396" t="str">
            <v>Número</v>
          </cell>
          <cell r="I396" t="str">
            <v>V1</v>
          </cell>
          <cell r="J396" t="str">
            <v>V1=Fuentes, monumentos y Bienes de interés cultural de Santiago de Cali con sistemas de iluminación ornamental conservadas</v>
          </cell>
          <cell r="K396" t="str">
            <v>Número</v>
          </cell>
          <cell r="L396">
            <v>11</v>
          </cell>
          <cell r="M396">
            <v>33</v>
          </cell>
          <cell r="N396">
            <v>6</v>
          </cell>
          <cell r="O396">
            <v>38</v>
          </cell>
          <cell r="P396">
            <v>38</v>
          </cell>
          <cell r="Q396">
            <v>38</v>
          </cell>
          <cell r="R396">
            <v>38</v>
          </cell>
          <cell r="S396">
            <v>38</v>
          </cell>
          <cell r="T396">
            <v>38</v>
          </cell>
        </row>
        <row r="397">
          <cell r="D397">
            <v>52050010010</v>
          </cell>
          <cell r="E397" t="str">
            <v>Durante el periodo 2020 - 2023 Se actualiza y registra en SIPA el 100% del Inventario de bienes de interés cultural material BIC</v>
          </cell>
          <cell r="F397" t="str">
            <v>Inventario de bienes de interés cultural, material, BIC actualizado y registrado en el SIPA</v>
          </cell>
          <cell r="G397" t="str">
            <v>Incremento</v>
          </cell>
          <cell r="H397" t="str">
            <v>Porcentaje</v>
          </cell>
          <cell r="I397" t="str">
            <v>(0.8V1+0.2V2)/V3*100</v>
          </cell>
          <cell r="J397" t="str">
            <v>V1= Bienes de Interés Cultural (BIC) con ficha actualizada
V2 = Bienes de Interés Cultural (BIC) registrados en el SIPA
V3 = Total de Bienes de Interés Cultural (BIC) inventariados</v>
          </cell>
          <cell r="K397" t="str">
            <v>Número</v>
          </cell>
          <cell r="L397">
            <v>11</v>
          </cell>
          <cell r="M397">
            <v>33</v>
          </cell>
          <cell r="N397">
            <v>5</v>
          </cell>
          <cell r="O397">
            <v>56.5</v>
          </cell>
          <cell r="P397">
            <v>100</v>
          </cell>
          <cell r="Q397">
            <v>76</v>
          </cell>
          <cell r="R397">
            <v>90.1</v>
          </cell>
          <cell r="S397">
            <v>100</v>
          </cell>
          <cell r="T397">
            <v>0</v>
          </cell>
        </row>
        <row r="398">
          <cell r="D398">
            <v>52050020001</v>
          </cell>
          <cell r="E398" t="str">
            <v>En el período 2020-2023 se promueve la formación de 36.170  personas en prácticas artísticas en comunas y corregimientos</v>
          </cell>
          <cell r="F398" t="str">
            <v>Personas formadas en prácticas artísticas en comunas y corregimientos</v>
          </cell>
          <cell r="G398" t="str">
            <v>Incremento</v>
          </cell>
          <cell r="H398" t="str">
            <v>Número</v>
          </cell>
          <cell r="I398" t="str">
            <v>V1</v>
          </cell>
          <cell r="J398" t="str">
            <v>V1= Personas formadas en prácticas artísticas en comunas y corregimientos</v>
          </cell>
          <cell r="K398" t="str">
            <v>Número</v>
          </cell>
          <cell r="L398">
            <v>8</v>
          </cell>
          <cell r="M398">
            <v>33</v>
          </cell>
          <cell r="N398">
            <v>5</v>
          </cell>
          <cell r="O398">
            <v>20388</v>
          </cell>
          <cell r="P398">
            <v>56558</v>
          </cell>
          <cell r="Q398">
            <v>28154</v>
          </cell>
          <cell r="R398">
            <v>36477</v>
          </cell>
          <cell r="S398">
            <v>46620</v>
          </cell>
          <cell r="T398">
            <v>56558</v>
          </cell>
        </row>
        <row r="399">
          <cell r="D399">
            <v>52050020002</v>
          </cell>
          <cell r="E399" t="str">
            <v>En el período 2020-2023 se apoyan 97 organizaciones e instituciones en el desarrollo de sus iniciativas artísticas y culturales</v>
          </cell>
          <cell r="F399" t="str">
            <v>Organizaciones e instituciones apoyadas en el desarrollo de sus iniciativas artísticas y culturales</v>
          </cell>
          <cell r="G399" t="str">
            <v>Mantenimiento o cobertura</v>
          </cell>
          <cell r="H399" t="str">
            <v>Número</v>
          </cell>
          <cell r="I399" t="str">
            <v>V1</v>
          </cell>
          <cell r="J399" t="str">
            <v>V1= Organizaciones e instituciones apoyadas en el desarrollo de sus iniciativas artísticas y culturales</v>
          </cell>
          <cell r="K399" t="str">
            <v>Número</v>
          </cell>
          <cell r="L399">
            <v>8</v>
          </cell>
          <cell r="M399">
            <v>33</v>
          </cell>
          <cell r="N399">
            <v>5</v>
          </cell>
          <cell r="O399">
            <v>38</v>
          </cell>
          <cell r="P399">
            <v>135</v>
          </cell>
          <cell r="Q399">
            <v>48</v>
          </cell>
          <cell r="R399">
            <v>135</v>
          </cell>
          <cell r="S399">
            <v>135</v>
          </cell>
          <cell r="T399">
            <v>135</v>
          </cell>
        </row>
        <row r="400">
          <cell r="D400">
            <v>52050020003</v>
          </cell>
          <cell r="E400" t="str">
            <v>En el período 2020-2023 se apoyan 3 espacios de participación y creación artística, con enfoque diferencial y de genero</v>
          </cell>
          <cell r="F400" t="str">
            <v>Espacios de participación y creación artística con enfoque diferencial y de genero apoyados</v>
          </cell>
          <cell r="G400" t="str">
            <v>Mantenimiento o cobertura</v>
          </cell>
          <cell r="H400" t="str">
            <v>Número</v>
          </cell>
          <cell r="I400" t="str">
            <v>V1</v>
          </cell>
          <cell r="J400" t="str">
            <v>V1= Espacios de participación y creación artística con enfoque diferencial y de genero apoyados</v>
          </cell>
          <cell r="K400" t="str">
            <v>Número</v>
          </cell>
          <cell r="L400">
            <v>8</v>
          </cell>
          <cell r="M400">
            <v>33</v>
          </cell>
          <cell r="N400">
            <v>5</v>
          </cell>
          <cell r="O400">
            <v>3</v>
          </cell>
          <cell r="P400">
            <v>3</v>
          </cell>
          <cell r="Q400">
            <v>2</v>
          </cell>
          <cell r="R400">
            <v>3</v>
          </cell>
          <cell r="S400">
            <v>3</v>
          </cell>
          <cell r="T400">
            <v>3</v>
          </cell>
        </row>
        <row r="401">
          <cell r="D401">
            <v>52050020004</v>
          </cell>
          <cell r="E401" t="str">
            <v>En el período 2020-2023 se benefician 704 actores del sector cultural con estímulos</v>
          </cell>
          <cell r="F401" t="str">
            <v>Actores del sector cultural beneficiados con estímulos</v>
          </cell>
          <cell r="G401" t="str">
            <v>Incremento</v>
          </cell>
          <cell r="H401" t="str">
            <v>Número</v>
          </cell>
          <cell r="I401" t="str">
            <v>V1</v>
          </cell>
          <cell r="J401" t="str">
            <v>V1= Actores del sector cultural beneficiados con estímulos</v>
          </cell>
          <cell r="K401" t="str">
            <v>Número</v>
          </cell>
          <cell r="L401">
            <v>8</v>
          </cell>
          <cell r="M401">
            <v>33</v>
          </cell>
          <cell r="N401">
            <v>5</v>
          </cell>
          <cell r="O401">
            <v>731</v>
          </cell>
          <cell r="P401">
            <v>1435</v>
          </cell>
          <cell r="Q401">
            <v>1175</v>
          </cell>
          <cell r="R401">
            <v>1262</v>
          </cell>
          <cell r="S401">
            <v>1349</v>
          </cell>
          <cell r="T401">
            <v>1435</v>
          </cell>
        </row>
        <row r="402">
          <cell r="D402">
            <v>52050020005</v>
          </cell>
          <cell r="E402" t="str">
            <v>En el período 2021-2023 se implementan 6 semilleros de investigación artística y cultural</v>
          </cell>
          <cell r="F402" t="str">
            <v>Semilleros de investigación artística y cultural implementados</v>
          </cell>
          <cell r="G402" t="str">
            <v>Mantenimiento o cobertura</v>
          </cell>
          <cell r="H402" t="str">
            <v>Número</v>
          </cell>
          <cell r="I402" t="str">
            <v>V1</v>
          </cell>
          <cell r="J402" t="str">
            <v>V1= Semilleros de investigación artística y cultural implementados</v>
          </cell>
          <cell r="K402" t="str">
            <v>Número</v>
          </cell>
          <cell r="L402">
            <v>8</v>
          </cell>
          <cell r="M402">
            <v>33</v>
          </cell>
          <cell r="N402">
            <v>5</v>
          </cell>
          <cell r="O402">
            <v>0</v>
          </cell>
          <cell r="P402">
            <v>6</v>
          </cell>
          <cell r="Q402">
            <v>0</v>
          </cell>
          <cell r="R402">
            <v>6</v>
          </cell>
          <cell r="S402">
            <v>6</v>
          </cell>
          <cell r="T402">
            <v>6</v>
          </cell>
        </row>
        <row r="403">
          <cell r="D403">
            <v>52050020006</v>
          </cell>
          <cell r="E403" t="str">
            <v>En el período 2020-2023 se benefician 400 creadores y gestores culturales con seguridad social en el marco de la ley 666 de 2001 y decretos reglamentarios</v>
          </cell>
          <cell r="F403" t="str">
            <v>Creadores y gestores culturales beneficiados con seguridad social en el marco de la ley 666 de 2001 y decretos reglamentarios</v>
          </cell>
          <cell r="G403" t="str">
            <v>Incremento</v>
          </cell>
          <cell r="H403" t="str">
            <v>Número</v>
          </cell>
          <cell r="I403" t="str">
            <v>V1</v>
          </cell>
          <cell r="J403" t="str">
            <v>V1= Creadores y gestores culturales beneficiados con seguridad social de acuerdo con la normatividad vigente</v>
          </cell>
          <cell r="K403" t="str">
            <v>Número</v>
          </cell>
          <cell r="L403">
            <v>1</v>
          </cell>
          <cell r="M403">
            <v>33</v>
          </cell>
          <cell r="N403">
            <v>5</v>
          </cell>
          <cell r="O403">
            <v>622</v>
          </cell>
          <cell r="P403">
            <v>1022</v>
          </cell>
          <cell r="Q403">
            <v>764</v>
          </cell>
          <cell r="R403">
            <v>914</v>
          </cell>
          <cell r="S403">
            <v>968</v>
          </cell>
          <cell r="T403">
            <v>1022</v>
          </cell>
        </row>
        <row r="404">
          <cell r="D404">
            <v>52050020007</v>
          </cell>
          <cell r="E404" t="str">
            <v>En el período 2021-2023 se fortalecen 15 actores de la salsa en gestión cultural y procesos dancísticos</v>
          </cell>
          <cell r="F404" t="str">
            <v>Actores de la salsa fortalecidos en gestión cultural y procesos dancísticos</v>
          </cell>
          <cell r="G404" t="str">
            <v>Incremento</v>
          </cell>
          <cell r="H404" t="str">
            <v>Número</v>
          </cell>
          <cell r="I404" t="str">
            <v>V1</v>
          </cell>
          <cell r="J404" t="str">
            <v>V1= Actores de la salsa fortalecidos en gestión cultural y procesos dancísticos</v>
          </cell>
          <cell r="K404" t="str">
            <v>Número</v>
          </cell>
          <cell r="L404">
            <v>8</v>
          </cell>
          <cell r="M404">
            <v>33</v>
          </cell>
          <cell r="N404">
            <v>5</v>
          </cell>
          <cell r="O404">
            <v>3</v>
          </cell>
          <cell r="P404">
            <v>18</v>
          </cell>
          <cell r="Q404">
            <v>0</v>
          </cell>
          <cell r="R404">
            <v>8</v>
          </cell>
          <cell r="S404">
            <v>13</v>
          </cell>
          <cell r="T404">
            <v>18</v>
          </cell>
        </row>
        <row r="405">
          <cell r="D405">
            <v>52050020008</v>
          </cell>
          <cell r="E405" t="str">
            <v>En el período 2020-2023 se benefician 90 personas con el proceso de profesionalización de artistas</v>
          </cell>
          <cell r="F405" t="str">
            <v>Personas beneficiadas con el proceso de profesionalización de artistas</v>
          </cell>
          <cell r="G405" t="str">
            <v>Incremento</v>
          </cell>
          <cell r="H405" t="str">
            <v>Número</v>
          </cell>
          <cell r="I405" t="str">
            <v>V1</v>
          </cell>
          <cell r="J405" t="str">
            <v>V1= Personas beneficiadas con el proceso de profesionalización de artistas</v>
          </cell>
          <cell r="K405" t="str">
            <v>Número</v>
          </cell>
          <cell r="L405">
            <v>8</v>
          </cell>
          <cell r="M405">
            <v>33</v>
          </cell>
          <cell r="N405">
            <v>5</v>
          </cell>
          <cell r="O405">
            <v>50</v>
          </cell>
          <cell r="P405">
            <v>90</v>
          </cell>
          <cell r="Q405">
            <v>50</v>
          </cell>
          <cell r="R405">
            <v>50</v>
          </cell>
          <cell r="S405">
            <v>90</v>
          </cell>
          <cell r="T405">
            <v>90</v>
          </cell>
        </row>
        <row r="406">
          <cell r="D406">
            <v>52050020009</v>
          </cell>
          <cell r="E406" t="str">
            <v>En el período 2020-2023 se  producen 120 contenidos audiovisuales o cinematográficos; artísticos, culturales y de formación,  a través de plataformas</v>
          </cell>
          <cell r="F406" t="str">
            <v>Contenidos audiovisuales o cinematográficos, artísticos, culturales y de formación entregados a través de plataformas</v>
          </cell>
          <cell r="G406" t="str">
            <v>Incremento</v>
          </cell>
          <cell r="H406" t="str">
            <v>Número</v>
          </cell>
          <cell r="I406" t="str">
            <v>V1</v>
          </cell>
          <cell r="J406" t="str">
            <v>V1= Personas y agrupaciones dedicadas a la producción audiovisual y/o cinematográfica apoyadas</v>
          </cell>
          <cell r="K406" t="str">
            <v>Número</v>
          </cell>
          <cell r="L406">
            <v>8</v>
          </cell>
          <cell r="M406">
            <v>33</v>
          </cell>
          <cell r="N406">
            <v>5</v>
          </cell>
          <cell r="O406">
            <v>0</v>
          </cell>
          <cell r="P406">
            <v>120</v>
          </cell>
          <cell r="Q406">
            <v>31</v>
          </cell>
          <cell r="R406">
            <v>61</v>
          </cell>
          <cell r="S406">
            <v>91</v>
          </cell>
          <cell r="T406">
            <v>120</v>
          </cell>
        </row>
        <row r="407">
          <cell r="D407">
            <v>52050020010</v>
          </cell>
          <cell r="E407" t="str">
            <v>En el período 2020-2023 se fortalecen 5 escenarios para las artes escénicas de naturaleza pública con programación cultural y artística</v>
          </cell>
          <cell r="F407" t="str">
            <v>Escenarios para las artes escénicas de naturaleza pública fortalecidos con programación cultural y artística</v>
          </cell>
          <cell r="G407" t="str">
            <v>Mantenimiento o cobertura</v>
          </cell>
          <cell r="H407" t="str">
            <v>Número</v>
          </cell>
          <cell r="I407" t="str">
            <v>V1</v>
          </cell>
          <cell r="J407" t="str">
            <v>V1= Escenarios para las artes escénicas de naturaleza pública fortalecidos con programación cultural y artística</v>
          </cell>
          <cell r="K407" t="str">
            <v>Número</v>
          </cell>
          <cell r="L407">
            <v>8</v>
          </cell>
          <cell r="M407">
            <v>33</v>
          </cell>
          <cell r="N407">
            <v>5</v>
          </cell>
          <cell r="O407">
            <v>5</v>
          </cell>
          <cell r="P407">
            <v>5</v>
          </cell>
          <cell r="Q407">
            <v>1</v>
          </cell>
          <cell r="R407">
            <v>5</v>
          </cell>
          <cell r="S407">
            <v>5</v>
          </cell>
          <cell r="T407">
            <v>5</v>
          </cell>
        </row>
        <row r="408">
          <cell r="D408">
            <v>52050020011</v>
          </cell>
          <cell r="E408" t="str">
            <v>En el período 2021-2023 se apoyan 30 organizacions de formación artísitca y cultural</v>
          </cell>
          <cell r="F408" t="str">
            <v>Organizaciones de formación artística y cultural apoyadas</v>
          </cell>
          <cell r="G408" t="str">
            <v>Incremento</v>
          </cell>
          <cell r="H408" t="str">
            <v>Número</v>
          </cell>
          <cell r="I408" t="str">
            <v>V1</v>
          </cell>
          <cell r="J408" t="str">
            <v>V1= Organizaciones de formación artística y cultural apoyadas</v>
          </cell>
          <cell r="K408" t="str">
            <v>Número</v>
          </cell>
          <cell r="L408">
            <v>8</v>
          </cell>
          <cell r="M408">
            <v>33</v>
          </cell>
          <cell r="N408">
            <v>5</v>
          </cell>
          <cell r="O408">
            <v>0</v>
          </cell>
          <cell r="P408">
            <v>30</v>
          </cell>
          <cell r="Q408">
            <v>0</v>
          </cell>
          <cell r="R408">
            <v>10</v>
          </cell>
          <cell r="S408">
            <v>20</v>
          </cell>
          <cell r="T408">
            <v>30</v>
          </cell>
        </row>
        <row r="409">
          <cell r="D409">
            <v>52050020012</v>
          </cell>
          <cell r="E409" t="str">
            <v>En el período 2020-2023 se promueve la vinculacion de 3.200 jóvenes y adultos en procesos de formación en artes populares y tradicionales</v>
          </cell>
          <cell r="F409" t="str">
            <v>Jóvenes y adultos en proceso de formación en artes populares y tradicionales</v>
          </cell>
          <cell r="G409" t="str">
            <v>Mantenimiento o cobertura</v>
          </cell>
          <cell r="H409" t="str">
            <v>Número</v>
          </cell>
          <cell r="I409" t="str">
            <v>V1</v>
          </cell>
          <cell r="J409" t="str">
            <v>V1= Jóvenes y adultos en proceso de formación en artes populares y tradicionales</v>
          </cell>
          <cell r="K409" t="str">
            <v>Número</v>
          </cell>
          <cell r="L409">
            <v>8</v>
          </cell>
          <cell r="M409">
            <v>33</v>
          </cell>
          <cell r="N409">
            <v>5</v>
          </cell>
          <cell r="O409">
            <v>3000</v>
          </cell>
          <cell r="P409">
            <v>3200</v>
          </cell>
          <cell r="Q409">
            <v>1300</v>
          </cell>
          <cell r="R409">
            <v>2100</v>
          </cell>
          <cell r="S409">
            <v>2650</v>
          </cell>
          <cell r="T409">
            <v>3200</v>
          </cell>
        </row>
        <row r="410">
          <cell r="D410">
            <v>52050020013</v>
          </cell>
          <cell r="E410" t="str">
            <v>En el período 2021-2023 se certifican en prácticas arísticas y culturales, 485 personas, entre artistas, gestores y creadores</v>
          </cell>
          <cell r="F410" t="str">
            <v>Artistas, gestores y creadores culturales certificados en sus prácticas artísticas y culturales</v>
          </cell>
          <cell r="G410" t="str">
            <v>Incremento</v>
          </cell>
          <cell r="H410" t="str">
            <v>Número</v>
          </cell>
          <cell r="I410" t="str">
            <v>V1</v>
          </cell>
          <cell r="J410" t="str">
            <v>V1= Artistas, gestores y creadores certificados en prácticas artísticas y culturales</v>
          </cell>
          <cell r="K410" t="str">
            <v>Número</v>
          </cell>
          <cell r="L410">
            <v>8</v>
          </cell>
          <cell r="M410">
            <v>33</v>
          </cell>
          <cell r="N410">
            <v>5</v>
          </cell>
          <cell r="O410">
            <v>0</v>
          </cell>
          <cell r="P410">
            <v>485</v>
          </cell>
          <cell r="Q410">
            <v>50</v>
          </cell>
          <cell r="R410">
            <v>175</v>
          </cell>
          <cell r="S410">
            <v>330</v>
          </cell>
          <cell r="T410">
            <v>485</v>
          </cell>
        </row>
        <row r="411">
          <cell r="D411">
            <v>52050020014</v>
          </cell>
          <cell r="E411" t="str">
            <v>En el período 2021-2023, se  apoya la circulación de 12 creaciones artísticasy culturales; populares y tradicionales, en escenarios estratégicos</v>
          </cell>
          <cell r="F411" t="str">
            <v>Circulación de las creaciones artísticas y culturales, populares y tradicionales en escenarios estratégicos</v>
          </cell>
          <cell r="G411" t="str">
            <v>Incremento</v>
          </cell>
          <cell r="H411" t="str">
            <v>Número</v>
          </cell>
          <cell r="I411" t="str">
            <v>V1</v>
          </cell>
          <cell r="J411" t="str">
            <v>V1 = Creaciones artísticas y culturales, populares y tradicionales que circulan en escenarios estratégicos.</v>
          </cell>
          <cell r="K411" t="str">
            <v>Número</v>
          </cell>
          <cell r="L411">
            <v>8</v>
          </cell>
          <cell r="M411">
            <v>33</v>
          </cell>
          <cell r="N411">
            <v>5</v>
          </cell>
          <cell r="O411">
            <v>0</v>
          </cell>
          <cell r="P411">
            <v>12</v>
          </cell>
          <cell r="Q411">
            <v>0</v>
          </cell>
          <cell r="R411">
            <v>4</v>
          </cell>
          <cell r="S411">
            <v>4</v>
          </cell>
          <cell r="T411">
            <v>4</v>
          </cell>
        </row>
        <row r="412">
          <cell r="D412">
            <v>52050020015</v>
          </cell>
          <cell r="E412" t="str">
            <v>En el período 2021-2023, se  realizán 3 nuevos eventos que se suman al ecosistema cultural</v>
          </cell>
          <cell r="F412" t="str">
            <v>Nuevos eventos que se suman al ecosistema cultural</v>
          </cell>
          <cell r="G412" t="str">
            <v>Incremento</v>
          </cell>
          <cell r="H412" t="str">
            <v>Número</v>
          </cell>
          <cell r="I412" t="str">
            <v>V1</v>
          </cell>
          <cell r="J412" t="str">
            <v>V1=Nuevos eventos que se suman al ecosistema cultural</v>
          </cell>
          <cell r="K412" t="str">
            <v>Número</v>
          </cell>
          <cell r="L412">
            <v>8</v>
          </cell>
          <cell r="M412">
            <v>33</v>
          </cell>
          <cell r="N412">
            <v>5</v>
          </cell>
          <cell r="O412">
            <v>0</v>
          </cell>
          <cell r="P412">
            <v>3</v>
          </cell>
          <cell r="Q412">
            <v>0</v>
          </cell>
          <cell r="R412">
            <v>1</v>
          </cell>
          <cell r="S412">
            <v>2</v>
          </cell>
          <cell r="T412">
            <v>3</v>
          </cell>
        </row>
        <row r="413">
          <cell r="D413">
            <v>52050020016</v>
          </cell>
          <cell r="E413" t="str">
            <v>En el período 2021-2023 se reestructura el Instituto Popular de Cultura</v>
          </cell>
          <cell r="F413" t="str">
            <v>Reestructuración administrativa, académica y pedagógica del Instituto Popular de Cultura operando</v>
          </cell>
          <cell r="G413" t="str">
            <v>Mantenimiento o cobertura</v>
          </cell>
          <cell r="H413" t="str">
            <v>Número</v>
          </cell>
          <cell r="I413" t="str">
            <v>V1</v>
          </cell>
          <cell r="J413" t="str">
            <v>V1= Reestructuración administrativa, académica y pedagógica del Instituto Popular de Cultura</v>
          </cell>
          <cell r="K413" t="str">
            <v>Número</v>
          </cell>
          <cell r="L413">
            <v>8</v>
          </cell>
          <cell r="M413">
            <v>33</v>
          </cell>
          <cell r="N413">
            <v>5</v>
          </cell>
          <cell r="O413">
            <v>0</v>
          </cell>
          <cell r="P413">
            <v>1</v>
          </cell>
          <cell r="Q413">
            <v>0</v>
          </cell>
          <cell r="R413">
            <v>1</v>
          </cell>
          <cell r="S413">
            <v>1</v>
          </cell>
          <cell r="T413">
            <v>1</v>
          </cell>
        </row>
        <row r="414">
          <cell r="D414">
            <v>52050020017</v>
          </cell>
          <cell r="E414" t="str">
            <v>En el período 2021-2023 segestiona y adecua la sede del Instituto Popular de Cultura</v>
          </cell>
          <cell r="F414" t="str">
            <v>Sede para el Instituto Popular de Cultura gestionada y adecuada</v>
          </cell>
          <cell r="G414" t="str">
            <v>Mantenimiento o cobertura</v>
          </cell>
          <cell r="H414" t="str">
            <v>Número</v>
          </cell>
          <cell r="I414" t="str">
            <v>V1</v>
          </cell>
          <cell r="J414" t="str">
            <v>V1= Sede para el Instituto Popular de Cultura gestionada y adecuada</v>
          </cell>
          <cell r="K414" t="str">
            <v>Número</v>
          </cell>
          <cell r="L414">
            <v>8</v>
          </cell>
          <cell r="M414">
            <v>33</v>
          </cell>
          <cell r="N414">
            <v>5</v>
          </cell>
          <cell r="O414">
            <v>0</v>
          </cell>
          <cell r="P414">
            <v>1</v>
          </cell>
          <cell r="Q414">
            <v>0</v>
          </cell>
          <cell r="R414">
            <v>1</v>
          </cell>
          <cell r="S414">
            <v>1</v>
          </cell>
          <cell r="T414">
            <v>1</v>
          </cell>
        </row>
        <row r="415">
          <cell r="D415">
            <v>53010010001</v>
          </cell>
          <cell r="E415" t="str">
            <v>En el cuatrienio 2020-2023, EMCALI adelanta actividades de restauración ecológica en 120 hectáreas</v>
          </cell>
          <cell r="F415" t="str">
            <v>Hectáreas de recarga restauradas y conservadas en las cuencas abastecedoras de EMCALI</v>
          </cell>
          <cell r="G415" t="str">
            <v>Incremento</v>
          </cell>
          <cell r="H415" t="str">
            <v>ha</v>
          </cell>
          <cell r="I415" t="str">
            <v>∑ V1</v>
          </cell>
          <cell r="J415" t="str">
            <v>V1: Hectáreas restauradas y conservadas</v>
          </cell>
          <cell r="K415" t="str">
            <v>Número</v>
          </cell>
          <cell r="L415">
            <v>6</v>
          </cell>
          <cell r="M415">
            <v>32</v>
          </cell>
          <cell r="N415">
            <v>3</v>
          </cell>
          <cell r="O415">
            <v>60</v>
          </cell>
          <cell r="P415">
            <v>180</v>
          </cell>
          <cell r="Q415">
            <v>70</v>
          </cell>
          <cell r="R415">
            <v>90</v>
          </cell>
          <cell r="S415">
            <v>135</v>
          </cell>
          <cell r="T415">
            <v>180</v>
          </cell>
        </row>
        <row r="416">
          <cell r="D416">
            <v>53010010002</v>
          </cell>
          <cell r="E416" t="str">
            <v>En el periodo 2020 - 2023, se incrementan las áreas para la conservación en 1.850 Ha para la sostenibilidad de los servicios ecosistémicos</v>
          </cell>
          <cell r="F416" t="str">
            <v>Área para la gestión sostenible de las cuencas hidrográficas, a través de pago por servicios ambientales, restauración y protección de nacimientos, en conservación, con enfoque diferencial y de género</v>
          </cell>
          <cell r="G416" t="str">
            <v>Mantenimiento o cobertura</v>
          </cell>
          <cell r="H416" t="str">
            <v>ha</v>
          </cell>
          <cell r="I416" t="str">
            <v xml:space="preserve">V1 + V2 + V3 + V4 </v>
          </cell>
          <cell r="J416" t="str">
            <v>V1 = Pago Servicios Ambientales.
V2 = Administración predios.
V3 = Restauración ecológica.
V4 = Nacimientos de agua</v>
          </cell>
          <cell r="K416" t="str">
            <v>ha</v>
          </cell>
          <cell r="L416">
            <v>6</v>
          </cell>
          <cell r="M416">
            <v>32</v>
          </cell>
          <cell r="N416">
            <v>10</v>
          </cell>
          <cell r="O416">
            <v>8050</v>
          </cell>
          <cell r="P416">
            <v>9900</v>
          </cell>
          <cell r="Q416">
            <v>1839</v>
          </cell>
          <cell r="R416">
            <v>8700</v>
          </cell>
          <cell r="S416">
            <v>9400</v>
          </cell>
          <cell r="T416">
            <v>9900</v>
          </cell>
        </row>
        <row r="417">
          <cell r="D417">
            <v>53010010003</v>
          </cell>
          <cell r="E417" t="str">
            <v>En el periodo 2020 - 2023, se cuenta con diecinueve (19) humedales con Planes de Manejo Ambiental en ejecución</v>
          </cell>
          <cell r="F417" t="str">
            <v>Humedales con planes de manejo ambiental o planes de acción en ejecución</v>
          </cell>
          <cell r="G417" t="str">
            <v>Incremento</v>
          </cell>
          <cell r="H417" t="str">
            <v>Número</v>
          </cell>
          <cell r="I417" t="str">
            <v>V1</v>
          </cell>
          <cell r="J417" t="str">
            <v>V1 = Número de humedales con Plan de Manejo Ambiental en ejecución</v>
          </cell>
          <cell r="K417" t="str">
            <v>Número</v>
          </cell>
          <cell r="L417">
            <v>15</v>
          </cell>
          <cell r="M417">
            <v>32</v>
          </cell>
          <cell r="N417">
            <v>10</v>
          </cell>
          <cell r="O417">
            <v>11</v>
          </cell>
          <cell r="P417">
            <v>19</v>
          </cell>
          <cell r="Q417">
            <v>11</v>
          </cell>
          <cell r="R417">
            <v>13</v>
          </cell>
          <cell r="S417">
            <v>16</v>
          </cell>
          <cell r="T417">
            <v>19</v>
          </cell>
        </row>
        <row r="418">
          <cell r="D418">
            <v>53010010004</v>
          </cell>
          <cell r="E418" t="str">
            <v>En el periodo 2020 - 2023, se ha fortalecido en un 75% el Sistema Municipal de Áreas Protegidas – SIMAP</v>
          </cell>
          <cell r="F418" t="str">
            <v>Sistema Municipal de Áreas Protegidas – SIMAP, ampliado y fortalecido a través del incremento en áreas protegidas y la ejecución de los planes de majeo ambiental</v>
          </cell>
          <cell r="G418" t="str">
            <v>Incremento</v>
          </cell>
          <cell r="H418" t="str">
            <v>Porcentaje</v>
          </cell>
          <cell r="I418" t="str">
            <v>V1 + V2 + V3</v>
          </cell>
          <cell r="J418" t="str">
            <v>V1 = Cinco (5) Nuevos sitios declarados como áreas protegidas bajo las categorías SIMAP Cali (20%, cada uno 4%).
V2 = Actualización de los PMA de Villa del Lago, Aguas de Navarro, RMUS, Garzas, Písamos, y ajuste de los PMA de Cristo Rey, Tres Cruces Bataclán, La Bandera (20%)
V3 = Ejecución de los PMA actualizados y ajustados (20%).</v>
          </cell>
          <cell r="K418" t="str">
            <v>Porcentaje</v>
          </cell>
          <cell r="L418">
            <v>15</v>
          </cell>
          <cell r="M418">
            <v>32</v>
          </cell>
          <cell r="N418">
            <v>10</v>
          </cell>
          <cell r="O418">
            <v>15</v>
          </cell>
          <cell r="P418">
            <v>75</v>
          </cell>
          <cell r="Q418">
            <v>20</v>
          </cell>
          <cell r="R418">
            <v>40</v>
          </cell>
          <cell r="S418">
            <v>60</v>
          </cell>
          <cell r="T418">
            <v>75</v>
          </cell>
        </row>
        <row r="419">
          <cell r="D419">
            <v>53010010005</v>
          </cell>
          <cell r="E419" t="str">
            <v>En el periodo 2020 - 2023, se ejecutan 25 obras e intervenciones para la descontaminación hídrica de las fuentes superficiales, en el marco de la recuperación del río Cauca</v>
          </cell>
          <cell r="F419" t="str">
            <v>Obras e intervenciones para la descontaminación hídrica de las fuentes superficiales, en el marco de la recuperación del río Cauca, ejecutadas</v>
          </cell>
          <cell r="G419" t="str">
            <v>Incremento</v>
          </cell>
          <cell r="H419" t="str">
            <v>Número</v>
          </cell>
          <cell r="I419" t="str">
            <v>V1</v>
          </cell>
          <cell r="J419" t="str">
            <v>V1 = Número de obras o intervenciones de descontaminación hídrica ejecutadas</v>
          </cell>
          <cell r="K419" t="str">
            <v>Número</v>
          </cell>
          <cell r="L419">
            <v>6</v>
          </cell>
          <cell r="M419">
            <v>32</v>
          </cell>
          <cell r="N419">
            <v>10</v>
          </cell>
          <cell r="O419">
            <v>9</v>
          </cell>
          <cell r="P419">
            <v>34</v>
          </cell>
          <cell r="Q419">
            <v>18</v>
          </cell>
          <cell r="R419">
            <v>25</v>
          </cell>
          <cell r="S419">
            <v>30</v>
          </cell>
          <cell r="T419">
            <v>34</v>
          </cell>
        </row>
        <row r="420">
          <cell r="D420">
            <v>53010010006</v>
          </cell>
          <cell r="E420" t="str">
            <v>En el periodo 2021 - 2023, se adecua ambiental y paisajísticamente en 70 Ha el Ecoparque Rio Pance como parte de la estructura ecológica distrital.</v>
          </cell>
          <cell r="F420" t="str">
            <v>Ecoparque Pance incluido en la estructura ecológica distrital y adecuado ambiental y paisajísticamente</v>
          </cell>
          <cell r="G420" t="str">
            <v>Incremento</v>
          </cell>
          <cell r="H420" t="str">
            <v>ha</v>
          </cell>
          <cell r="I420" t="str">
            <v>V1, V2, V3</v>
          </cell>
          <cell r="J420" t="str">
            <v xml:space="preserve">V1 = Área del Ecoparque Rio Pance con gestión administrativa realizada para la implementación del proyecto. 
V2 = Área del Ecoparque Rio Pance con diseños realizados.
V3=  Área del Ecoparque Rio Pance Adecuada ambiental y paisajísticamente
</v>
          </cell>
          <cell r="K420" t="str">
            <v>ha</v>
          </cell>
          <cell r="L420">
            <v>15</v>
          </cell>
          <cell r="M420">
            <v>32</v>
          </cell>
          <cell r="N420">
            <v>10</v>
          </cell>
          <cell r="O420">
            <v>0</v>
          </cell>
          <cell r="P420">
            <v>70</v>
          </cell>
          <cell r="Q420">
            <v>0</v>
          </cell>
          <cell r="R420">
            <v>70</v>
          </cell>
          <cell r="S420">
            <v>70</v>
          </cell>
          <cell r="T420">
            <v>70</v>
          </cell>
        </row>
        <row r="421">
          <cell r="D421">
            <v>53010010007</v>
          </cell>
          <cell r="E421" t="str">
            <v>En el periodo 2020-2023 se implementa la cooperación técnica, organizativa y de acompañamiento en la reforestación de las cuencas abastecedoras de los acueductos rurales comunitarios</v>
          </cell>
          <cell r="F421" t="str">
            <v>Estrategia para la cooperación técnica, organizativa y de acompañamiento en la reforestación de las cuencas abastecedoras de los acueductos rurales comunitarios implementada</v>
          </cell>
          <cell r="G421" t="str">
            <v>Incremento</v>
          </cell>
          <cell r="H421" t="str">
            <v>Porcentaje</v>
          </cell>
          <cell r="I421" t="str">
            <v>30*V1+30*V2+40*V3</v>
          </cell>
          <cell r="J421" t="str">
            <v>V1-Fase I: Concertación de las estrategias para  la cooperación técnica
V2-Fase II Implementación de las estrategias concertada
V3-Fase III Terminar implementación de las estrategias</v>
          </cell>
          <cell r="K421" t="str">
            <v>Número</v>
          </cell>
          <cell r="L421">
            <v>6</v>
          </cell>
          <cell r="M421">
            <v>32</v>
          </cell>
          <cell r="N421">
            <v>3</v>
          </cell>
          <cell r="O421">
            <v>0</v>
          </cell>
          <cell r="P421">
            <v>100</v>
          </cell>
          <cell r="Q421">
            <v>0</v>
          </cell>
          <cell r="R421">
            <v>30</v>
          </cell>
          <cell r="S421">
            <v>60</v>
          </cell>
          <cell r="T421">
            <v>100</v>
          </cell>
        </row>
        <row r="422">
          <cell r="D422">
            <v>53010020001</v>
          </cell>
          <cell r="E422" t="str">
            <v>En el periodo 2020 - 2023, se incrementan 100.000 árboles en el suelo urbano en el marco del Plan de Silvicultura Urbana (PSU).</v>
          </cell>
          <cell r="F422" t="str">
            <v>Renovación del arbolado urbano en el marco del Plan de Silvicultura Urbana (PSU), en ejecución</v>
          </cell>
          <cell r="G422" t="str">
            <v>Incremento</v>
          </cell>
          <cell r="H422" t="str">
            <v>Número</v>
          </cell>
          <cell r="I422" t="str">
            <v>V1</v>
          </cell>
          <cell r="J422" t="str">
            <v>V1 = Número de árboles sembrados</v>
          </cell>
          <cell r="K422" t="str">
            <v>Número</v>
          </cell>
          <cell r="L422">
            <v>15</v>
          </cell>
          <cell r="M422">
            <v>32</v>
          </cell>
          <cell r="N422">
            <v>10</v>
          </cell>
          <cell r="O422">
            <v>295804</v>
          </cell>
          <cell r="P422">
            <v>395804</v>
          </cell>
          <cell r="Q422">
            <v>325000</v>
          </cell>
          <cell r="R422">
            <v>350000</v>
          </cell>
          <cell r="S422">
            <v>375000</v>
          </cell>
          <cell r="T422">
            <v>395804</v>
          </cell>
        </row>
        <row r="423">
          <cell r="D423">
            <v>53010020002</v>
          </cell>
          <cell r="E423" t="str">
            <v>En el periodo 2020 - 2023, se adecúan ambiental y paisajísticamente las zonas blandas de 12 canales de aguas lluvias</v>
          </cell>
          <cell r="F423" t="str">
            <v>Canales de aguas lluvias con zonas blandas adecuadas ambiental y paisajísticamente</v>
          </cell>
          <cell r="G423" t="str">
            <v>Incremento</v>
          </cell>
          <cell r="H423" t="str">
            <v>Número</v>
          </cell>
          <cell r="I423" t="str">
            <v>V1</v>
          </cell>
          <cell r="J423" t="str">
            <v>V1 = Número de canales con zonas blandas adecuadas ambiental y paisajísticamente.</v>
          </cell>
          <cell r="K423" t="str">
            <v>Número</v>
          </cell>
          <cell r="L423">
            <v>11</v>
          </cell>
          <cell r="M423">
            <v>40</v>
          </cell>
          <cell r="N423">
            <v>10</v>
          </cell>
          <cell r="O423">
            <v>15</v>
          </cell>
          <cell r="P423">
            <v>27</v>
          </cell>
          <cell r="Q423">
            <v>17</v>
          </cell>
          <cell r="R423">
            <v>19</v>
          </cell>
          <cell r="S423">
            <v>22</v>
          </cell>
          <cell r="T423">
            <v>27</v>
          </cell>
        </row>
        <row r="424">
          <cell r="D424">
            <v>53010020003</v>
          </cell>
          <cell r="E424" t="str">
            <v>En el periodo 2020 - 2023, se diseñan y adecúan 1.200 Ha de cinco corredores ambientales urbanos</v>
          </cell>
          <cell r="F424" t="str">
            <v>Corredores ambientales urbanos de los ríos Cañaveralejo, Meléndez, Lili y Cali; y corredor ambiental rio Cauca, diseñados y adecuados</v>
          </cell>
          <cell r="G424" t="str">
            <v>Mantenimiento o cobertura</v>
          </cell>
          <cell r="H424" t="str">
            <v>ha</v>
          </cell>
          <cell r="I424" t="str">
            <v>V1, V2</v>
          </cell>
          <cell r="J424" t="str">
            <v xml:space="preserve">V1= hectáreas de corredores ambientales diseñadas 
V2= hectáreas de corredores ambientales adecuadas. </v>
          </cell>
          <cell r="K424" t="str">
            <v>ha</v>
          </cell>
          <cell r="L424">
            <v>15</v>
          </cell>
          <cell r="M424">
            <v>32</v>
          </cell>
          <cell r="N424">
            <v>10</v>
          </cell>
          <cell r="O424">
            <v>1019</v>
          </cell>
          <cell r="P424">
            <v>1200</v>
          </cell>
          <cell r="Q424">
            <v>100</v>
          </cell>
          <cell r="R424">
            <v>500</v>
          </cell>
          <cell r="S424">
            <v>900</v>
          </cell>
          <cell r="T424">
            <v>1200</v>
          </cell>
        </row>
        <row r="425">
          <cell r="D425">
            <v>53010020004</v>
          </cell>
          <cell r="E425" t="str">
            <v>En el periodo 2020 - 2023, se amplia el Vivero Distrital conectado a una red de diez (10) viveros.</v>
          </cell>
          <cell r="F425" t="str">
            <v>Vivero Distrital ampliado y conectado con red de viveros</v>
          </cell>
          <cell r="G425" t="str">
            <v>Incremento</v>
          </cell>
          <cell r="H425" t="str">
            <v>Número</v>
          </cell>
          <cell r="I425" t="str">
            <v>V1</v>
          </cell>
          <cell r="J425" t="str">
            <v>V1 = Número de viveros en red.</v>
          </cell>
          <cell r="K425" t="str">
            <v>Número</v>
          </cell>
          <cell r="L425">
            <v>15</v>
          </cell>
          <cell r="M425">
            <v>32</v>
          </cell>
          <cell r="N425">
            <v>10</v>
          </cell>
          <cell r="O425">
            <v>1</v>
          </cell>
          <cell r="P425">
            <v>11</v>
          </cell>
          <cell r="Q425">
            <v>2</v>
          </cell>
          <cell r="R425">
            <v>5</v>
          </cell>
          <cell r="S425">
            <v>8</v>
          </cell>
          <cell r="T425">
            <v>11</v>
          </cell>
        </row>
        <row r="426">
          <cell r="D426">
            <v>53010030001</v>
          </cell>
          <cell r="E426" t="str">
            <v>En el periodo 2020 - 2023, operan las dos instancias de participación y gobernanza SIGAC y CMDR</v>
          </cell>
          <cell r="F426" t="str">
            <v>Sistema de Gestión Ambiental Comunitario – SIGAC y Consejo Municipal de Desarrollo Rural – CMDR, operando</v>
          </cell>
          <cell r="G426" t="str">
            <v>Mantenimiento o cobertura</v>
          </cell>
          <cell r="H426" t="str">
            <v>Número</v>
          </cell>
          <cell r="I426" t="str">
            <v>V1 + V2</v>
          </cell>
          <cell r="J426" t="str">
            <v>V1 = SIGAC operando
V2 = CMDR operando</v>
          </cell>
          <cell r="K426" t="str">
            <v>Número</v>
          </cell>
          <cell r="L426">
            <v>17</v>
          </cell>
          <cell r="M426">
            <v>32</v>
          </cell>
          <cell r="N426">
            <v>16</v>
          </cell>
          <cell r="O426">
            <v>2</v>
          </cell>
          <cell r="P426">
            <v>2</v>
          </cell>
          <cell r="Q426">
            <v>1</v>
          </cell>
          <cell r="R426">
            <v>2</v>
          </cell>
          <cell r="S426">
            <v>2</v>
          </cell>
          <cell r="T426">
            <v>2</v>
          </cell>
        </row>
        <row r="427">
          <cell r="D427">
            <v>53010030002</v>
          </cell>
          <cell r="E427" t="str">
            <v>En el periodo 2020 - 2023, se implementa una plataforma para contrarrestar la tenencia, comercialización ilegal y el maltrato de Fauna Silvestre y el control de especies exóticas introducidas, implementada.</v>
          </cell>
          <cell r="F427" t="str">
            <v>Plataforma para contrarrestar la tenencia, comercialización ilegal y el maltrato de fauna silvestre y el control de especies exóticas introducidas, implementada</v>
          </cell>
          <cell r="G427" t="str">
            <v>Incremento</v>
          </cell>
          <cell r="H427" t="str">
            <v>Número</v>
          </cell>
          <cell r="I427" t="str">
            <v>V1 + V2 + V3</v>
          </cell>
          <cell r="J427" t="str">
            <v xml:space="preserve">V1 = levantamiento de información anual. (IVC Fauna registrada 10% anual. Total 40%)
V2 = diseño de la plataforma. (10%)
V3 = implementación y puesta en marcha de la plataforma (50%)
</v>
          </cell>
          <cell r="K427" t="str">
            <v>Número</v>
          </cell>
          <cell r="L427">
            <v>15</v>
          </cell>
          <cell r="M427">
            <v>32</v>
          </cell>
          <cell r="N427">
            <v>10</v>
          </cell>
          <cell r="O427">
            <v>0</v>
          </cell>
          <cell r="P427">
            <v>1</v>
          </cell>
          <cell r="Q427">
            <v>0.2</v>
          </cell>
          <cell r="R427">
            <v>0.5</v>
          </cell>
          <cell r="S427">
            <v>0.9</v>
          </cell>
          <cell r="T427">
            <v>1</v>
          </cell>
        </row>
        <row r="428">
          <cell r="D428">
            <v>53010030003</v>
          </cell>
          <cell r="E428" t="str">
            <v>En el periodo 2020 - 2023, operan tres infraestructuras para la atención, valoración y rehabilitación de la Fauna Silvestre y la Flora</v>
          </cell>
          <cell r="F428" t="str">
            <v>Infraestructuras para la atención, valoración y rehabilitación de la fauna silvestre y la flora, operando</v>
          </cell>
          <cell r="G428" t="str">
            <v>Incremento</v>
          </cell>
          <cell r="H428" t="str">
            <v>Número</v>
          </cell>
          <cell r="I428" t="str">
            <v>V1 + V2 + V3</v>
          </cell>
          <cell r="J428" t="str">
            <v>V1 = Hogar de Paso operando. 
V2 = CAV Fauna operando
V3 = CAV Flora operando</v>
          </cell>
          <cell r="K428" t="str">
            <v>Número</v>
          </cell>
          <cell r="L428">
            <v>15</v>
          </cell>
          <cell r="M428">
            <v>32</v>
          </cell>
          <cell r="N428">
            <v>15</v>
          </cell>
          <cell r="O428">
            <v>1</v>
          </cell>
          <cell r="P428">
            <v>3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</row>
        <row r="429">
          <cell r="D429">
            <v>53010030004</v>
          </cell>
          <cell r="E429" t="str">
            <v>En el periodo 2020 - 2023, se actualiza la Línea Eco como sistema integral de apoyo a la gestión ambiental, en el marco de la arquitectura empresarial.</v>
          </cell>
          <cell r="F429" t="str">
            <v>Línea Eco como sistema integral de apoyo a la gestión ambiental, en el marco de la arquitectura empresarial, actualizada</v>
          </cell>
          <cell r="G429" t="str">
            <v>Incremento</v>
          </cell>
          <cell r="H429" t="str">
            <v>Porcentaje</v>
          </cell>
          <cell r="I429" t="str">
            <v>V1 + V2 + V3 + V4 + V5</v>
          </cell>
          <cell r="J429" t="str">
            <v xml:space="preserve">V1 = Número de temáticas o categorías ambientales operando en el aplicativo Línea Eco (20%). 
V2 = Infraestructura tecnológica fortalecida para el Sistema de Línea Eco (20%).
V3 = Línea de atención al ciudadano fortalecida con un PBX operando (20%). 
V4 = Porcentaje de las PQRS interpuestas por la ciudadanía en el cuatrienio, respondidas de manera oportuna y eficiente (20%).
V5 = Ventanilla VITAL operando con 9 trámites ambientales disponibles a los usuarios (20%).   
</v>
          </cell>
          <cell r="K429" t="str">
            <v>Porcentaje</v>
          </cell>
          <cell r="L429">
            <v>17</v>
          </cell>
          <cell r="M429">
            <v>32</v>
          </cell>
          <cell r="N429">
            <v>17</v>
          </cell>
          <cell r="O429">
            <v>0</v>
          </cell>
          <cell r="P429">
            <v>100</v>
          </cell>
          <cell r="Q429">
            <v>15</v>
          </cell>
          <cell r="R429">
            <v>40</v>
          </cell>
          <cell r="S429">
            <v>70</v>
          </cell>
          <cell r="T429">
            <v>100</v>
          </cell>
        </row>
        <row r="430">
          <cell r="D430">
            <v>53010030005</v>
          </cell>
          <cell r="E430" t="str">
            <v>En el período 2020-2023 se desmontan 2000 techos a la intemperie en zonas protegidas y no protegidas.</v>
          </cell>
          <cell r="F430" t="str">
            <v>Techos a la intemperie en zonas protegidas y no protegidas desmontados</v>
          </cell>
          <cell r="G430" t="str">
            <v>Incremento</v>
          </cell>
          <cell r="H430" t="str">
            <v>Número</v>
          </cell>
          <cell r="I430" t="str">
            <v>V1</v>
          </cell>
          <cell r="J430" t="str">
            <v>V1= Techos desmontados</v>
          </cell>
          <cell r="K430" t="str">
            <v>Número</v>
          </cell>
          <cell r="L430">
            <v>15</v>
          </cell>
          <cell r="M430">
            <v>32</v>
          </cell>
          <cell r="N430">
            <v>18</v>
          </cell>
          <cell r="O430">
            <v>500</v>
          </cell>
          <cell r="P430">
            <v>2500</v>
          </cell>
          <cell r="Q430">
            <v>800</v>
          </cell>
          <cell r="R430">
            <v>1200</v>
          </cell>
          <cell r="S430">
            <v>1700</v>
          </cell>
          <cell r="T430">
            <v>2500</v>
          </cell>
        </row>
        <row r="431">
          <cell r="D431">
            <v>53010030006</v>
          </cell>
          <cell r="E431" t="str">
            <v>En el periodo 2020-2023 se avanzará en el cumplimiento del 88% con la norma técnica TS01 en 3 destinos turisticos</v>
          </cell>
          <cell r="F431" t="str">
            <v>Norma Técnica Sectorial de Turismo sostenible NTS TS 001-1 Implementada en Pance - Boulevard del Río y San Antonio</v>
          </cell>
          <cell r="G431" t="str">
            <v>Incremento</v>
          </cell>
          <cell r="H431" t="str">
            <v>Porcentaje</v>
          </cell>
          <cell r="I431" t="str">
            <v>(V1+ V2+V3) / 3</v>
          </cell>
          <cell r="J431" t="str">
            <v>V1: Porcentaje de requisitos cumplidos destino Pance 
V2: Porcentaje de requisitos cumplidos destino Bulevard del rio 
V3: Porcentaje de requisitos cumplidos destino San Antonio</v>
          </cell>
          <cell r="K431" t="str">
            <v>Porcentaje</v>
          </cell>
          <cell r="L431">
            <v>8</v>
          </cell>
          <cell r="M431">
            <v>35</v>
          </cell>
          <cell r="N431">
            <v>13</v>
          </cell>
          <cell r="O431">
            <v>30</v>
          </cell>
          <cell r="P431">
            <v>88</v>
          </cell>
          <cell r="Q431">
            <v>0</v>
          </cell>
          <cell r="R431">
            <v>58</v>
          </cell>
          <cell r="S431">
            <v>78</v>
          </cell>
          <cell r="T431">
            <v>88</v>
          </cell>
        </row>
        <row r="432">
          <cell r="D432">
            <v>53010030007</v>
          </cell>
          <cell r="E432" t="str">
            <v xml:space="preserve">En el periodo 2020 - 2023, operan 50 Colectivos ambientales de gestores de educación y cultura, co-creando procesos para la reconciliación ambiental y la conservación de la estructura ecológica, operando en redes.  </v>
          </cell>
          <cell r="F432" t="str">
            <v>Colectivos ambientales de gestores de educación y cultura, con enfoque diferencial y de género co-creando procesos para la reconciliación ambiental y la conservación de la estructura ecológica, operando en redes</v>
          </cell>
          <cell r="G432" t="str">
            <v>Incremento</v>
          </cell>
          <cell r="H432" t="str">
            <v>Número</v>
          </cell>
          <cell r="I432" t="str">
            <v>V1</v>
          </cell>
          <cell r="J432" t="str">
            <v xml:space="preserve">V1 = Número de Colectivos ambientales de gestores de educación y cultura, co-creando procesos para la reconciliación ambiental y la conservación de la estructura ecológica, operando en redes.  </v>
          </cell>
          <cell r="K432" t="str">
            <v>Número</v>
          </cell>
          <cell r="L432">
            <v>11</v>
          </cell>
          <cell r="M432">
            <v>32</v>
          </cell>
          <cell r="N432">
            <v>10</v>
          </cell>
          <cell r="O432">
            <v>0</v>
          </cell>
          <cell r="P432">
            <v>50</v>
          </cell>
          <cell r="Q432">
            <v>5</v>
          </cell>
          <cell r="R432">
            <v>20</v>
          </cell>
          <cell r="S432">
            <v>35</v>
          </cell>
          <cell r="T432">
            <v>50</v>
          </cell>
        </row>
        <row r="433">
          <cell r="D433">
            <v>53010030008</v>
          </cell>
          <cell r="E433" t="str">
            <v xml:space="preserve">En el periodo 2021 - 2023, se diseñan e implementan dos herramientas para la gestión, uso eficiente y ahorro de agua, diseñadas y en implementación.  </v>
          </cell>
          <cell r="F433" t="str">
            <v>Herramientas para la gestión, uso eficiente y ahorro de agua, diseñadas y en implementación</v>
          </cell>
          <cell r="G433" t="str">
            <v>Incremento</v>
          </cell>
          <cell r="H433" t="str">
            <v>Número</v>
          </cell>
          <cell r="I433" t="str">
            <v>V1</v>
          </cell>
          <cell r="J433" t="str">
            <v xml:space="preserve">V1 =  Número de herramientas para la gestión, uso eficiente y ahorro de agua, diseñadas y en implementación. </v>
          </cell>
          <cell r="K433" t="str">
            <v>Número</v>
          </cell>
          <cell r="L433">
            <v>6</v>
          </cell>
          <cell r="M433">
            <v>32</v>
          </cell>
          <cell r="N433">
            <v>10</v>
          </cell>
          <cell r="O433">
            <v>1</v>
          </cell>
          <cell r="P433">
            <v>3</v>
          </cell>
          <cell r="Q433">
            <v>0</v>
          </cell>
          <cell r="R433">
            <v>1</v>
          </cell>
          <cell r="S433">
            <v>3</v>
          </cell>
          <cell r="T433">
            <v>3</v>
          </cell>
        </row>
        <row r="434">
          <cell r="D434">
            <v>53010030009</v>
          </cell>
          <cell r="E434" t="str">
            <v>En el periodo 2020-2023 se implementa una (1) estrategia para la protección de la gestión integral y uso racional de agua potable</v>
          </cell>
          <cell r="F434" t="str">
            <v>Estrategia para la protección de la gestión integral y uso racional de agua potable implementada</v>
          </cell>
          <cell r="G434" t="str">
            <v>Incremento</v>
          </cell>
          <cell r="H434" t="str">
            <v>Número</v>
          </cell>
          <cell r="I434" t="str">
            <v>∑ V1</v>
          </cell>
          <cell r="J434" t="str">
            <v>V1: Estrategia para la protección de la gestión integral y uso racional de agua potable</v>
          </cell>
          <cell r="K434" t="str">
            <v>Número</v>
          </cell>
          <cell r="L434">
            <v>6</v>
          </cell>
          <cell r="M434">
            <v>32</v>
          </cell>
          <cell r="N434">
            <v>3</v>
          </cell>
          <cell r="O434">
            <v>0</v>
          </cell>
          <cell r="P434">
            <v>1</v>
          </cell>
          <cell r="Q434">
            <v>0.1</v>
          </cell>
          <cell r="R434">
            <v>0.4</v>
          </cell>
          <cell r="S434">
            <v>0.7</v>
          </cell>
          <cell r="T434">
            <v>1</v>
          </cell>
        </row>
        <row r="435">
          <cell r="D435">
            <v>53010030010</v>
          </cell>
          <cell r="E435" t="str">
            <v>En el periodo 2021 - 2022, se adopta una Política Pública de Ética Interespecie y Protección Animal</v>
          </cell>
          <cell r="F435" t="str">
            <v>Política Pública de Ética Interespecie y Protección Animal, adoptada</v>
          </cell>
          <cell r="G435" t="str">
            <v>Incremento</v>
          </cell>
          <cell r="H435" t="str">
            <v>Número</v>
          </cell>
          <cell r="I435" t="str">
            <v>V1 + V2</v>
          </cell>
          <cell r="J435" t="str">
            <v>V1 = Política Pública de Ética Interespecie y Protección Animal formulada. (80%)
V2 = Política Pública de Ética Interespecie y Protección Animal adoptada. (20%)</v>
          </cell>
          <cell r="K435" t="str">
            <v>Número</v>
          </cell>
          <cell r="L435">
            <v>11</v>
          </cell>
          <cell r="M435">
            <v>32</v>
          </cell>
          <cell r="N435">
            <v>10</v>
          </cell>
          <cell r="O435">
            <v>0</v>
          </cell>
          <cell r="P435">
            <v>1</v>
          </cell>
          <cell r="Q435">
            <v>0</v>
          </cell>
          <cell r="R435">
            <v>0.6</v>
          </cell>
          <cell r="S435">
            <v>1</v>
          </cell>
          <cell r="T435">
            <v>0</v>
          </cell>
        </row>
        <row r="436">
          <cell r="D436">
            <v>53010030011</v>
          </cell>
          <cell r="E436" t="str">
            <v xml:space="preserve"> En el periodo 2021 - 2022, se construye un Centro de Promoción del Bienestar Animal</v>
          </cell>
          <cell r="F436" t="str">
            <v>Centro de Promoción del Bienestar Animal Construido</v>
          </cell>
          <cell r="G436" t="str">
            <v>Incremento</v>
          </cell>
          <cell r="H436" t="str">
            <v>Porcentaje</v>
          </cell>
          <cell r="I436" t="str">
            <v>V1</v>
          </cell>
          <cell r="J436" t="str">
            <v xml:space="preserve"> V1 = Centro de Promoción del Bienestar Animal Construido</v>
          </cell>
          <cell r="K436" t="str">
            <v>Porcentaje</v>
          </cell>
          <cell r="L436">
            <v>11</v>
          </cell>
          <cell r="M436">
            <v>45</v>
          </cell>
          <cell r="N436">
            <v>15</v>
          </cell>
          <cell r="O436">
            <v>0</v>
          </cell>
          <cell r="P436">
            <v>100</v>
          </cell>
          <cell r="Q436">
            <v>0</v>
          </cell>
          <cell r="R436">
            <v>20</v>
          </cell>
          <cell r="S436">
            <v>100</v>
          </cell>
          <cell r="T436">
            <v>0</v>
          </cell>
        </row>
        <row r="437">
          <cell r="D437">
            <v>53010040001</v>
          </cell>
          <cell r="E437" t="str">
            <v>En el periodo 2021 - 2022, se  pone en operación tres (3) Centros Integrados de la Ruralidad.</v>
          </cell>
          <cell r="F437" t="str">
            <v>Centros Integrados de la Ruralidad, operando</v>
          </cell>
          <cell r="G437" t="str">
            <v>Incremento</v>
          </cell>
          <cell r="H437" t="str">
            <v>Número</v>
          </cell>
          <cell r="I437" t="str">
            <v>V1</v>
          </cell>
          <cell r="J437" t="str">
            <v>V1 = Centros Integrados de la Ruralidad operando</v>
          </cell>
          <cell r="K437" t="str">
            <v>Número</v>
          </cell>
          <cell r="L437">
            <v>15</v>
          </cell>
          <cell r="M437">
            <v>32</v>
          </cell>
          <cell r="N437">
            <v>10</v>
          </cell>
          <cell r="O437">
            <v>2</v>
          </cell>
          <cell r="P437">
            <v>3</v>
          </cell>
          <cell r="Q437">
            <v>0</v>
          </cell>
          <cell r="R437">
            <v>2</v>
          </cell>
          <cell r="S437">
            <v>3</v>
          </cell>
          <cell r="T437">
            <v>0</v>
          </cell>
        </row>
        <row r="438">
          <cell r="D438">
            <v>53010040002</v>
          </cell>
          <cell r="E438" t="str">
            <v xml:space="preserve">a Diciembre de 2021, se realiza el diagnostico registral al 9,3% faltante de los predios del Parque Nacional Farallones </v>
          </cell>
          <cell r="F438" t="str">
            <v>Diagnóstico registral de predios del Parque Nacional Natural Farallones realizado</v>
          </cell>
          <cell r="G438" t="str">
            <v>Incremento</v>
          </cell>
          <cell r="H438" t="str">
            <v>Porcentaje</v>
          </cell>
          <cell r="I438" t="str">
            <v>(V1/V2)*100</v>
          </cell>
          <cell r="J438" t="str">
            <v>V1: Hectáreas Registradas
V2: Total de Hectáreas</v>
          </cell>
          <cell r="K438" t="str">
            <v>Porcentaje</v>
          </cell>
          <cell r="L438">
            <v>15</v>
          </cell>
          <cell r="M438">
            <v>40</v>
          </cell>
          <cell r="N438">
            <v>10</v>
          </cell>
          <cell r="O438">
            <v>90.7</v>
          </cell>
          <cell r="P438">
            <v>100</v>
          </cell>
          <cell r="Q438">
            <v>95.35</v>
          </cell>
          <cell r="R438">
            <v>100</v>
          </cell>
          <cell r="S438">
            <v>0</v>
          </cell>
          <cell r="T438">
            <v>0</v>
          </cell>
        </row>
        <row r="439">
          <cell r="D439">
            <v>53010040003</v>
          </cell>
          <cell r="E439" t="str">
            <v>En 2022 se elabora un estudio económico para la inclusión de la zona rural de Cali en los Bonos de Carbono</v>
          </cell>
          <cell r="F439" t="str">
            <v>Estudio económico para la inclusión de la zona rural de Cali en los Bonos de Carbono elaborado</v>
          </cell>
          <cell r="G439" t="str">
            <v>Incremento</v>
          </cell>
          <cell r="H439" t="str">
            <v>Número</v>
          </cell>
          <cell r="I439" t="str">
            <v>V1</v>
          </cell>
          <cell r="J439" t="str">
            <v>V1=Estudio económico  para la inclusión de la zona rural de Cali en los Bonos de Carbono</v>
          </cell>
          <cell r="K439" t="str">
            <v>Número</v>
          </cell>
          <cell r="L439">
            <v>15</v>
          </cell>
          <cell r="M439">
            <v>32</v>
          </cell>
          <cell r="N439">
            <v>10</v>
          </cell>
          <cell r="O439">
            <v>0</v>
          </cell>
          <cell r="P439">
            <v>1</v>
          </cell>
          <cell r="Q439">
            <v>0</v>
          </cell>
          <cell r="R439">
            <v>0</v>
          </cell>
          <cell r="S439">
            <v>0</v>
          </cell>
          <cell r="T439">
            <v>1</v>
          </cell>
        </row>
        <row r="440">
          <cell r="D440">
            <v>53010040004</v>
          </cell>
          <cell r="E440" t="str">
            <v>En el periodo 2021-2023 se implementan el plan estratégico de de turismo, rural y de naturaleza (16 acciones)</v>
          </cell>
          <cell r="F440" t="str">
            <v>Plan estratégico de turismo rural y de naturaleza, adoptado e Implementado</v>
          </cell>
          <cell r="G440" t="str">
            <v>Incremento</v>
          </cell>
          <cell r="H440" t="str">
            <v>Número</v>
          </cell>
          <cell r="I440" t="str">
            <v>V1/V2</v>
          </cell>
          <cell r="J440" t="str">
            <v>V1: Acciones de turismo rural y de naturaleza implementadas
V2= Total acciones</v>
          </cell>
          <cell r="K440" t="str">
            <v>Número</v>
          </cell>
          <cell r="L440">
            <v>8</v>
          </cell>
          <cell r="M440">
            <v>35</v>
          </cell>
          <cell r="N440">
            <v>13</v>
          </cell>
          <cell r="O440">
            <v>0</v>
          </cell>
          <cell r="P440">
            <v>1</v>
          </cell>
          <cell r="Q440">
            <v>0</v>
          </cell>
          <cell r="R440">
            <v>0.25</v>
          </cell>
          <cell r="S440">
            <v>0.625</v>
          </cell>
          <cell r="T440">
            <v>1</v>
          </cell>
        </row>
        <row r="441">
          <cell r="D441">
            <v>53010040005</v>
          </cell>
          <cell r="E441" t="str">
            <v xml:space="preserve">En el periodo 2020 - 2023, 14 Instituciones Educativas Rurales con acompañamiento para la resignificación del PIER desde un enfoque articulado con Educación ambiental  </v>
          </cell>
          <cell r="F441" t="str">
            <v>Instituciones educativas rurales con acompañamiento para la resignificación de sus PIER desde la seguridad alimentaria, la diversidad ambiental y relaciones productivas</v>
          </cell>
          <cell r="G441" t="str">
            <v>Mantenimiento o cobertura</v>
          </cell>
          <cell r="H441" t="str">
            <v>Número</v>
          </cell>
          <cell r="I441" t="str">
            <v>V1</v>
          </cell>
          <cell r="J441" t="str">
            <v>V1 = IEO con resignificación del PIER</v>
          </cell>
          <cell r="K441" t="str">
            <v>Número</v>
          </cell>
          <cell r="L441">
            <v>4</v>
          </cell>
          <cell r="M441">
            <v>22</v>
          </cell>
          <cell r="N441">
            <v>10</v>
          </cell>
          <cell r="O441">
            <v>13</v>
          </cell>
          <cell r="P441">
            <v>14</v>
          </cell>
          <cell r="Q441">
            <v>14</v>
          </cell>
          <cell r="R441">
            <v>14</v>
          </cell>
          <cell r="S441">
            <v>14</v>
          </cell>
          <cell r="T441">
            <v>14</v>
          </cell>
        </row>
        <row r="442">
          <cell r="D442">
            <v>53010040006</v>
          </cell>
          <cell r="E442" t="str">
            <v>A diciembre de 2023 se  realiza mantenimiento rutinario de 250 km de vías rurales.</v>
          </cell>
          <cell r="F442" t="str">
            <v>Vías rurales con mantenimiento anual rutinario con inclusión social</v>
          </cell>
          <cell r="G442" t="str">
            <v>Mantenimiento o cobertura</v>
          </cell>
          <cell r="H442" t="str">
            <v>km</v>
          </cell>
          <cell r="I442" t="str">
            <v>V1</v>
          </cell>
          <cell r="J442" t="str">
            <v>V1= longitud de vias rurales con mantenimiento rutinario</v>
          </cell>
          <cell r="K442" t="str">
            <v>km</v>
          </cell>
          <cell r="L442">
            <v>11</v>
          </cell>
          <cell r="M442">
            <v>24</v>
          </cell>
          <cell r="N442">
            <v>9</v>
          </cell>
          <cell r="O442">
            <v>250</v>
          </cell>
          <cell r="P442">
            <v>250</v>
          </cell>
          <cell r="Q442">
            <v>250</v>
          </cell>
          <cell r="R442">
            <v>250</v>
          </cell>
          <cell r="S442">
            <v>250</v>
          </cell>
          <cell r="T442">
            <v>250</v>
          </cell>
        </row>
        <row r="443">
          <cell r="D443">
            <v>53010040007</v>
          </cell>
          <cell r="E443" t="str">
            <v>En el periodo 2020-2023, se logra la Política Pública de Educación Rural adoptada</v>
          </cell>
          <cell r="F443" t="str">
            <v>Política Pública de Educación Rural adoptada</v>
          </cell>
          <cell r="G443" t="str">
            <v>Incremento</v>
          </cell>
          <cell r="H443" t="str">
            <v>Porcentaje</v>
          </cell>
          <cell r="I443" t="str">
            <v>V1</v>
          </cell>
          <cell r="J443" t="str">
            <v>V1 = Estado de avance de la adopción de la Política Pública de Educación Rural</v>
          </cell>
          <cell r="K443" t="str">
            <v>Porcentaje</v>
          </cell>
          <cell r="L443">
            <v>4</v>
          </cell>
          <cell r="M443">
            <v>22</v>
          </cell>
          <cell r="N443">
            <v>10</v>
          </cell>
          <cell r="O443">
            <v>0</v>
          </cell>
          <cell r="P443">
            <v>100</v>
          </cell>
          <cell r="Q443">
            <v>10</v>
          </cell>
          <cell r="R443">
            <v>45</v>
          </cell>
          <cell r="S443">
            <v>75</v>
          </cell>
          <cell r="T443">
            <v>100</v>
          </cell>
        </row>
        <row r="444">
          <cell r="D444">
            <v>53010040008</v>
          </cell>
          <cell r="E444" t="str">
            <v>En el periodo 2020-2023, 1  Institución Educativa Rural cuenta con programa piloto de propuesta alimentaria alternativa</v>
          </cell>
          <cell r="F444" t="str">
            <v>Institución educativa rural con programa piloto de propuesta alimentaria alternativa</v>
          </cell>
          <cell r="G444" t="str">
            <v>Incremento</v>
          </cell>
          <cell r="H444" t="str">
            <v>Número</v>
          </cell>
          <cell r="I444" t="str">
            <v>V1</v>
          </cell>
          <cell r="J444" t="str">
            <v>V1 = Estado de avance del proceso de construcción del programa piloto de alimentación alternativa</v>
          </cell>
          <cell r="K444" t="str">
            <v>Número</v>
          </cell>
          <cell r="L444">
            <v>2</v>
          </cell>
          <cell r="M444">
            <v>22</v>
          </cell>
          <cell r="N444">
            <v>1</v>
          </cell>
          <cell r="O444">
            <v>0</v>
          </cell>
          <cell r="P444">
            <v>1</v>
          </cell>
          <cell r="Q444">
            <v>0.1</v>
          </cell>
          <cell r="R444">
            <v>0.35</v>
          </cell>
          <cell r="S444">
            <v>0.6</v>
          </cell>
          <cell r="T444">
            <v>1</v>
          </cell>
        </row>
        <row r="445">
          <cell r="D445">
            <v>53020010001</v>
          </cell>
          <cell r="E445" t="str">
            <v>En el periodo 2023 se construye y es puesta en operación una planta de aprovechamiento de residuos sólidos orgánicos</v>
          </cell>
          <cell r="F445" t="str">
            <v>Planta de aprovechamiento de residuos sólidos orgánicos construida y en operación</v>
          </cell>
          <cell r="G445" t="str">
            <v>Incremento</v>
          </cell>
          <cell r="H445" t="str">
            <v>Número</v>
          </cell>
          <cell r="I445" t="str">
            <v>(V1*0,3)+(V2*0,4)+(V3*0,3)</v>
          </cell>
          <cell r="J445" t="str">
            <v>V1=Estudios y adquisición de predio
V2= Construcción y dotación
V3= Puesta en operación</v>
          </cell>
          <cell r="K445" t="str">
            <v>Número</v>
          </cell>
          <cell r="L445">
            <v>12</v>
          </cell>
          <cell r="M445">
            <v>45</v>
          </cell>
          <cell r="N445">
            <v>10</v>
          </cell>
          <cell r="O445">
            <v>0</v>
          </cell>
          <cell r="P445">
            <v>1</v>
          </cell>
          <cell r="Q445">
            <v>0</v>
          </cell>
          <cell r="R445">
            <v>0.3</v>
          </cell>
          <cell r="S445">
            <v>0.7</v>
          </cell>
          <cell r="T445">
            <v>1</v>
          </cell>
        </row>
        <row r="446">
          <cell r="D446">
            <v>53020010002</v>
          </cell>
          <cell r="E446" t="str">
            <v>En el periodo 2020-2023 se aplica tecnologías de aprovechamiento de residuos sólidos organicos a 150 grandes generadores (plazas de mercado e instituciones educativas públicas)</v>
          </cell>
          <cell r="F446" t="str">
            <v>Grandes generadores con tecnologías de aprovechamiento de residuos sólidos orgánicos aplicadas</v>
          </cell>
          <cell r="G446" t="str">
            <v>Incremento</v>
          </cell>
          <cell r="H446" t="str">
            <v>Número</v>
          </cell>
          <cell r="I446" t="str">
            <v>V1</v>
          </cell>
          <cell r="J446" t="str">
            <v>V1=Plazas de mercado con tecnologías de aprovechamiento de residuos sólidos orgánicos aplicadas</v>
          </cell>
          <cell r="K446" t="str">
            <v>Número</v>
          </cell>
          <cell r="L446">
            <v>8</v>
          </cell>
          <cell r="M446">
            <v>32</v>
          </cell>
          <cell r="N446">
            <v>10</v>
          </cell>
          <cell r="O446">
            <v>5</v>
          </cell>
          <cell r="P446">
            <v>95</v>
          </cell>
          <cell r="Q446">
            <v>15</v>
          </cell>
          <cell r="R446">
            <v>37</v>
          </cell>
          <cell r="S446">
            <v>67</v>
          </cell>
          <cell r="T446">
            <v>95</v>
          </cell>
        </row>
        <row r="447">
          <cell r="D447">
            <v>53020010003</v>
          </cell>
          <cell r="E447" t="str">
            <v>En el periodo 2022-2023 es puesta en operación dos (2) estaciones de clasificación y aprovechamiento de residuos sólidos inorgánicos</v>
          </cell>
          <cell r="F447" t="str">
            <v>Estaciones de clasificación y aprovechamiento de residuos sólidos inorgánicos operando</v>
          </cell>
          <cell r="G447" t="str">
            <v>Incremento</v>
          </cell>
          <cell r="H447" t="str">
            <v>Número</v>
          </cell>
          <cell r="I447" t="str">
            <v>(V1*0,4)+(V2*0,5)+(V3*0,9)+(V4*0,2)</v>
          </cell>
          <cell r="J447" t="str">
            <v xml:space="preserve">V1= Estudios y compra predio  Eca 1
V2= Construcción y dotación Eca 1 + Estudios Eca 2
V3= Compra Predio  y construcción Eca 2 + Puesta en operación Eca 1
V4= Dotación y puesta en marcha Eca 2
</v>
          </cell>
          <cell r="K447" t="str">
            <v>Número</v>
          </cell>
          <cell r="L447">
            <v>8</v>
          </cell>
          <cell r="M447">
            <v>40</v>
          </cell>
          <cell r="N447">
            <v>3</v>
          </cell>
          <cell r="O447">
            <v>0</v>
          </cell>
          <cell r="P447">
            <v>2</v>
          </cell>
          <cell r="Q447">
            <v>0.1</v>
          </cell>
          <cell r="R447">
            <v>1.2</v>
          </cell>
          <cell r="S447">
            <v>1.8</v>
          </cell>
          <cell r="T447">
            <v>2</v>
          </cell>
        </row>
        <row r="448">
          <cell r="D448">
            <v>53020010004</v>
          </cell>
          <cell r="E448" t="str">
            <v>En el periodo 2020-2023 se implementan rutas selectivas de residuos sólidos con inclusión de recicladores de oficio en 97 barrios del Municipio de Santiago de Cali</v>
          </cell>
          <cell r="F448" t="str">
            <v>Barrios con rutas selectivas de residuos sólidos con inclusión de recicladores de oficio implementadas</v>
          </cell>
          <cell r="G448" t="str">
            <v>Incremento</v>
          </cell>
          <cell r="H448" t="str">
            <v>Número</v>
          </cell>
          <cell r="I448" t="str">
            <v>V1</v>
          </cell>
          <cell r="J448" t="str">
            <v>V1= Barrios con rutas selectivas de residuos sólidos con inclusión de recicladores de oficio implementadas</v>
          </cell>
          <cell r="K448" t="str">
            <v>Número</v>
          </cell>
          <cell r="L448">
            <v>12</v>
          </cell>
          <cell r="M448">
            <v>40</v>
          </cell>
          <cell r="N448">
            <v>3</v>
          </cell>
          <cell r="O448">
            <v>3</v>
          </cell>
          <cell r="P448">
            <v>100</v>
          </cell>
          <cell r="Q448">
            <v>10</v>
          </cell>
          <cell r="R448">
            <v>35</v>
          </cell>
          <cell r="S448">
            <v>80</v>
          </cell>
          <cell r="T448">
            <v>100</v>
          </cell>
        </row>
        <row r="449">
          <cell r="D449">
            <v>53020010005</v>
          </cell>
          <cell r="E449" t="str">
            <v>En el periodo 2020-2023 se encuentra funcionando un sitio de recolección, transporte, aprovechamiento y disposición final para la gestión de residuos de construcción y demolición RCD.</v>
          </cell>
          <cell r="F449" t="str">
            <v>Sitio de recolección, transporte, transferencia, aprovechamiento y disposición final para la gestión de residuos de construcción y demolición RCD operando</v>
          </cell>
          <cell r="G449" t="str">
            <v>Incremento</v>
          </cell>
          <cell r="H449" t="str">
            <v>Número</v>
          </cell>
          <cell r="I449" t="str">
            <v>V1</v>
          </cell>
          <cell r="J449" t="str">
            <v>V1=Sitio de recolección, transporte, aprovechamiento y disposición final para la gestión de residuos de construcción y demolición RCD operando</v>
          </cell>
          <cell r="K449" t="str">
            <v>Número</v>
          </cell>
          <cell r="L449">
            <v>12</v>
          </cell>
          <cell r="M449">
            <v>40</v>
          </cell>
          <cell r="N449">
            <v>3</v>
          </cell>
          <cell r="O449">
            <v>0</v>
          </cell>
          <cell r="P449">
            <v>1</v>
          </cell>
          <cell r="Q449">
            <v>1</v>
          </cell>
          <cell r="R449">
            <v>1</v>
          </cell>
          <cell r="S449">
            <v>1</v>
          </cell>
          <cell r="T449">
            <v>1</v>
          </cell>
        </row>
        <row r="450">
          <cell r="D450">
            <v>53020010006</v>
          </cell>
          <cell r="E450" t="str">
            <v>En el periodo 2020-2023 serán intervendios 200 espacios públicos impactados por el manejo inadecuado de residuos sólidos</v>
          </cell>
          <cell r="F450" t="str">
            <v>Espacios públicos impactados por el manejo inadecuado de residuos sólidos intervenidos</v>
          </cell>
          <cell r="G450" t="str">
            <v>Mantenimiento o cobertura</v>
          </cell>
          <cell r="H450" t="str">
            <v>Número</v>
          </cell>
          <cell r="I450" t="str">
            <v>V1</v>
          </cell>
          <cell r="J450" t="str">
            <v>V1=Espacios públicos impactados por el manejo inadecuado de residuos sólidos intervenidos anualmente</v>
          </cell>
          <cell r="K450" t="str">
            <v>Número</v>
          </cell>
          <cell r="L450">
            <v>11</v>
          </cell>
          <cell r="M450">
            <v>40</v>
          </cell>
          <cell r="N450">
            <v>3</v>
          </cell>
          <cell r="O450">
            <v>200</v>
          </cell>
          <cell r="P450">
            <v>200</v>
          </cell>
          <cell r="Q450">
            <v>50</v>
          </cell>
          <cell r="R450">
            <v>100</v>
          </cell>
          <cell r="S450">
            <v>150</v>
          </cell>
          <cell r="T450">
            <v>200</v>
          </cell>
        </row>
        <row r="451">
          <cell r="D451">
            <v>53020010007</v>
          </cell>
          <cell r="E451" t="str">
            <v>En el periodo 2020-2023 serán tratados 168.000 m3 de lixiviados del antiguo Vertedero de Navarro</v>
          </cell>
          <cell r="F451" t="str">
            <v>Lixiviados del antiguo vertedero de Navarro tratados</v>
          </cell>
          <cell r="G451" t="str">
            <v>Mantenimiento o cobertura</v>
          </cell>
          <cell r="H451" t="str">
            <v>m3</v>
          </cell>
          <cell r="I451" t="str">
            <v>V1</v>
          </cell>
          <cell r="J451" t="str">
            <v>V1=Lixiviados del Antiguo Vertedero de Navarro tratados</v>
          </cell>
          <cell r="K451" t="str">
            <v>m3</v>
          </cell>
          <cell r="L451">
            <v>11</v>
          </cell>
          <cell r="M451">
            <v>40</v>
          </cell>
          <cell r="N451">
            <v>10</v>
          </cell>
          <cell r="O451">
            <v>68207</v>
          </cell>
          <cell r="P451">
            <v>236207</v>
          </cell>
          <cell r="Q451">
            <v>76472</v>
          </cell>
          <cell r="R451">
            <v>126722</v>
          </cell>
          <cell r="S451">
            <v>182717</v>
          </cell>
          <cell r="T451">
            <v>236207</v>
          </cell>
        </row>
        <row r="452">
          <cell r="D452">
            <v>53020010008</v>
          </cell>
          <cell r="E452" t="str">
            <v>En el periodo 2020-2023 se realiza un monitoreo anual de calidad ambiental (estabilidad de la masa de residuos y calidad del aire) antiguo vertedero de Navarro</v>
          </cell>
          <cell r="F452" t="str">
            <v>Monitoreo anual de calidad ambiental (estabilidad de la masa de residuos y calidad del aire) del antiguo vertedero de Navarro</v>
          </cell>
          <cell r="G452" t="str">
            <v>Mantenimiento o cobertura</v>
          </cell>
          <cell r="H452" t="str">
            <v>Número</v>
          </cell>
          <cell r="I452" t="str">
            <v>V1</v>
          </cell>
          <cell r="J452" t="str">
            <v>V1=Monitoreos anuales de calidad ambiental del antiguo Vertedero de Navarro realizados</v>
          </cell>
          <cell r="K452" t="str">
            <v>Número</v>
          </cell>
          <cell r="L452">
            <v>11</v>
          </cell>
          <cell r="M452">
            <v>32</v>
          </cell>
          <cell r="N452">
            <v>10</v>
          </cell>
          <cell r="O452">
            <v>1</v>
          </cell>
          <cell r="P452">
            <v>5</v>
          </cell>
          <cell r="Q452">
            <v>2</v>
          </cell>
          <cell r="R452">
            <v>3</v>
          </cell>
          <cell r="S452">
            <v>4</v>
          </cell>
          <cell r="T452">
            <v>5</v>
          </cell>
        </row>
        <row r="453">
          <cell r="D453">
            <v>53020010009</v>
          </cell>
          <cell r="E453" t="str">
            <v>En el periodo 2020 - 2023, se vinculan 1.500 Generadores de Residuos de Construcción y Demolición-RCD y Residuos Ordinarios, vinculados a un proceso de manejo eficiente y mejores prácticas en su gestión.</v>
          </cell>
          <cell r="F453" t="str">
            <v>Generadores de Residuos de Construcción y Demolición-RCD y Residuos Ordinarios, vinculados a un proceso de manejo eficiente y mejores prácticas en su gestión</v>
          </cell>
          <cell r="G453" t="str">
            <v>Mantenimiento o cobertura</v>
          </cell>
          <cell r="H453" t="str">
            <v>Número</v>
          </cell>
          <cell r="I453" t="str">
            <v>V1</v>
          </cell>
          <cell r="J453" t="str">
            <v>V1 = Número de Generadores de Residuos de Construcción y Demolición-RCD y Residuos Ordinarios, vinculados a un proceso de manejo eficiente y mejores prácticas en su gestión.</v>
          </cell>
          <cell r="K453" t="str">
            <v>Número</v>
          </cell>
          <cell r="L453">
            <v>12</v>
          </cell>
          <cell r="M453">
            <v>40</v>
          </cell>
          <cell r="N453">
            <v>10</v>
          </cell>
          <cell r="O453">
            <v>1000</v>
          </cell>
          <cell r="P453">
            <v>1500</v>
          </cell>
          <cell r="Q453">
            <v>150</v>
          </cell>
          <cell r="R453">
            <v>500</v>
          </cell>
          <cell r="S453">
            <v>1000</v>
          </cell>
          <cell r="T453">
            <v>1500</v>
          </cell>
        </row>
        <row r="454">
          <cell r="D454">
            <v>53020010010</v>
          </cell>
          <cell r="E454" t="str">
            <v>En el periodo 2020-2023 se elaboran 4 estudios para la planificación de la gestión integral de residuos sólidos, la prestación del servicio público de aseo y sus actividades complementarias</v>
          </cell>
          <cell r="F454" t="str">
            <v>Estudios para la planificación de la gestión integral de residuos sólidos, la prestación del servicio público de aseo y sus actividades complementarias elaborados</v>
          </cell>
          <cell r="G454" t="str">
            <v>Incremento</v>
          </cell>
          <cell r="H454" t="str">
            <v>Número</v>
          </cell>
          <cell r="I454" t="str">
            <v>V1+ V2+V3+ V4</v>
          </cell>
          <cell r="J454" t="str">
            <v>V1= Plan de Gestión Integral de Residuos Sólidos –PGIRS evaluado y ajustado
V2= Estudio asociado a la localización de infraestructuras del sistema de gestión integral de residuos sólidos elaborado
V3= Estudio asociado a la GIRS para el mejoramiento de la prestación del servicio público de aseo elaborado
V4= Estudio asociado a la GIRS para el mejoramiento de la prestación del servicio público de aseo elaborado</v>
          </cell>
          <cell r="K454" t="str">
            <v>Número</v>
          </cell>
          <cell r="L454">
            <v>12</v>
          </cell>
          <cell r="M454">
            <v>45</v>
          </cell>
          <cell r="N454">
            <v>3</v>
          </cell>
          <cell r="O454">
            <v>3</v>
          </cell>
          <cell r="P454">
            <v>7</v>
          </cell>
          <cell r="Q454">
            <v>4</v>
          </cell>
          <cell r="R454">
            <v>5</v>
          </cell>
          <cell r="S454">
            <v>6</v>
          </cell>
          <cell r="T454">
            <v>7</v>
          </cell>
        </row>
        <row r="455">
          <cell r="D455">
            <v>53020010011</v>
          </cell>
          <cell r="E455" t="str">
            <v>En el periodo 2021-2023 se sensibilizan 250.000 personas en gestión de residuos sólidos con inclusión de recicladores de oficio</v>
          </cell>
          <cell r="F455" t="str">
            <v>Personas sensibilizadas en gestión de residuos sólidos con inclusión de recicladores de oficio</v>
          </cell>
          <cell r="G455" t="str">
            <v>Incremento</v>
          </cell>
          <cell r="H455" t="str">
            <v>Número</v>
          </cell>
          <cell r="I455" t="str">
            <v>V1</v>
          </cell>
          <cell r="J455" t="str">
            <v>V1=Personas sensibilizadas en gestión de residuos sólidos con inclusión de recicladores de oficio</v>
          </cell>
          <cell r="K455" t="str">
            <v>Número</v>
          </cell>
          <cell r="L455">
            <v>12</v>
          </cell>
          <cell r="M455">
            <v>40</v>
          </cell>
          <cell r="N455">
            <v>3</v>
          </cell>
          <cell r="O455">
            <v>200000</v>
          </cell>
          <cell r="P455">
            <v>450000</v>
          </cell>
          <cell r="Q455">
            <v>0</v>
          </cell>
          <cell r="R455">
            <v>300000</v>
          </cell>
          <cell r="S455">
            <v>400000</v>
          </cell>
          <cell r="T455">
            <v>450000</v>
          </cell>
        </row>
        <row r="456">
          <cell r="D456">
            <v>53020010012</v>
          </cell>
          <cell r="E456" t="str">
            <v xml:space="preserve">  En el periodo 2021-2023 se implementa nuevo modelo de aseo</v>
          </cell>
          <cell r="F456" t="str">
            <v>Nuevo modelo de servicio de aseo, implementado</v>
          </cell>
          <cell r="G456" t="str">
            <v>Incremento</v>
          </cell>
          <cell r="H456" t="str">
            <v>Número</v>
          </cell>
          <cell r="I456" t="str">
            <v>V1</v>
          </cell>
          <cell r="J456" t="str">
            <v>V1=Nuevo modelo de aseo implementado</v>
          </cell>
          <cell r="K456" t="str">
            <v>Número</v>
          </cell>
          <cell r="L456">
            <v>11</v>
          </cell>
          <cell r="M456">
            <v>40</v>
          </cell>
          <cell r="N456">
            <v>10</v>
          </cell>
          <cell r="O456">
            <v>0</v>
          </cell>
          <cell r="P456">
            <v>1</v>
          </cell>
          <cell r="Q456">
            <v>0</v>
          </cell>
          <cell r="R456">
            <v>1</v>
          </cell>
          <cell r="S456">
            <v>1</v>
          </cell>
          <cell r="T456">
            <v>1</v>
          </cell>
        </row>
        <row r="457">
          <cell r="D457">
            <v>53020020001</v>
          </cell>
          <cell r="E457" t="str">
            <v>En el periodo 2021-2023, se fortalecen 200 Empresas y emprendimientos en capacidades de Economía Circular</v>
          </cell>
          <cell r="F457" t="str">
            <v>Empresas y emprendimientos fortalecidos en capacidades para el fomento de la economía Circular</v>
          </cell>
          <cell r="G457" t="str">
            <v>Incremento</v>
          </cell>
          <cell r="H457" t="str">
            <v>Número</v>
          </cell>
          <cell r="I457" t="str">
            <v>V=V1+V2</v>
          </cell>
          <cell r="J457" t="str">
            <v>V1=Emprendimientos
V2=Empresas</v>
          </cell>
          <cell r="K457" t="str">
            <v>Número</v>
          </cell>
          <cell r="L457">
            <v>8</v>
          </cell>
          <cell r="M457">
            <v>35</v>
          </cell>
          <cell r="N457">
            <v>13</v>
          </cell>
          <cell r="O457">
            <v>0</v>
          </cell>
          <cell r="P457">
            <v>200</v>
          </cell>
          <cell r="Q457">
            <v>0</v>
          </cell>
          <cell r="R457">
            <v>66</v>
          </cell>
          <cell r="S457">
            <v>132</v>
          </cell>
          <cell r="T457">
            <v>200</v>
          </cell>
        </row>
        <row r="458">
          <cell r="D458">
            <v>53020020002</v>
          </cell>
          <cell r="E458" t="str">
            <v>En el peiodo 2020-2023, se diseña, se implementa y se certifica un Sistema de Gestión de Economía Circular "Cali Circular"</v>
          </cell>
          <cell r="F458" t="str">
            <v>Sistema de Gestión de economía circular diseñado, implementado y certificado</v>
          </cell>
          <cell r="G458" t="str">
            <v>Incremento</v>
          </cell>
          <cell r="H458" t="str">
            <v>Porcentaje</v>
          </cell>
          <cell r="I458" t="str">
            <v>V= 0.3*V1+0.5*V2+0.2*V3</v>
          </cell>
          <cell r="J458" t="str">
            <v>V1= Sistema Diseñado
V2= Sistema implementado con plataforma tecnologica
V3= Sistema en funcionamiento y certificado</v>
          </cell>
          <cell r="K458" t="str">
            <v>Porcentaje</v>
          </cell>
          <cell r="L458">
            <v>8</v>
          </cell>
          <cell r="M458">
            <v>35</v>
          </cell>
          <cell r="N458">
            <v>13</v>
          </cell>
          <cell r="O458">
            <v>0</v>
          </cell>
          <cell r="P458">
            <v>100</v>
          </cell>
          <cell r="Q458">
            <v>30</v>
          </cell>
          <cell r="R458">
            <v>60</v>
          </cell>
          <cell r="S458">
            <v>80</v>
          </cell>
          <cell r="T458">
            <v>100</v>
          </cell>
        </row>
        <row r="459">
          <cell r="D459">
            <v>53020020003</v>
          </cell>
          <cell r="E459" t="str">
            <v>En el periodo del 2020-2022, se elaboran 3 estudios de analisis economico para el aprovechamiento de residuos orgánicos, inorgánicos, RCD</v>
          </cell>
          <cell r="F459" t="str">
            <v>Estudios de Análisis Económico e Impacto para el aprovechamiento de residuos orgánicos, inorgánicos y RCD elaborado</v>
          </cell>
          <cell r="G459" t="str">
            <v>Incremento</v>
          </cell>
          <cell r="H459" t="str">
            <v>Número</v>
          </cell>
          <cell r="I459" t="str">
            <v>V = V1+V2+V3</v>
          </cell>
          <cell r="J459" t="str">
            <v>V1= Estudio Economico Residuos inorganicos
V2= Estudio Economico Residuos de Construcción y Demolición (RCD)
V3= Estudio Economico Residuos Sólidos Organicos</v>
          </cell>
          <cell r="K459" t="str">
            <v>Número</v>
          </cell>
          <cell r="L459">
            <v>12</v>
          </cell>
          <cell r="M459">
            <v>40</v>
          </cell>
          <cell r="N459">
            <v>6</v>
          </cell>
          <cell r="O459">
            <v>0</v>
          </cell>
          <cell r="P459">
            <v>3</v>
          </cell>
          <cell r="Q459">
            <v>0</v>
          </cell>
          <cell r="R459">
            <v>2</v>
          </cell>
          <cell r="S459">
            <v>3</v>
          </cell>
          <cell r="T459">
            <v>0</v>
          </cell>
        </row>
        <row r="460">
          <cell r="D460">
            <v>53020020004</v>
          </cell>
          <cell r="E460" t="str">
            <v>En el periodo 2020-2023,  se fortalecen el 100% de las asociaciones de recicladores de oficio en Economía Solidaria, en desarrollo empresarial y competitividad</v>
          </cell>
          <cell r="F460" t="str">
            <v>Asociaciones de recicladores de oficio de economía solidaria fortalecidas en desarrollo empresarial y competitividad</v>
          </cell>
          <cell r="G460" t="str">
            <v>Incremento</v>
          </cell>
          <cell r="H460" t="str">
            <v>Porcentaje</v>
          </cell>
          <cell r="I460" t="str">
            <v>V = V1/V2*100
V2 = V3-V4</v>
          </cell>
          <cell r="J460" t="str">
            <v>V1 = Asociaciones fortalecidas
V2 = Asociaciones cumpliendo en Economía Solidaria
V3 =  Total de asociaciones
V4 = Asociaciones que no cumplen con Economia Solidaria</v>
          </cell>
          <cell r="K460" t="str">
            <v>Número</v>
          </cell>
          <cell r="L460">
            <v>8</v>
          </cell>
          <cell r="M460">
            <v>41</v>
          </cell>
          <cell r="N460">
            <v>6</v>
          </cell>
          <cell r="O460">
            <v>0</v>
          </cell>
          <cell r="P460">
            <v>100</v>
          </cell>
          <cell r="Q460">
            <v>28</v>
          </cell>
          <cell r="R460">
            <v>58</v>
          </cell>
          <cell r="S460">
            <v>82</v>
          </cell>
          <cell r="T460">
            <v>100</v>
          </cell>
        </row>
        <row r="461">
          <cell r="D461">
            <v>53020030001</v>
          </cell>
          <cell r="E461" t="str">
            <v>En el periodo 2021-2023 se implementan 4 Estrategias para el fomento de la producción limpia y el consumo responsable</v>
          </cell>
          <cell r="F461" t="str">
            <v>Estrategias para el fomento de la producción limpia y el consumo responsable implementadas</v>
          </cell>
          <cell r="G461" t="str">
            <v>Incremento</v>
          </cell>
          <cell r="H461" t="str">
            <v>Número</v>
          </cell>
          <cell r="I461" t="str">
            <v>V1</v>
          </cell>
          <cell r="J461" t="str">
            <v xml:space="preserve">V1=Estrategias para el fomento de la producción limpia y el consumo responsable </v>
          </cell>
          <cell r="K461" t="str">
            <v>Número</v>
          </cell>
          <cell r="L461">
            <v>12</v>
          </cell>
          <cell r="M461">
            <v>35</v>
          </cell>
          <cell r="N461">
            <v>13</v>
          </cell>
          <cell r="O461">
            <v>0</v>
          </cell>
          <cell r="P461">
            <v>4</v>
          </cell>
          <cell r="Q461">
            <v>0</v>
          </cell>
          <cell r="R461">
            <v>1</v>
          </cell>
          <cell r="S461">
            <v>3</v>
          </cell>
          <cell r="T461">
            <v>4</v>
          </cell>
        </row>
        <row r="462">
          <cell r="D462">
            <v>53020030002</v>
          </cell>
          <cell r="E462" t="str">
            <v>En el periodo 2021-2023 se formula e implementa un Plan para el fortalecimiento de Negocios Verdes</v>
          </cell>
          <cell r="F462" t="str">
            <v>Plan para el fortalecimiento de Negocios Verdes formulado e implementado</v>
          </cell>
          <cell r="G462" t="str">
            <v>Incremento</v>
          </cell>
          <cell r="H462" t="str">
            <v>Porcentaje</v>
          </cell>
          <cell r="I462" t="str">
            <v>V = V1*V2</v>
          </cell>
          <cell r="J462" t="str">
            <v>V1 = Estrategias implementadas
V2 = Negocios Verdes participando</v>
          </cell>
          <cell r="K462" t="str">
            <v>Número</v>
          </cell>
          <cell r="L462">
            <v>15</v>
          </cell>
          <cell r="M462">
            <v>32</v>
          </cell>
          <cell r="N462">
            <v>10</v>
          </cell>
          <cell r="O462">
            <v>0</v>
          </cell>
          <cell r="P462">
            <v>100</v>
          </cell>
          <cell r="Q462">
            <v>0</v>
          </cell>
          <cell r="R462">
            <v>30</v>
          </cell>
          <cell r="S462">
            <v>65</v>
          </cell>
          <cell r="T462">
            <v>100</v>
          </cell>
        </row>
        <row r="463">
          <cell r="D463">
            <v>53020030003</v>
          </cell>
          <cell r="E463" t="str">
            <v>En el periodo 2021-2023 se  fortalecen 70 productores agricolas locales fortalecidos en técnicas de producción sostenible, competitividad y asociatividad</v>
          </cell>
          <cell r="F463" t="str">
            <v>Productores agrícolas locales fortalecidos en técnicas de producción sostenible, competitividad y asociatividad</v>
          </cell>
          <cell r="G463" t="str">
            <v>Incremento</v>
          </cell>
          <cell r="H463" t="str">
            <v>Número</v>
          </cell>
          <cell r="I463" t="str">
            <v>V = V1+V2+V3</v>
          </cell>
          <cell r="J463" t="str">
            <v>V1 = Fortalecimiento en técnicas de producción sostenible
V2 = Fortalecimiento en competitividad
V3 = Fortalecimiento en asociatividad</v>
          </cell>
          <cell r="K463" t="str">
            <v>Número</v>
          </cell>
          <cell r="L463">
            <v>8</v>
          </cell>
          <cell r="M463">
            <v>17</v>
          </cell>
          <cell r="N463">
            <v>8</v>
          </cell>
          <cell r="O463">
            <v>30</v>
          </cell>
          <cell r="P463">
            <v>100</v>
          </cell>
          <cell r="Q463">
            <v>0</v>
          </cell>
          <cell r="R463">
            <v>50</v>
          </cell>
          <cell r="S463">
            <v>70</v>
          </cell>
          <cell r="T463">
            <v>100</v>
          </cell>
        </row>
        <row r="464">
          <cell r="D464">
            <v>53020030004</v>
          </cell>
          <cell r="E464" t="str">
            <v>En el periodo 2021-2023 se implementan en 30 entidades, programas de eficiencia energetica</v>
          </cell>
          <cell r="F464" t="str">
            <v>Entidades con programas de eficiencia energética implementados</v>
          </cell>
          <cell r="G464" t="str">
            <v>Incremento</v>
          </cell>
          <cell r="H464" t="str">
            <v>Número</v>
          </cell>
          <cell r="I464" t="str">
            <v>V1</v>
          </cell>
          <cell r="J464" t="str">
            <v>V = Entidades con programas implementados</v>
          </cell>
          <cell r="K464" t="str">
            <v>Número</v>
          </cell>
          <cell r="L464">
            <v>7</v>
          </cell>
          <cell r="M464">
            <v>21</v>
          </cell>
          <cell r="N464">
            <v>6</v>
          </cell>
          <cell r="O464">
            <v>0</v>
          </cell>
          <cell r="P464">
            <v>30</v>
          </cell>
          <cell r="Q464">
            <v>0</v>
          </cell>
          <cell r="R464">
            <v>0</v>
          </cell>
          <cell r="S464">
            <v>0</v>
          </cell>
          <cell r="T464">
            <v>30</v>
          </cell>
        </row>
        <row r="465">
          <cell r="D465">
            <v>53020030005</v>
          </cell>
          <cell r="E465" t="str">
            <v>En el periodo 2020 - 2023, se orientan 85 empresas con cambios hacia patrones de producción y consumo sostenible</v>
          </cell>
          <cell r="F465" t="str">
            <v>Empresas con cambios hacia patrones de producción y consumo sostenible</v>
          </cell>
          <cell r="G465" t="str">
            <v>Incremento</v>
          </cell>
          <cell r="H465" t="str">
            <v>Número</v>
          </cell>
          <cell r="I465" t="str">
            <v>V1</v>
          </cell>
          <cell r="J465" t="str">
            <v>V1 = Número empresas con cambios hacia patrones de producción y consumo sostenible</v>
          </cell>
          <cell r="K465" t="str">
            <v>Número</v>
          </cell>
          <cell r="L465">
            <v>12</v>
          </cell>
          <cell r="M465">
            <v>32</v>
          </cell>
          <cell r="N465">
            <v>10</v>
          </cell>
          <cell r="O465">
            <v>35</v>
          </cell>
          <cell r="P465">
            <v>85</v>
          </cell>
          <cell r="Q465">
            <v>40</v>
          </cell>
          <cell r="R465">
            <v>65</v>
          </cell>
          <cell r="S465">
            <v>75</v>
          </cell>
          <cell r="T465">
            <v>85</v>
          </cell>
        </row>
        <row r="466">
          <cell r="D466">
            <v>53020030006</v>
          </cell>
          <cell r="E466" t="str">
            <v xml:space="preserve">En el periodo 2020 - 2023, se registran, evalúan y promueven 80 negocios verdes </v>
          </cell>
          <cell r="F466" t="str">
            <v>Negocios verdes registrados, evaluados y promovidos</v>
          </cell>
          <cell r="G466" t="str">
            <v>Incremento</v>
          </cell>
          <cell r="H466" t="str">
            <v>Número</v>
          </cell>
          <cell r="I466" t="str">
            <v>V1</v>
          </cell>
          <cell r="J466" t="str">
            <v>V1 = Número de negocios verdes registrados, evaluados y promovidos</v>
          </cell>
          <cell r="K466" t="str">
            <v>Número</v>
          </cell>
          <cell r="L466">
            <v>15</v>
          </cell>
          <cell r="M466">
            <v>32</v>
          </cell>
          <cell r="N466">
            <v>10</v>
          </cell>
          <cell r="O466">
            <v>30</v>
          </cell>
          <cell r="P466">
            <v>80</v>
          </cell>
          <cell r="Q466">
            <v>35</v>
          </cell>
          <cell r="R466">
            <v>55</v>
          </cell>
          <cell r="S466">
            <v>65</v>
          </cell>
          <cell r="T466">
            <v>80</v>
          </cell>
        </row>
        <row r="467">
          <cell r="D467">
            <v>53020030007</v>
          </cell>
          <cell r="E467" t="str">
            <v xml:space="preserve">En el periodo 2020 - 2023, 350 obras de desarrollo urbanístico y habitabilidad, aplican Buenas Prácticas Ambientales y de Construcción Sostenible </v>
          </cell>
          <cell r="F467" t="str">
            <v>Obras de desarrollo urbanístico y habitabilidad, aplicando buenas prácticas ambientales y de construcción sostenible</v>
          </cell>
          <cell r="G467" t="str">
            <v>Incremento</v>
          </cell>
          <cell r="H467" t="str">
            <v>Número</v>
          </cell>
          <cell r="I467" t="str">
            <v>V1</v>
          </cell>
          <cell r="J467" t="str">
            <v xml:space="preserve">V1 = Numero obras de desarrollo urbanístico y habitabilidad, aplicando Buenas Prácticas Ambientales y de Construcción Sostenible </v>
          </cell>
          <cell r="K467" t="str">
            <v>Número</v>
          </cell>
          <cell r="L467">
            <v>11</v>
          </cell>
          <cell r="M467">
            <v>32</v>
          </cell>
          <cell r="N467">
            <v>10</v>
          </cell>
          <cell r="O467">
            <v>300</v>
          </cell>
          <cell r="P467">
            <v>350</v>
          </cell>
          <cell r="Q467">
            <v>310</v>
          </cell>
          <cell r="R467">
            <v>325</v>
          </cell>
          <cell r="S467">
            <v>340</v>
          </cell>
          <cell r="T467">
            <v>350</v>
          </cell>
        </row>
        <row r="468">
          <cell r="D468">
            <v>53020030008</v>
          </cell>
          <cell r="E468" t="str">
            <v>En el periodo 2020 - 2023, se efectúa control con medidas de mitigación ambiental a 100 establecimientos con usos de alto impacto ambiental</v>
          </cell>
          <cell r="F468" t="str">
            <v>Establecimientos con usos de alto impacto ambiental de controlados con medidas de mitigación ambiental</v>
          </cell>
          <cell r="G468" t="str">
            <v>Incremento</v>
          </cell>
          <cell r="H468" t="str">
            <v>Número</v>
          </cell>
          <cell r="I468" t="str">
            <v>V1</v>
          </cell>
          <cell r="J468" t="str">
            <v>V1 = Número de establecimientos con usos de alto impacto ambiental de controlados con medidas de mitigación ambiental</v>
          </cell>
          <cell r="K468" t="str">
            <v>Número</v>
          </cell>
          <cell r="L468">
            <v>11</v>
          </cell>
          <cell r="M468">
            <v>32</v>
          </cell>
          <cell r="N468">
            <v>10</v>
          </cell>
          <cell r="O468">
            <v>100</v>
          </cell>
          <cell r="P468">
            <v>200</v>
          </cell>
          <cell r="Q468">
            <v>115</v>
          </cell>
          <cell r="R468">
            <v>140</v>
          </cell>
          <cell r="S468">
            <v>175</v>
          </cell>
          <cell r="T468">
            <v>200</v>
          </cell>
        </row>
        <row r="469">
          <cell r="D469">
            <v>53020030009</v>
          </cell>
          <cell r="E469" t="str">
            <v>A Diciembre 2023 se ha creado el directorio verde de empresas de arenas y gravas</v>
          </cell>
          <cell r="F469" t="str">
            <v>Creación del directorio verde de empresas de arenas y gravas</v>
          </cell>
          <cell r="G469" t="str">
            <v>Incremento</v>
          </cell>
          <cell r="H469" t="str">
            <v>Número</v>
          </cell>
          <cell r="I469" t="str">
            <v>v1</v>
          </cell>
          <cell r="J469" t="str">
            <v>v1 = numero de directorios verdes</v>
          </cell>
          <cell r="K469" t="str">
            <v>Número</v>
          </cell>
          <cell r="L469">
            <v>9</v>
          </cell>
          <cell r="M469">
            <v>4</v>
          </cell>
          <cell r="N469">
            <v>10</v>
          </cell>
          <cell r="O469">
            <v>0</v>
          </cell>
          <cell r="P469">
            <v>1</v>
          </cell>
          <cell r="Q469">
            <v>0</v>
          </cell>
          <cell r="R469">
            <v>0</v>
          </cell>
          <cell r="S469">
            <v>0</v>
          </cell>
          <cell r="T469">
            <v>1</v>
          </cell>
        </row>
        <row r="470">
          <cell r="D470">
            <v>53020030010</v>
          </cell>
          <cell r="E470" t="str">
            <v>En el periodo 2021 - 2023, se beneficia a 300 mujeres con proyectos para la producción agroecológica y consumo responsables con enfoque diferencial y de género</v>
          </cell>
          <cell r="F470" t="str">
            <v>Mujeres beneficiadas con proyectos para la producción agroecológica y consumo responsables con enfoque diferencial y de género</v>
          </cell>
          <cell r="G470" t="str">
            <v>Incremento</v>
          </cell>
          <cell r="H470" t="str">
            <v>Número</v>
          </cell>
          <cell r="I470" t="str">
            <v>V1</v>
          </cell>
          <cell r="J470" t="str">
            <v>V1 = Número de mujeres beneficiadas con proyectos para la producción agroecológica y consumo responsables con enfoque diferencial y de género</v>
          </cell>
          <cell r="K470" t="str">
            <v>Número</v>
          </cell>
          <cell r="L470">
            <v>5</v>
          </cell>
          <cell r="M470">
            <v>17</v>
          </cell>
          <cell r="N470">
            <v>8</v>
          </cell>
          <cell r="O470">
            <v>0</v>
          </cell>
          <cell r="P470">
            <v>300</v>
          </cell>
          <cell r="Q470">
            <v>0</v>
          </cell>
          <cell r="R470">
            <v>100</v>
          </cell>
          <cell r="S470">
            <v>200</v>
          </cell>
          <cell r="T470">
            <v>300</v>
          </cell>
        </row>
        <row r="471">
          <cell r="D471">
            <v>53020040001</v>
          </cell>
          <cell r="E471" t="str">
            <v>En el periodo 2020 - 2023, se ejecutan seis medidas de acción a  corto plazo del Plan Integral de Mitigación y Adaptación al Cambio Climático de Santiago de Cali</v>
          </cell>
          <cell r="F471" t="str">
            <v>Medidas de acción a corto plazo del Plan integral de gestión del Cambio Climático de Santiago de Cali, ejecutadas</v>
          </cell>
          <cell r="G471" t="str">
            <v>Incremento</v>
          </cell>
          <cell r="H471" t="str">
            <v>Número</v>
          </cell>
          <cell r="I471" t="str">
            <v>V1</v>
          </cell>
          <cell r="J471" t="str">
            <v>V1 = Número de medidas del Plan Integral de Mitigación y Adaptación al Cambio Climático ejecutadas</v>
          </cell>
          <cell r="K471" t="str">
            <v>Número</v>
          </cell>
          <cell r="L471">
            <v>13</v>
          </cell>
          <cell r="M471">
            <v>32</v>
          </cell>
          <cell r="N471">
            <v>10</v>
          </cell>
          <cell r="O471">
            <v>3</v>
          </cell>
          <cell r="P471">
            <v>9</v>
          </cell>
          <cell r="Q471">
            <v>3</v>
          </cell>
          <cell r="R471">
            <v>5</v>
          </cell>
          <cell r="S471">
            <v>7</v>
          </cell>
          <cell r="T471">
            <v>9</v>
          </cell>
        </row>
        <row r="472">
          <cell r="D472">
            <v>53020040002</v>
          </cell>
          <cell r="E472" t="str">
            <v>En el período 2020 - 2023 se adquieren 26 vehículos eléctricos en el parque automotor del Distrito de Santiago de Cali</v>
          </cell>
          <cell r="F472" t="str">
            <v>Vehículos eléctricos en el Distrito adquiridos</v>
          </cell>
          <cell r="G472" t="str">
            <v>Incremento</v>
          </cell>
          <cell r="H472" t="str">
            <v>Número</v>
          </cell>
          <cell r="I472" t="str">
            <v>V1</v>
          </cell>
          <cell r="J472" t="str">
            <v xml:space="preserve">V1: Vehículos eléctricos en el Distrito adquiridos
</v>
          </cell>
          <cell r="K472" t="str">
            <v>Número</v>
          </cell>
          <cell r="L472">
            <v>11</v>
          </cell>
          <cell r="M472">
            <v>24</v>
          </cell>
          <cell r="N472">
            <v>9</v>
          </cell>
          <cell r="O472">
            <v>0</v>
          </cell>
          <cell r="P472">
            <v>26</v>
          </cell>
          <cell r="Q472">
            <v>0</v>
          </cell>
          <cell r="R472">
            <v>9</v>
          </cell>
          <cell r="S472">
            <v>18</v>
          </cell>
          <cell r="T472">
            <v>26</v>
          </cell>
        </row>
        <row r="473">
          <cell r="D473">
            <v>53020040003</v>
          </cell>
          <cell r="E473" t="str">
            <v>En el periodo 2021-2023 se realizan 30.000 controles de emisiones a vehiculos en la ciudad de cali</v>
          </cell>
          <cell r="F473" t="str">
            <v>Vehículos con control y vigilancia de emisiones en zonas priorizadas por la autoridad ambiental realizados</v>
          </cell>
          <cell r="G473" t="str">
            <v>Incremento</v>
          </cell>
          <cell r="H473" t="str">
            <v>Número</v>
          </cell>
          <cell r="I473" t="str">
            <v>V1</v>
          </cell>
          <cell r="J473" t="str">
            <v>V1= Vehículos con control y vigilancia de emisiones realizados</v>
          </cell>
          <cell r="K473" t="str">
            <v>Número</v>
          </cell>
          <cell r="L473">
            <v>11</v>
          </cell>
          <cell r="M473">
            <v>19</v>
          </cell>
          <cell r="N473">
            <v>9</v>
          </cell>
          <cell r="O473">
            <v>0</v>
          </cell>
          <cell r="P473">
            <v>30000</v>
          </cell>
          <cell r="Q473">
            <v>0</v>
          </cell>
          <cell r="R473">
            <v>10000</v>
          </cell>
          <cell r="S473">
            <v>20000</v>
          </cell>
          <cell r="T473">
            <v>30000</v>
          </cell>
        </row>
        <row r="474">
          <cell r="D474">
            <v>53020040004</v>
          </cell>
          <cell r="E474" t="str">
            <v>Entre el 2021 y el 2023, se adecúan mínimo 45 nuevas viviendas (Hogares Sostenibles) con Energía Solar Fotovoltaica en Cali (1 Kwp - Recursos EMCALI)</v>
          </cell>
          <cell r="F474" t="str">
            <v>Cantidad de hogares sostenibles con soluciones Solares Fotovoltaicas&lt;1 Kwp en Cali</v>
          </cell>
          <cell r="G474" t="str">
            <v>Incremento</v>
          </cell>
          <cell r="H474" t="str">
            <v>Número</v>
          </cell>
          <cell r="I474" t="str">
            <v>∑ V1</v>
          </cell>
          <cell r="J474" t="str">
            <v>V1= Cantidad de Hogares Sostenibles con Soluciones Solares Fotovoltaicas&lt;1 Kwp en Cali</v>
          </cell>
          <cell r="K474" t="str">
            <v>Número</v>
          </cell>
          <cell r="L474">
            <v>7</v>
          </cell>
          <cell r="M474">
            <v>21</v>
          </cell>
          <cell r="N474">
            <v>6</v>
          </cell>
          <cell r="O474">
            <v>55</v>
          </cell>
          <cell r="P474">
            <v>100</v>
          </cell>
          <cell r="Q474">
            <v>0</v>
          </cell>
          <cell r="R474">
            <v>70</v>
          </cell>
          <cell r="S474">
            <v>85</v>
          </cell>
          <cell r="T474">
            <v>100</v>
          </cell>
        </row>
        <row r="475">
          <cell r="D475">
            <v>53020040005</v>
          </cell>
          <cell r="E475" t="str">
            <v>En el 2023, se construye 5.100 nuevas viviendas (Hogares Sostenibles) con Energía Solar Fotovoltaica en SDL (1,8 Kwp - Recursos OCAD y/o Otros)</v>
          </cell>
          <cell r="F475" t="str">
            <v>Cantidad de hogares sostenibles con soluciones solares fotovoltaicas =1 8 Kwp en SDL</v>
          </cell>
          <cell r="G475" t="str">
            <v>Incremento</v>
          </cell>
          <cell r="H475" t="str">
            <v>Número</v>
          </cell>
          <cell r="I475" t="str">
            <v>∑ V1</v>
          </cell>
          <cell r="J475" t="str">
            <v>V1= Cantidad de Hogares Sostenibles con Soluciones Solares Fotovoltaicas=1,8 Kwp enSDL</v>
          </cell>
          <cell r="K475" t="str">
            <v>Número</v>
          </cell>
          <cell r="L475">
            <v>7</v>
          </cell>
          <cell r="M475">
            <v>21</v>
          </cell>
          <cell r="N475">
            <v>6</v>
          </cell>
          <cell r="O475">
            <v>0</v>
          </cell>
          <cell r="P475">
            <v>5100</v>
          </cell>
          <cell r="Q475">
            <v>0</v>
          </cell>
          <cell r="R475">
            <v>0</v>
          </cell>
          <cell r="S475">
            <v>0</v>
          </cell>
          <cell r="T475">
            <v>5100</v>
          </cell>
        </row>
        <row r="476">
          <cell r="D476">
            <v>53020040006</v>
          </cell>
          <cell r="E476" t="str">
            <v>Entre el 2021 al 2023, c mínimo 20 Clientes Oficiales con Energía Solar Fotovoltaica en Cali</v>
          </cell>
          <cell r="F476" t="str">
            <v>Cantidad de clientes oficiales con soluciones solares fotovoltaicas &lt;1 Kwp en Cali</v>
          </cell>
          <cell r="G476" t="str">
            <v>Incremento</v>
          </cell>
          <cell r="H476" t="str">
            <v>Número</v>
          </cell>
          <cell r="I476" t="str">
            <v>∑ V1</v>
          </cell>
          <cell r="J476" t="str">
            <v>V1= Cantidad de Clientes Oficiales con Soluciones Solares Fotovoltaicas &lt;1 Kwp en Cali</v>
          </cell>
          <cell r="K476" t="str">
            <v>Número</v>
          </cell>
          <cell r="L476">
            <v>7</v>
          </cell>
          <cell r="M476">
            <v>21</v>
          </cell>
          <cell r="N476">
            <v>6</v>
          </cell>
          <cell r="O476">
            <v>0</v>
          </cell>
          <cell r="P476">
            <v>50</v>
          </cell>
          <cell r="Q476">
            <v>0</v>
          </cell>
          <cell r="R476">
            <v>5</v>
          </cell>
          <cell r="S476">
            <v>10</v>
          </cell>
          <cell r="T476">
            <v>50</v>
          </cell>
        </row>
        <row r="477">
          <cell r="D477">
            <v>53020040007</v>
          </cell>
          <cell r="E477" t="str">
            <v>En el cuatrienio 2020-2023, se adecúan mínimo 52 Clientes Particulares con Energía Solar Fotovoltaica en SDL</v>
          </cell>
          <cell r="F477" t="str">
            <v>Cantidad de clientes particulares con soluciones solares Fotovoltaicas en SDL</v>
          </cell>
          <cell r="G477" t="str">
            <v>Incremento</v>
          </cell>
          <cell r="H477" t="str">
            <v>Número</v>
          </cell>
          <cell r="I477" t="str">
            <v>∑ V1</v>
          </cell>
          <cell r="J477" t="str">
            <v>V1= Cantidad de Clientes Particulares con Soluciones Solares Fotovoltaicas en SDL</v>
          </cell>
          <cell r="K477" t="str">
            <v>Número</v>
          </cell>
          <cell r="L477">
            <v>7</v>
          </cell>
          <cell r="M477">
            <v>21</v>
          </cell>
          <cell r="N477">
            <v>6</v>
          </cell>
          <cell r="O477">
            <v>12</v>
          </cell>
          <cell r="P477">
            <v>112</v>
          </cell>
          <cell r="Q477">
            <v>25</v>
          </cell>
          <cell r="R477">
            <v>38</v>
          </cell>
          <cell r="S477">
            <v>51</v>
          </cell>
          <cell r="T477">
            <v>112</v>
          </cell>
        </row>
        <row r="478">
          <cell r="D478">
            <v>53020040008</v>
          </cell>
          <cell r="E478" t="str">
            <v>Al 2022, se construye una Granja Solar, proyectada por EMCALI en SDL</v>
          </cell>
          <cell r="F478" t="str">
            <v>Cantidad de granjas solares construidas en SDL</v>
          </cell>
          <cell r="G478" t="str">
            <v>Incremento</v>
          </cell>
          <cell r="H478" t="str">
            <v>Número</v>
          </cell>
          <cell r="I478" t="str">
            <v>∑ V1</v>
          </cell>
          <cell r="J478" t="str">
            <v>V1= Cantidad de Granjas Solares Construidas en SDL</v>
          </cell>
          <cell r="K478" t="str">
            <v>Número</v>
          </cell>
          <cell r="L478">
            <v>7</v>
          </cell>
          <cell r="M478">
            <v>21</v>
          </cell>
          <cell r="N478">
            <v>6</v>
          </cell>
          <cell r="O478">
            <v>0</v>
          </cell>
          <cell r="P478">
            <v>1</v>
          </cell>
          <cell r="Q478">
            <v>0</v>
          </cell>
          <cell r="R478">
            <v>0</v>
          </cell>
          <cell r="S478">
            <v>1</v>
          </cell>
          <cell r="T478">
            <v>0</v>
          </cell>
        </row>
        <row r="479">
          <cell r="D479">
            <v>53020040009</v>
          </cell>
          <cell r="E479" t="str">
            <v>Entre el 2021 y 2023, se instalan 100 Transformadores de Distribución con Aceite Vegetal</v>
          </cell>
          <cell r="F479" t="str">
            <v>Cantidad de transformadores de distribución en aceite vegetal instalados en SDL</v>
          </cell>
          <cell r="G479" t="str">
            <v>Incremento</v>
          </cell>
          <cell r="H479" t="str">
            <v>Número</v>
          </cell>
          <cell r="I479" t="str">
            <v>∑ V1</v>
          </cell>
          <cell r="J479" t="str">
            <v>V1= Cantidad de Transformadores de Distribución en Aceite Vegetal Instalados en SDL</v>
          </cell>
          <cell r="K479" t="str">
            <v>Número</v>
          </cell>
          <cell r="L479">
            <v>7</v>
          </cell>
          <cell r="M479">
            <v>21</v>
          </cell>
          <cell r="N479">
            <v>6</v>
          </cell>
          <cell r="O479">
            <v>0</v>
          </cell>
          <cell r="P479">
            <v>100</v>
          </cell>
          <cell r="Q479">
            <v>0</v>
          </cell>
          <cell r="R479">
            <v>30</v>
          </cell>
          <cell r="S479">
            <v>60</v>
          </cell>
          <cell r="T479">
            <v>100</v>
          </cell>
        </row>
        <row r="480">
          <cell r="D480">
            <v>53020040010</v>
          </cell>
          <cell r="E480" t="str">
            <v>Entre el 2021 y el 2023, se adquieren al menos 20 Vehículos eléctricos (VE) en EMCALI</v>
          </cell>
          <cell r="F480" t="str">
            <v>Cantidad de vehículos eléctricos (para la operación) en funcionamiento en EMCALI</v>
          </cell>
          <cell r="G480" t="str">
            <v>Incremento</v>
          </cell>
          <cell r="H480" t="str">
            <v>Número</v>
          </cell>
          <cell r="I480" t="str">
            <v>∑ V1</v>
          </cell>
          <cell r="J480" t="str">
            <v>V1= Cantidad de Vehículos Eléctricos en Funcionamiento en EMCALI</v>
          </cell>
          <cell r="K480" t="str">
            <v>Número</v>
          </cell>
          <cell r="L480">
            <v>7</v>
          </cell>
          <cell r="M480">
            <v>21</v>
          </cell>
          <cell r="N480">
            <v>6</v>
          </cell>
          <cell r="O480">
            <v>0</v>
          </cell>
          <cell r="P480">
            <v>20</v>
          </cell>
          <cell r="Q480">
            <v>0</v>
          </cell>
          <cell r="R480">
            <v>5</v>
          </cell>
          <cell r="S480">
            <v>15</v>
          </cell>
          <cell r="T480">
            <v>20</v>
          </cell>
        </row>
        <row r="481">
          <cell r="D481">
            <v>53020040011</v>
          </cell>
          <cell r="E481" t="str">
            <v>Entre el 2021 y el 2023, se habilitan al menos 4 Estaciones de Recarga para VE en SDL</v>
          </cell>
          <cell r="F481" t="str">
            <v>Cantidad de estaciones de recarga habilitadas para VE en SDL</v>
          </cell>
          <cell r="G481" t="str">
            <v>Incremento</v>
          </cell>
          <cell r="H481" t="str">
            <v>Número</v>
          </cell>
          <cell r="I481" t="str">
            <v>∑ V1</v>
          </cell>
          <cell r="J481" t="str">
            <v>V1= Cantidad de Estaciones de Recarga Habilitadas para VE en SDL</v>
          </cell>
          <cell r="K481" t="str">
            <v>Número</v>
          </cell>
          <cell r="L481">
            <v>7</v>
          </cell>
          <cell r="M481">
            <v>21</v>
          </cell>
          <cell r="N481">
            <v>6</v>
          </cell>
          <cell r="O481">
            <v>0</v>
          </cell>
          <cell r="P481">
            <v>4</v>
          </cell>
          <cell r="Q481">
            <v>0</v>
          </cell>
          <cell r="R481">
            <v>1</v>
          </cell>
          <cell r="S481">
            <v>3</v>
          </cell>
          <cell r="T481">
            <v>4</v>
          </cell>
        </row>
        <row r="482">
          <cell r="D482">
            <v>53020040012</v>
          </cell>
          <cell r="E482" t="str">
            <v>En cuatrenio 2020-2023, se conectan con la oficina virtual de EMCALI, 15.500 empresas</v>
          </cell>
          <cell r="F482" t="str">
            <v>Cantidad de usuarios (empresas y/o independientes) conectados con la oficina virtual</v>
          </cell>
          <cell r="G482" t="str">
            <v>Incremento</v>
          </cell>
          <cell r="H482" t="str">
            <v>Número</v>
          </cell>
          <cell r="I482" t="str">
            <v>∑ V1</v>
          </cell>
          <cell r="J482" t="str">
            <v>V1: Numero de Empresas conectadas por oficina virtual</v>
          </cell>
          <cell r="K482" t="str">
            <v>Número</v>
          </cell>
          <cell r="L482">
            <v>11</v>
          </cell>
          <cell r="M482">
            <v>23</v>
          </cell>
          <cell r="N482">
            <v>6</v>
          </cell>
          <cell r="O482">
            <v>2500</v>
          </cell>
          <cell r="P482">
            <v>30000</v>
          </cell>
          <cell r="Q482">
            <v>2500</v>
          </cell>
          <cell r="R482">
            <v>12000</v>
          </cell>
          <cell r="S482">
            <v>20000</v>
          </cell>
          <cell r="T482">
            <v>30000</v>
          </cell>
        </row>
        <row r="483">
          <cell r="D483">
            <v>53020040013</v>
          </cell>
          <cell r="E483" t="str">
            <v>Enel periodo 2020 -2021 se elabora estudio plan de incentivo al uso de vehiculos electricos e hibridos de servicio publico y particular en el Distrito de Cali</v>
          </cell>
          <cell r="F483" t="str">
            <v>Estudio de generación plan incentivos al uso de vehículos eléctricos e híbridos de servicio público y particular en el Distrito de Cali elaborado</v>
          </cell>
          <cell r="G483" t="str">
            <v>Incremento</v>
          </cell>
          <cell r="H483" t="str">
            <v>Número</v>
          </cell>
          <cell r="I483" t="str">
            <v>V1</v>
          </cell>
          <cell r="J483" t="str">
            <v>V1=estudio plan de incentivo al uso de vehiculos electricos e hibridos de servicio publico y particular</v>
          </cell>
          <cell r="K483" t="str">
            <v>Número</v>
          </cell>
          <cell r="L483">
            <v>11</v>
          </cell>
          <cell r="M483">
            <v>19</v>
          </cell>
          <cell r="N483">
            <v>9</v>
          </cell>
          <cell r="O483">
            <v>0</v>
          </cell>
          <cell r="P483">
            <v>1</v>
          </cell>
          <cell r="Q483">
            <v>0</v>
          </cell>
          <cell r="R483">
            <v>1</v>
          </cell>
          <cell r="S483">
            <v>0</v>
          </cell>
          <cell r="T483">
            <v>0</v>
          </cell>
        </row>
        <row r="484">
          <cell r="D484">
            <v>53030010001</v>
          </cell>
          <cell r="E484" t="str">
            <v>En el periodo 2021 - 2023, se ejecutan cuatro (4) proyectos  definidos en el Plan de Manejo Ambiental del Acuífero de Cali -PMAA</v>
          </cell>
          <cell r="F484" t="str">
            <v>Proyectos definidos en el Plan de Manejo Ambiental del Acuífero de Cali -PMAA, priorizados y ejecutados</v>
          </cell>
          <cell r="G484" t="str">
            <v>Incremento</v>
          </cell>
          <cell r="H484" t="str">
            <v>Número</v>
          </cell>
          <cell r="I484" t="str">
            <v>V1</v>
          </cell>
          <cell r="J484" t="str">
            <v>V1 = Número de proyectos del Plan de Manejo Ambiental del Acuífero ejecutados</v>
          </cell>
          <cell r="K484" t="str">
            <v>Número</v>
          </cell>
          <cell r="L484">
            <v>6</v>
          </cell>
          <cell r="M484">
            <v>32</v>
          </cell>
          <cell r="N484">
            <v>10</v>
          </cell>
          <cell r="O484">
            <v>0</v>
          </cell>
          <cell r="P484">
            <v>4</v>
          </cell>
          <cell r="Q484">
            <v>0</v>
          </cell>
          <cell r="R484">
            <v>2</v>
          </cell>
          <cell r="S484">
            <v>3</v>
          </cell>
          <cell r="T484">
            <v>4</v>
          </cell>
        </row>
        <row r="485">
          <cell r="D485">
            <v>53030010002</v>
          </cell>
          <cell r="E485" t="str">
            <v>En el periodo 2021- 2022, se formulan, adoptan y ejecutan cuatro (4) Instrumentos de planificación (PORH) para garantizar calidad y cantidad de agua, para el sostenimiento de los ecosistemas acuáticos y los usos actuales y potenciales del agua.</v>
          </cell>
          <cell r="F485" t="str">
            <v>Instrumentos de planificación (PORH) para garantizar calidad y cantidad de agua, para el sostenimiento de los ecosistemas acuáticos y los usos actuales y potenciales del agua, formulados, adoptados y en ejecución</v>
          </cell>
          <cell r="G485" t="str">
            <v>Incremento</v>
          </cell>
          <cell r="H485" t="str">
            <v>Número</v>
          </cell>
          <cell r="I485" t="str">
            <v xml:space="preserve">V1 + V2 + V3 + V4 </v>
          </cell>
          <cell r="J485" t="str">
            <v>V1 = PORH río Cañaveralejo
V2 = PORH río Meléndez
V3 = PORH río Lili
V4 = PORH río Cali</v>
          </cell>
          <cell r="K485" t="str">
            <v>Número</v>
          </cell>
          <cell r="L485">
            <v>6</v>
          </cell>
          <cell r="M485">
            <v>32</v>
          </cell>
          <cell r="N485">
            <v>10</v>
          </cell>
          <cell r="O485">
            <v>3</v>
          </cell>
          <cell r="P485">
            <v>4</v>
          </cell>
          <cell r="Q485">
            <v>0</v>
          </cell>
          <cell r="R485">
            <v>3</v>
          </cell>
          <cell r="S485">
            <v>4</v>
          </cell>
          <cell r="T485">
            <v>0</v>
          </cell>
        </row>
        <row r="486">
          <cell r="D486">
            <v>53030010003</v>
          </cell>
          <cell r="E486" t="str">
            <v>Entre 2020-2023 se se construye y pone en marcha de un (1) piloto a escala real de sistema de Filtración en lecho de Rio.</v>
          </cell>
          <cell r="F486" t="str">
            <v>Avance piloto a escala real de sistema de filtración en lecho de río, construido y en funcionamiento, en PTAP Cauca</v>
          </cell>
          <cell r="G486" t="str">
            <v>Incremento</v>
          </cell>
          <cell r="H486" t="str">
            <v>Porcentaje</v>
          </cell>
          <cell r="I486" t="str">
            <v>10*V1+10*V2+70*V3+10*V4</v>
          </cell>
          <cell r="J486" t="str">
            <v>V1: Fase I: Incorporación de recursos en el presupuesto
V2: Fase II Inicio etapa pre-contractual
V3: Fase III Ejecución contrato de obra e interventoría
V4: Fase IV Recibo de obra, identificación  de activos y aportes</v>
          </cell>
          <cell r="K486" t="str">
            <v>Número</v>
          </cell>
          <cell r="L486">
            <v>6</v>
          </cell>
          <cell r="M486">
            <v>40</v>
          </cell>
          <cell r="N486">
            <v>3</v>
          </cell>
          <cell r="O486">
            <v>0</v>
          </cell>
          <cell r="P486">
            <v>100</v>
          </cell>
          <cell r="Q486">
            <v>10</v>
          </cell>
          <cell r="R486">
            <v>20</v>
          </cell>
          <cell r="S486">
            <v>90</v>
          </cell>
          <cell r="T486">
            <v>100</v>
          </cell>
        </row>
        <row r="487">
          <cell r="D487">
            <v>53030010004</v>
          </cell>
          <cell r="E487" t="str">
            <v>Entre 2020-2023 se participara en Dos (2) áreas pilotos con esquemas diferenciados para la promoción de sistemas sostenibles de acueducto y alcantarillado</v>
          </cell>
          <cell r="F487" t="str">
            <v>Participación en dos (2) proyectos de impacto regional para la promoción de sistema sostenibles de abastecimiento de agua y saneamiento ambiental</v>
          </cell>
          <cell r="G487" t="str">
            <v>Incremento</v>
          </cell>
          <cell r="H487" t="str">
            <v>Porcentaje</v>
          </cell>
          <cell r="I487" t="str">
            <v>10*V1+10*V2+80*V3</v>
          </cell>
          <cell r="J487" t="str">
            <v>V1: Etapa I Identificación de áreas susceptibles de implementar
V2: Etapa II Firma convenio municipio de Santiago de Cali y EMCALI
V3: Etapa III Definición del esquema diferencial, tarifas a implementar y metas anuales</v>
          </cell>
          <cell r="K487" t="str">
            <v>Número</v>
          </cell>
          <cell r="L487">
            <v>6</v>
          </cell>
          <cell r="M487">
            <v>40</v>
          </cell>
          <cell r="N487">
            <v>3</v>
          </cell>
          <cell r="O487">
            <v>0</v>
          </cell>
          <cell r="P487">
            <v>100</v>
          </cell>
          <cell r="Q487">
            <v>10</v>
          </cell>
          <cell r="R487">
            <v>20</v>
          </cell>
          <cell r="S487">
            <v>40</v>
          </cell>
          <cell r="T487">
            <v>100</v>
          </cell>
        </row>
        <row r="488">
          <cell r="D488">
            <v>53030010005</v>
          </cell>
          <cell r="E488" t="str">
            <v>Entre 2020-2023 se adelanta el mantenimiento de los reservorios de la planta de tratamientode agua potable de Puerto Mallarino y su aislamiento</v>
          </cell>
          <cell r="F488" t="str">
            <v>Reservorio de la planta de tratamiento de agua potable de Puerto Mallarino mantenido y con aislamiento</v>
          </cell>
          <cell r="G488" t="str">
            <v>Incremento</v>
          </cell>
          <cell r="H488" t="str">
            <v>Número</v>
          </cell>
          <cell r="I488" t="str">
            <v>∑ V1</v>
          </cell>
          <cell r="J488" t="str">
            <v>V1: Numero de reservorios con mantenimiento</v>
          </cell>
          <cell r="K488" t="str">
            <v>Número</v>
          </cell>
          <cell r="L488">
            <v>6</v>
          </cell>
          <cell r="M488">
            <v>32</v>
          </cell>
          <cell r="N488">
            <v>3</v>
          </cell>
          <cell r="O488">
            <v>3</v>
          </cell>
          <cell r="P488">
            <v>12</v>
          </cell>
          <cell r="Q488">
            <v>0</v>
          </cell>
          <cell r="R488">
            <v>7</v>
          </cell>
          <cell r="S488">
            <v>9</v>
          </cell>
          <cell r="T488">
            <v>12</v>
          </cell>
        </row>
        <row r="489">
          <cell r="D489">
            <v>53030020001</v>
          </cell>
          <cell r="E489" t="str">
            <v>Al 2021, se construye un Anillo de Distribución de Energía Eléctrica a 115 Kv en SDL</v>
          </cell>
          <cell r="F489" t="str">
            <v>Anillo a 115 Kv construido y funcionando en SDL</v>
          </cell>
          <cell r="G489" t="str">
            <v>Incremento</v>
          </cell>
          <cell r="H489" t="str">
            <v>Número</v>
          </cell>
          <cell r="I489" t="str">
            <v>∑ V1</v>
          </cell>
          <cell r="J489" t="str">
            <v>V1= Anillo a 115 Kv Construido y Funcionando en SDL</v>
          </cell>
          <cell r="K489" t="str">
            <v>Número</v>
          </cell>
          <cell r="L489">
            <v>7</v>
          </cell>
          <cell r="M489">
            <v>21</v>
          </cell>
          <cell r="N489">
            <v>6</v>
          </cell>
          <cell r="O489">
            <v>0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0</v>
          </cell>
        </row>
        <row r="490">
          <cell r="D490">
            <v>53030020002</v>
          </cell>
          <cell r="E490" t="str">
            <v>Al 2021, se construye la Nueva Subestación de Distribución de Energía Eléctrica a 115 Kv, denominada Ladera en SDL.</v>
          </cell>
          <cell r="F490" t="str">
            <v>Subestación de Energía Ladera construida y funcionando en SDL</v>
          </cell>
          <cell r="G490" t="str">
            <v>Incremento</v>
          </cell>
          <cell r="H490" t="str">
            <v>Número</v>
          </cell>
          <cell r="I490" t="str">
            <v>∑ V1</v>
          </cell>
          <cell r="J490" t="str">
            <v>V1= Subestación de Energía Ladera Construida y Funcionando en SDL</v>
          </cell>
          <cell r="K490" t="str">
            <v>Número</v>
          </cell>
          <cell r="L490">
            <v>7</v>
          </cell>
          <cell r="M490">
            <v>21</v>
          </cell>
          <cell r="N490">
            <v>6</v>
          </cell>
          <cell r="O490">
            <v>0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0</v>
          </cell>
        </row>
        <row r="491">
          <cell r="D491">
            <v>53030020003</v>
          </cell>
          <cell r="E491" t="str">
            <v>En el cuatrienio 2020-2023, c 200 Km de red de Media Tensión en SDL</v>
          </cell>
          <cell r="F491" t="str">
            <v>Kilómetros de red de media tensión construidos en SDL</v>
          </cell>
          <cell r="G491" t="str">
            <v>Incremento</v>
          </cell>
          <cell r="H491" t="str">
            <v>Km</v>
          </cell>
          <cell r="I491" t="str">
            <v>∑V1</v>
          </cell>
          <cell r="J491" t="str">
            <v>V1= Kilómetros de Red de Media Tensión Construidos en SDL</v>
          </cell>
          <cell r="K491" t="str">
            <v>km</v>
          </cell>
          <cell r="L491">
            <v>7</v>
          </cell>
          <cell r="M491">
            <v>21</v>
          </cell>
          <cell r="N491">
            <v>6</v>
          </cell>
          <cell r="O491">
            <v>63</v>
          </cell>
          <cell r="P491">
            <v>263</v>
          </cell>
          <cell r="Q491">
            <v>115</v>
          </cell>
          <cell r="R491">
            <v>165</v>
          </cell>
          <cell r="S491">
            <v>220</v>
          </cell>
          <cell r="T491">
            <v>263</v>
          </cell>
        </row>
        <row r="492">
          <cell r="D492">
            <v>53030020004</v>
          </cell>
          <cell r="E492" t="str">
            <v>En el cuatrienio 2020-2023, se Instalan 122 equipos de maniobra en las redes de EMCALI</v>
          </cell>
          <cell r="F492" t="str">
            <v>Equipos de maniobra instalados en SDL</v>
          </cell>
          <cell r="G492" t="str">
            <v>Incremento</v>
          </cell>
          <cell r="H492" t="str">
            <v>Número</v>
          </cell>
          <cell r="I492" t="str">
            <v>∑ V1</v>
          </cell>
          <cell r="J492" t="str">
            <v>V1= Equipos de maniobra instalados en SDL</v>
          </cell>
          <cell r="K492" t="str">
            <v>Número</v>
          </cell>
          <cell r="L492">
            <v>7</v>
          </cell>
          <cell r="M492">
            <v>21</v>
          </cell>
          <cell r="N492">
            <v>6</v>
          </cell>
          <cell r="O492">
            <v>40</v>
          </cell>
          <cell r="P492">
            <v>162</v>
          </cell>
          <cell r="Q492">
            <v>56</v>
          </cell>
          <cell r="R492">
            <v>91</v>
          </cell>
          <cell r="S492">
            <v>116</v>
          </cell>
          <cell r="T492">
            <v>162</v>
          </cell>
        </row>
        <row r="493">
          <cell r="D493">
            <v>53030020005</v>
          </cell>
          <cell r="E493" t="str">
            <v>En el cuatrienio 2020-2023, se Instalan 170,94 Km de Cable Semiaislado (Cable Ecológico) en las Redes de EMCALI</v>
          </cell>
          <cell r="F493" t="str">
            <v>Kilómetros Intervenidos con cable ecológico en SDL</v>
          </cell>
          <cell r="G493" t="str">
            <v>Incremento</v>
          </cell>
          <cell r="H493" t="str">
            <v>Km</v>
          </cell>
          <cell r="I493" t="str">
            <v>∑ V1</v>
          </cell>
          <cell r="J493" t="str">
            <v>V1= Kilómetros Intervenidos Con Cable Ecológico en SDL</v>
          </cell>
          <cell r="K493" t="str">
            <v>km</v>
          </cell>
          <cell r="L493">
            <v>7</v>
          </cell>
          <cell r="M493">
            <v>21</v>
          </cell>
          <cell r="N493">
            <v>6</v>
          </cell>
          <cell r="O493">
            <v>71</v>
          </cell>
          <cell r="P493">
            <v>242</v>
          </cell>
          <cell r="Q493">
            <v>135.78</v>
          </cell>
          <cell r="R493">
            <v>165.19</v>
          </cell>
          <cell r="S493">
            <v>199.07</v>
          </cell>
          <cell r="T493">
            <v>242</v>
          </cell>
        </row>
        <row r="494">
          <cell r="D494">
            <v>53030020006</v>
          </cell>
          <cell r="E494" t="str">
            <v>En el cuatrienio 2020-2023, se instalan 35.479 Nuevos Servicios provenientes del Programa de Reducción de Perdidas de Energía en SDL</v>
          </cell>
          <cell r="F494" t="str">
            <v>Nuevos servicios instalados por programa de reducción de pérdidas de energía en SDL</v>
          </cell>
          <cell r="G494" t="str">
            <v>Incremento</v>
          </cell>
          <cell r="H494" t="str">
            <v>Número</v>
          </cell>
          <cell r="I494" t="str">
            <v>∑ V1</v>
          </cell>
          <cell r="J494" t="str">
            <v>V1= Nuevos Servicios Instalados por Programa de Reducción de Perdidas de Energía en SDL</v>
          </cell>
          <cell r="K494" t="str">
            <v>Número</v>
          </cell>
          <cell r="L494">
            <v>7</v>
          </cell>
          <cell r="M494">
            <v>21</v>
          </cell>
          <cell r="N494">
            <v>6</v>
          </cell>
          <cell r="O494">
            <v>8555</v>
          </cell>
          <cell r="P494">
            <v>44034</v>
          </cell>
          <cell r="Q494">
            <v>17163</v>
          </cell>
          <cell r="R494">
            <v>25943</v>
          </cell>
          <cell r="S494">
            <v>34899</v>
          </cell>
          <cell r="T494">
            <v>44034</v>
          </cell>
        </row>
        <row r="495">
          <cell r="D495">
            <v>53030030001</v>
          </cell>
          <cell r="E495" t="str">
            <v>Entre 2020-2023 se implementan dos (2) estrategias para disminuir contaminación por vertimientos líquidos</v>
          </cell>
          <cell r="F495" t="str">
            <v>Definir y ejecutar dos (2) estrategias de reducción de contaminación por vertimientos líquidos en el recurso hídrico</v>
          </cell>
          <cell r="G495" t="str">
            <v>Incremento</v>
          </cell>
          <cell r="H495" t="str">
            <v>Porcentaje</v>
          </cell>
          <cell r="I495" t="str">
            <v>40*V1+60*V2</v>
          </cell>
          <cell r="J495" t="str">
            <v xml:space="preserve">V1: Fase I: Identificación de las estrategias 
V2: Fase II: Implementación y puesta en marcha estrategias </v>
          </cell>
          <cell r="K495" t="str">
            <v>Número</v>
          </cell>
          <cell r="L495">
            <v>6</v>
          </cell>
          <cell r="M495">
            <v>32</v>
          </cell>
          <cell r="N495">
            <v>3</v>
          </cell>
          <cell r="O495">
            <v>0</v>
          </cell>
          <cell r="P495">
            <v>2</v>
          </cell>
          <cell r="Q495">
            <v>0.2</v>
          </cell>
          <cell r="R495">
            <v>0.8</v>
          </cell>
          <cell r="S495">
            <v>1.8</v>
          </cell>
          <cell r="T495">
            <v>2</v>
          </cell>
        </row>
        <row r="496">
          <cell r="D496">
            <v>53030030002</v>
          </cell>
          <cell r="E496" t="str">
            <v>En el periodo 2022 - 2023, se diseña e implementa una estrategia  interinstitucional para el manejo de agua residual en Asentamientos Humanos de Desarrollo Incompleto.</v>
          </cell>
          <cell r="F496" t="str">
            <v>Estrategia interinstitucional para el manejo de agua residual en asentamientos humanos de desarrollo incompleto, diseñada y en implementación</v>
          </cell>
          <cell r="G496" t="str">
            <v>Incremento</v>
          </cell>
          <cell r="H496" t="str">
            <v>Número</v>
          </cell>
          <cell r="I496" t="str">
            <v>V1</v>
          </cell>
          <cell r="J496" t="str">
            <v>V1 = Estrategia  interinstitucional para el manejo de agua residual en Asentamientos Humanos de Desarrollo Incompleto, diseñada y en implementación.</v>
          </cell>
          <cell r="K496" t="str">
            <v>Número</v>
          </cell>
          <cell r="L496">
            <v>6</v>
          </cell>
          <cell r="M496">
            <v>32</v>
          </cell>
          <cell r="N496">
            <v>10</v>
          </cell>
          <cell r="O496">
            <v>0</v>
          </cell>
          <cell r="P496">
            <v>1</v>
          </cell>
          <cell r="Q496">
            <v>0</v>
          </cell>
          <cell r="R496">
            <v>0</v>
          </cell>
          <cell r="S496">
            <v>1</v>
          </cell>
          <cell r="T496">
            <v>1</v>
          </cell>
        </row>
        <row r="497">
          <cell r="D497">
            <v>53030030003</v>
          </cell>
          <cell r="E497" t="str">
            <v>Entre 2020-2023 se elaboran dos (2) estudios y Diseño PTAR -SUR</v>
          </cell>
          <cell r="F497" t="str">
            <v>Estudios y diseños de la Planta de Tratamiento de Aguas Residuales de Sur (PTAR-S) elaborados</v>
          </cell>
          <cell r="G497" t="str">
            <v>Incremento</v>
          </cell>
          <cell r="H497" t="str">
            <v>Número</v>
          </cell>
          <cell r="I497" t="str">
            <v>V1</v>
          </cell>
          <cell r="J497" t="str">
            <v>V1= Estudios y diseños de la Planta de Tratamiento de Aguas Residuales de Sur (PTAR-S) elaborados</v>
          </cell>
          <cell r="K497" t="str">
            <v>Número</v>
          </cell>
          <cell r="L497">
            <v>6</v>
          </cell>
          <cell r="M497">
            <v>40</v>
          </cell>
          <cell r="N497">
            <v>3</v>
          </cell>
          <cell r="O497">
            <v>0</v>
          </cell>
          <cell r="P497">
            <v>2</v>
          </cell>
          <cell r="Q497">
            <v>0</v>
          </cell>
          <cell r="R497">
            <v>0.4</v>
          </cell>
          <cell r="S497">
            <v>1.2</v>
          </cell>
          <cell r="T497">
            <v>2</v>
          </cell>
        </row>
        <row r="498">
          <cell r="D498">
            <v>53030030004</v>
          </cell>
          <cell r="E498" t="str">
            <v>En el periodo 2020-2023 son construidos 12 sistemas de tratamiento de agua residual domestica (PTARD) en la zona rural</v>
          </cell>
          <cell r="F498" t="str">
            <v>Plantas de Tratamiento de Agua Residual Doméstica (PTARD) construidas en la zona rural</v>
          </cell>
          <cell r="G498" t="str">
            <v>Incremento</v>
          </cell>
          <cell r="H498" t="str">
            <v>Número</v>
          </cell>
          <cell r="I498" t="str">
            <v>V1</v>
          </cell>
          <cell r="J498" t="str">
            <v>V1=Sistemas de tratamiento de agua residual domestica (PTARD) construidas en la zona rural</v>
          </cell>
          <cell r="K498" t="str">
            <v>Número</v>
          </cell>
          <cell r="L498">
            <v>6</v>
          </cell>
          <cell r="M498">
            <v>40</v>
          </cell>
          <cell r="N498">
            <v>3</v>
          </cell>
          <cell r="O498">
            <v>17</v>
          </cell>
          <cell r="P498">
            <v>29</v>
          </cell>
          <cell r="Q498">
            <v>19</v>
          </cell>
          <cell r="R498">
            <v>23</v>
          </cell>
          <cell r="S498">
            <v>27</v>
          </cell>
          <cell r="T498">
            <v>29</v>
          </cell>
        </row>
        <row r="499">
          <cell r="D499">
            <v>53030030005</v>
          </cell>
          <cell r="E499" t="str">
            <v>En el periodo 2020-2023 se construyen 126 sistemas individuales de tratamiento de agua residual domestica (SITARD)</v>
          </cell>
          <cell r="F499" t="str">
            <v>Sistemas Individuales de Tratamiento de Agua Residual Doméstica (SITARD) construidas</v>
          </cell>
          <cell r="G499" t="str">
            <v>Incremento</v>
          </cell>
          <cell r="H499" t="str">
            <v>Número</v>
          </cell>
          <cell r="I499" t="str">
            <v>V1</v>
          </cell>
          <cell r="J499" t="str">
            <v>V1=Sistemas individuales de tratamiento de agua residual domestica (SITARD) construidas</v>
          </cell>
          <cell r="K499" t="str">
            <v>Número</v>
          </cell>
          <cell r="L499">
            <v>6</v>
          </cell>
          <cell r="M499">
            <v>40</v>
          </cell>
          <cell r="N499">
            <v>3</v>
          </cell>
          <cell r="O499">
            <v>217</v>
          </cell>
          <cell r="P499">
            <v>343</v>
          </cell>
          <cell r="Q499">
            <v>0</v>
          </cell>
          <cell r="R499">
            <v>269</v>
          </cell>
          <cell r="S499">
            <v>306</v>
          </cell>
          <cell r="T499">
            <v>343</v>
          </cell>
        </row>
        <row r="500">
          <cell r="D500">
            <v>53030030006</v>
          </cell>
          <cell r="E500" t="str">
            <v>En el periodo 2021-2023 son mejoradas 17 plantas de tratamiento de agua residual domestica (PTARD) en la zona rural.</v>
          </cell>
          <cell r="F500" t="str">
            <v>Plantas de Tratamiento de Agua Residual Doméstica (PTARD) mejoradas en la zona rural</v>
          </cell>
          <cell r="G500" t="str">
            <v>Mantenimiento o cobertura</v>
          </cell>
          <cell r="H500" t="str">
            <v>Número</v>
          </cell>
          <cell r="I500" t="str">
            <v>V1</v>
          </cell>
          <cell r="J500" t="str">
            <v>V1=Planta de tratamiento de agua residual domestica (PTARD) mejoradas en la zona rural.</v>
          </cell>
          <cell r="K500" t="str">
            <v>Número</v>
          </cell>
          <cell r="L500">
            <v>6</v>
          </cell>
          <cell r="M500">
            <v>40</v>
          </cell>
          <cell r="N500">
            <v>3</v>
          </cell>
          <cell r="O500">
            <v>17</v>
          </cell>
          <cell r="P500">
            <v>17</v>
          </cell>
          <cell r="Q500">
            <v>0</v>
          </cell>
          <cell r="R500">
            <v>6</v>
          </cell>
          <cell r="S500">
            <v>12</v>
          </cell>
          <cell r="T500">
            <v>17</v>
          </cell>
        </row>
        <row r="501">
          <cell r="D501">
            <v>53030030007</v>
          </cell>
          <cell r="E501" t="str">
            <v>En el periodo 2021-2023 son mejorados 100 sistemas individuales de tratamiento de agua residual domestica (SITARD)</v>
          </cell>
          <cell r="F501" t="str">
            <v>Sistemas Individuales de Tratamiento de Agua Residual Doméstica (SITARD) mejoradas</v>
          </cell>
          <cell r="G501" t="str">
            <v>Incremento</v>
          </cell>
          <cell r="H501" t="str">
            <v>Número</v>
          </cell>
          <cell r="I501" t="str">
            <v>V1</v>
          </cell>
          <cell r="J501" t="str">
            <v>V1=Sistemas individuales de tratamiento de agua residual domestica (SITARD) mejoradas</v>
          </cell>
          <cell r="K501" t="str">
            <v>Número</v>
          </cell>
          <cell r="L501">
            <v>6</v>
          </cell>
          <cell r="M501">
            <v>40</v>
          </cell>
          <cell r="N501">
            <v>3</v>
          </cell>
          <cell r="O501">
            <v>0</v>
          </cell>
          <cell r="P501">
            <v>100</v>
          </cell>
          <cell r="Q501">
            <v>0</v>
          </cell>
          <cell r="R501">
            <v>34</v>
          </cell>
          <cell r="S501">
            <v>77</v>
          </cell>
          <cell r="T501">
            <v>100</v>
          </cell>
        </row>
        <row r="502">
          <cell r="D502">
            <v>53030030008</v>
          </cell>
          <cell r="E502" t="str">
            <v>Entre 2020-2023 se mejora el Sistema de tratamiento primario de la PTAR Cañaveralejo de la ciudad de Cali</v>
          </cell>
          <cell r="F502" t="str">
            <v>Sistema de Tratamiento Primario de la PTAR Cañaveralejo mejorado</v>
          </cell>
          <cell r="G502" t="str">
            <v>Incremento</v>
          </cell>
          <cell r="H502" t="str">
            <v>Porcentaje</v>
          </cell>
          <cell r="I502" t="str">
            <v>80*V1+20*V2</v>
          </cell>
          <cell r="J502" t="str">
            <v>V1: Fase III Ejecución contrato de obra e interventoría
V2: Fase IV Recibo de obra, identificación  de activos y aportes</v>
          </cell>
          <cell r="K502" t="str">
            <v>Número</v>
          </cell>
          <cell r="L502">
            <v>6</v>
          </cell>
          <cell r="M502">
            <v>40</v>
          </cell>
          <cell r="N502">
            <v>3</v>
          </cell>
          <cell r="O502">
            <v>57</v>
          </cell>
          <cell r="P502">
            <v>100</v>
          </cell>
          <cell r="Q502">
            <v>0</v>
          </cell>
          <cell r="R502">
            <v>78</v>
          </cell>
          <cell r="S502">
            <v>100</v>
          </cell>
          <cell r="T502">
            <v>0</v>
          </cell>
        </row>
        <row r="503">
          <cell r="D503">
            <v>53030040001</v>
          </cell>
          <cell r="E503" t="str">
            <v>En el periodo 2020 - 2023, se implementan dos acciones del Programa de Aire Limpio.</v>
          </cell>
          <cell r="F503" t="str">
            <v>Acciones del Programa de Aire Limpio implementadas</v>
          </cell>
          <cell r="G503" t="str">
            <v>Incremento</v>
          </cell>
          <cell r="H503" t="str">
            <v>Número</v>
          </cell>
          <cell r="I503" t="str">
            <v>V1</v>
          </cell>
          <cell r="J503" t="str">
            <v>V1 = Número de acciones del Programa de Aire Limpio implementadas</v>
          </cell>
          <cell r="K503" t="str">
            <v>Número</v>
          </cell>
          <cell r="L503">
            <v>3</v>
          </cell>
          <cell r="M503">
            <v>32</v>
          </cell>
          <cell r="N503">
            <v>10</v>
          </cell>
          <cell r="O503">
            <v>1</v>
          </cell>
          <cell r="P503">
            <v>3</v>
          </cell>
          <cell r="Q503">
            <v>1</v>
          </cell>
          <cell r="R503">
            <v>2</v>
          </cell>
          <cell r="S503">
            <v>2</v>
          </cell>
          <cell r="T503">
            <v>3</v>
          </cell>
        </row>
        <row r="504">
          <cell r="D504">
            <v>53030040002</v>
          </cell>
          <cell r="E504" t="str">
            <v>En el periodo 2020 - 2023, se actualiza, adopta y ejecuta el Plan de Mejoramiento de Ambiente Sonoro</v>
          </cell>
          <cell r="F504" t="str">
            <v>Plan de Mejora del Ambiente Sonoro, actualizado, adoptado y ejecutado</v>
          </cell>
          <cell r="G504" t="str">
            <v>Mantenimiento o cobertura</v>
          </cell>
          <cell r="H504" t="str">
            <v>Número</v>
          </cell>
          <cell r="I504" t="str">
            <v>V1</v>
          </cell>
          <cell r="J504" t="str">
            <v>V1 = Un Plan de Mejoramiento de Ambiente Sonoro actualizado, adoptado y ejecutado</v>
          </cell>
          <cell r="K504" t="str">
            <v>Número</v>
          </cell>
          <cell r="L504">
            <v>3</v>
          </cell>
          <cell r="M504">
            <v>32</v>
          </cell>
          <cell r="N504">
            <v>10</v>
          </cell>
          <cell r="O504">
            <v>1</v>
          </cell>
          <cell r="P504">
            <v>1</v>
          </cell>
          <cell r="Q504">
            <v>0.15</v>
          </cell>
          <cell r="R504">
            <v>0.4</v>
          </cell>
          <cell r="S504">
            <v>0.8</v>
          </cell>
          <cell r="T504">
            <v>1</v>
          </cell>
        </row>
        <row r="505">
          <cell r="D505">
            <v>53040010001</v>
          </cell>
          <cell r="E505" t="str">
            <v>En el periodo 2020-2023 se genera y recupera 384.404 m2 de Espacio Público Espacio Público asociado al SITM-MIO.</v>
          </cell>
          <cell r="F505" t="str">
            <v>Espacio público asociado al SITMMIO generado y recuperado</v>
          </cell>
          <cell r="G505" t="str">
            <v>Incremento</v>
          </cell>
          <cell r="H505" t="str">
            <v>m2</v>
          </cell>
          <cell r="I505" t="str">
            <v>V</v>
          </cell>
          <cell r="J505" t="str">
            <v>V= Espacio Público asociado al SITM-MIO generado y recuperado.</v>
          </cell>
          <cell r="K505" t="str">
            <v>m2</v>
          </cell>
          <cell r="L505">
            <v>11</v>
          </cell>
          <cell r="M505">
            <v>40</v>
          </cell>
          <cell r="N505">
            <v>9</v>
          </cell>
          <cell r="O505">
            <v>1026167</v>
          </cell>
          <cell r="P505">
            <v>1410571</v>
          </cell>
          <cell r="Q505">
            <v>1120571</v>
          </cell>
          <cell r="R505">
            <v>1215571</v>
          </cell>
          <cell r="S505">
            <v>1275571</v>
          </cell>
          <cell r="T505">
            <v>1410571</v>
          </cell>
        </row>
        <row r="506">
          <cell r="D506">
            <v>53040010002</v>
          </cell>
          <cell r="E506" t="str">
            <v>A diciembre de 2023 se han construido 7 Soluciones Peatonales incluidos la zona urbana y rural</v>
          </cell>
          <cell r="F506" t="str">
            <v>Construcción de soluciones peatonales en zona urbana y rural</v>
          </cell>
          <cell r="G506" t="str">
            <v>Incremento</v>
          </cell>
          <cell r="H506" t="str">
            <v>Número</v>
          </cell>
          <cell r="I506" t="str">
            <v>v1</v>
          </cell>
          <cell r="J506" t="str">
            <v>V1= Soluciones peatonales contruidas</v>
          </cell>
          <cell r="K506" t="str">
            <v>Número</v>
          </cell>
          <cell r="L506">
            <v>11</v>
          </cell>
          <cell r="M506">
            <v>24</v>
          </cell>
          <cell r="N506">
            <v>9</v>
          </cell>
          <cell r="O506">
            <v>26</v>
          </cell>
          <cell r="P506">
            <v>33</v>
          </cell>
          <cell r="Q506">
            <v>0</v>
          </cell>
          <cell r="R506">
            <v>28</v>
          </cell>
          <cell r="S506">
            <v>30</v>
          </cell>
          <cell r="T506">
            <v>33</v>
          </cell>
        </row>
        <row r="507">
          <cell r="D507">
            <v>53040010003</v>
          </cell>
          <cell r="E507" t="str">
            <v>A diciembre de 2023 se han realizado mantenimiento a 37 puentes peatonales en la zona urbana y rural.</v>
          </cell>
          <cell r="F507" t="str">
            <v>Mantenimiento de puentes peatonales de la zona urbana y rural</v>
          </cell>
          <cell r="G507" t="str">
            <v>Mantenimiento o cobertura</v>
          </cell>
          <cell r="H507" t="str">
            <v>Número</v>
          </cell>
          <cell r="I507" t="str">
            <v>V1+V2</v>
          </cell>
          <cell r="J507" t="str">
            <v>V1 Número de puentes peatonales con mantenimiento en la zona urbana.
V2 Número de puentes peatonales con mantenimiento en la zona rural</v>
          </cell>
          <cell r="K507" t="str">
            <v>Número</v>
          </cell>
          <cell r="L507">
            <v>11</v>
          </cell>
          <cell r="M507">
            <v>24</v>
          </cell>
          <cell r="N507">
            <v>9</v>
          </cell>
          <cell r="O507">
            <v>207</v>
          </cell>
          <cell r="P507">
            <v>244</v>
          </cell>
          <cell r="Q507">
            <v>209</v>
          </cell>
          <cell r="R507">
            <v>228</v>
          </cell>
          <cell r="S507">
            <v>236</v>
          </cell>
          <cell r="T507">
            <v>244</v>
          </cell>
        </row>
        <row r="508">
          <cell r="D508">
            <v>53040010004</v>
          </cell>
          <cell r="E508" t="str">
            <v>A diciembre de 2023 se ha realizado mantenimiento de 28.900 m2 de la red peatonal de la zona urbana y rural.</v>
          </cell>
          <cell r="F508" t="str">
            <v>Mejoramiento de la red peatonal en la zona urbana y rural</v>
          </cell>
          <cell r="G508" t="str">
            <v>Mantenimiento o cobertura</v>
          </cell>
          <cell r="H508" t="str">
            <v>m2</v>
          </cell>
          <cell r="I508" t="str">
            <v>V1+V2</v>
          </cell>
          <cell r="J508" t="str">
            <v>V1= metros cuadrados de red peatonal con matenimiento en zona urbana.
V2 = metros cuadrados de red peatonal con mantenimiento en zona rural.</v>
          </cell>
          <cell r="K508" t="str">
            <v>m2</v>
          </cell>
          <cell r="L508">
            <v>11</v>
          </cell>
          <cell r="M508">
            <v>24</v>
          </cell>
          <cell r="N508">
            <v>9</v>
          </cell>
          <cell r="O508">
            <v>97068</v>
          </cell>
          <cell r="P508">
            <v>125968</v>
          </cell>
          <cell r="Q508">
            <v>98068</v>
          </cell>
          <cell r="R508">
            <v>105259</v>
          </cell>
          <cell r="S508">
            <v>115653</v>
          </cell>
          <cell r="T508">
            <v>125968</v>
          </cell>
        </row>
        <row r="509">
          <cell r="D509">
            <v>53040020001</v>
          </cell>
          <cell r="E509" t="str">
            <v>En el periodo 2020-2023 se implementa 8,8 km de Red de Ciclo-infraestructura (ciclo rutas integradas al SITM-MIO)</v>
          </cell>
          <cell r="F509" t="str">
            <v>Red de Ciclo-infraestructura (ciclo rutas integradas al SITM-MIO) implementadas</v>
          </cell>
          <cell r="G509" t="str">
            <v>Incremento</v>
          </cell>
          <cell r="H509" t="str">
            <v>km</v>
          </cell>
          <cell r="I509" t="str">
            <v>V</v>
          </cell>
          <cell r="J509" t="str">
            <v>V= Red de Ciclo-infraestructura (ciclo rutas integradas al SITM-MIO)  implementadas.</v>
          </cell>
          <cell r="K509" t="str">
            <v>km</v>
          </cell>
          <cell r="L509">
            <v>11</v>
          </cell>
          <cell r="M509">
            <v>24</v>
          </cell>
          <cell r="N509">
            <v>9</v>
          </cell>
          <cell r="O509">
            <v>91.74</v>
          </cell>
          <cell r="P509">
            <v>100.5</v>
          </cell>
          <cell r="Q509">
            <v>92.9</v>
          </cell>
          <cell r="R509">
            <v>95.6</v>
          </cell>
          <cell r="S509">
            <v>97.6</v>
          </cell>
          <cell r="T509">
            <v>100.5</v>
          </cell>
        </row>
        <row r="510">
          <cell r="D510">
            <v>53040020002</v>
          </cell>
          <cell r="E510" t="str">
            <v>En el periodo 2020-2023 se construye 31 Puntos de Ciclo-parqueaderos integrados al SITM-MIO.</v>
          </cell>
          <cell r="F510" t="str">
            <v>Cicloparquedaeros integrados al SITM-MIO construidos</v>
          </cell>
          <cell r="G510" t="str">
            <v>Incremento</v>
          </cell>
          <cell r="H510" t="str">
            <v>Número</v>
          </cell>
          <cell r="I510" t="str">
            <v>V</v>
          </cell>
          <cell r="J510" t="str">
            <v>V=Puntos de Ciclo-parqueaderos integrados al SITM-MIO construidos</v>
          </cell>
          <cell r="K510" t="str">
            <v>Número</v>
          </cell>
          <cell r="L510">
            <v>11</v>
          </cell>
          <cell r="M510">
            <v>24</v>
          </cell>
          <cell r="N510">
            <v>9</v>
          </cell>
          <cell r="O510">
            <v>7</v>
          </cell>
          <cell r="P510">
            <v>38</v>
          </cell>
          <cell r="Q510">
            <v>8</v>
          </cell>
          <cell r="R510">
            <v>15</v>
          </cell>
          <cell r="S510">
            <v>24</v>
          </cell>
          <cell r="T510">
            <v>38</v>
          </cell>
        </row>
        <row r="511">
          <cell r="D511">
            <v>53040020003</v>
          </cell>
          <cell r="E511" t="str">
            <v>A diciembre de 2023 se han construido 81km de ciclo-infraestructura</v>
          </cell>
          <cell r="F511" t="str">
            <v>Kilómetros de ciclo-infraestructura construida</v>
          </cell>
          <cell r="G511" t="str">
            <v>Incremento</v>
          </cell>
          <cell r="H511" t="str">
            <v>km</v>
          </cell>
          <cell r="I511" t="str">
            <v xml:space="preserve">V1 </v>
          </cell>
          <cell r="J511" t="str">
            <v>V1= longitud de cilclo- infraestructura construida</v>
          </cell>
          <cell r="K511" t="str">
            <v>km</v>
          </cell>
          <cell r="L511">
            <v>11</v>
          </cell>
          <cell r="M511">
            <v>24</v>
          </cell>
          <cell r="N511">
            <v>9</v>
          </cell>
          <cell r="O511">
            <v>29</v>
          </cell>
          <cell r="P511">
            <v>110</v>
          </cell>
          <cell r="Q511">
            <v>0</v>
          </cell>
          <cell r="R511">
            <v>42.5</v>
          </cell>
          <cell r="S511">
            <v>76.25</v>
          </cell>
          <cell r="T511">
            <v>110</v>
          </cell>
        </row>
        <row r="512">
          <cell r="D512">
            <v>53040020004</v>
          </cell>
          <cell r="E512" t="str">
            <v>A diciembre de 2023 se ha realizado mantenimiento de 2 km de ciclo infraestructura.</v>
          </cell>
          <cell r="F512" t="str">
            <v>Kilómetros de ciclo-infraestructura mantenida</v>
          </cell>
          <cell r="G512" t="str">
            <v>Mantenimiento o cobertura</v>
          </cell>
          <cell r="H512" t="str">
            <v>km</v>
          </cell>
          <cell r="I512" t="str">
            <v>V1</v>
          </cell>
          <cell r="J512" t="str">
            <v>V1= longitud de Km de ciclo-infraestructura con matenimineto</v>
          </cell>
          <cell r="K512" t="str">
            <v>km</v>
          </cell>
          <cell r="L512">
            <v>11</v>
          </cell>
          <cell r="M512">
            <v>24</v>
          </cell>
          <cell r="N512">
            <v>9</v>
          </cell>
          <cell r="O512">
            <v>3</v>
          </cell>
          <cell r="P512">
            <v>5</v>
          </cell>
          <cell r="Q512">
            <v>0</v>
          </cell>
          <cell r="R512">
            <v>3</v>
          </cell>
          <cell r="S512">
            <v>4</v>
          </cell>
          <cell r="T512">
            <v>5</v>
          </cell>
        </row>
        <row r="513">
          <cell r="D513">
            <v>53040020005</v>
          </cell>
          <cell r="E513" t="str">
            <v>En el periodo 2021-2023 se implementan 20 km de cicloinfraestructura en el Distrito de Cali</v>
          </cell>
          <cell r="F513" t="str">
            <v>Kilómetros de ciclo infraestructura en calzada implementados</v>
          </cell>
          <cell r="G513" t="str">
            <v>Incremento</v>
          </cell>
          <cell r="H513" t="str">
            <v>km</v>
          </cell>
          <cell r="I513" t="str">
            <v>V1</v>
          </cell>
          <cell r="J513" t="str">
            <v>V1=Red de Ciclo infraestructura Implementada</v>
          </cell>
          <cell r="K513" t="str">
            <v>km</v>
          </cell>
          <cell r="L513">
            <v>11</v>
          </cell>
          <cell r="M513">
            <v>24</v>
          </cell>
          <cell r="N513">
            <v>9</v>
          </cell>
          <cell r="O513">
            <v>12</v>
          </cell>
          <cell r="P513">
            <v>32</v>
          </cell>
          <cell r="Q513">
            <v>0</v>
          </cell>
          <cell r="R513">
            <v>5</v>
          </cell>
          <cell r="S513">
            <v>15</v>
          </cell>
          <cell r="T513">
            <v>32</v>
          </cell>
        </row>
        <row r="514">
          <cell r="D514">
            <v>53040020006</v>
          </cell>
          <cell r="E514" t="str">
            <v>En el periodo 2021-2023 , se instalan 161 puntos de ciclo - parqueaderos en el Distrito  de cali</v>
          </cell>
          <cell r="F514" t="str">
            <v>Puntos de Ciclo parqueaderos en la ciudad instalados</v>
          </cell>
          <cell r="G514" t="str">
            <v>Incremento</v>
          </cell>
          <cell r="H514" t="str">
            <v>Número</v>
          </cell>
          <cell r="I514" t="str">
            <v>V1</v>
          </cell>
          <cell r="J514" t="str">
            <v>V1= Puntos de Cicloparqueaderos instalados</v>
          </cell>
          <cell r="K514" t="str">
            <v>Número</v>
          </cell>
          <cell r="L514">
            <v>11</v>
          </cell>
          <cell r="M514">
            <v>24</v>
          </cell>
          <cell r="N514">
            <v>9</v>
          </cell>
          <cell r="O514">
            <v>39</v>
          </cell>
          <cell r="P514">
            <v>200</v>
          </cell>
          <cell r="Q514">
            <v>0</v>
          </cell>
          <cell r="R514">
            <v>120</v>
          </cell>
          <cell r="S514">
            <v>160</v>
          </cell>
          <cell r="T514">
            <v>200</v>
          </cell>
        </row>
        <row r="515">
          <cell r="D515">
            <v>53040030001</v>
          </cell>
          <cell r="E515" t="str">
            <v>En el período 2021-2023 se elaboran 3 estudios complementarios para la etapa de factibilidad del Tren de Cercanías</v>
          </cell>
          <cell r="F515" t="str">
            <v>Estudios Técnicos complementarios para el Tren de Cercanías elaborados</v>
          </cell>
          <cell r="G515" t="str">
            <v>Incremento</v>
          </cell>
          <cell r="H515" t="str">
            <v>Número</v>
          </cell>
          <cell r="I515" t="str">
            <v>V1+V2+V3</v>
          </cell>
          <cell r="J515" t="str">
            <v>V1= Estudios Técnicos complementarios para el Tren de Cercanías elaborados
V2= Estudio 2 elaborado
V3= Estudio 3 elaborado</v>
          </cell>
          <cell r="K515" t="str">
            <v>Número</v>
          </cell>
          <cell r="L515">
            <v>11</v>
          </cell>
          <cell r="M515">
            <v>24</v>
          </cell>
          <cell r="N515">
            <v>13</v>
          </cell>
          <cell r="O515">
            <v>0</v>
          </cell>
          <cell r="P515">
            <v>3</v>
          </cell>
          <cell r="Q515">
            <v>0</v>
          </cell>
          <cell r="R515">
            <v>2</v>
          </cell>
          <cell r="S515">
            <v>3</v>
          </cell>
          <cell r="T515">
            <v>0</v>
          </cell>
        </row>
        <row r="516">
          <cell r="D516">
            <v>53040030002</v>
          </cell>
          <cell r="E516" t="str">
            <v>Entre el 2021 y 2023 se adecua 22 km de corredores pre troncales del SITM - MIO, con Carriles preferenciales.</v>
          </cell>
          <cell r="F516" t="str">
            <v>km de corredores pre troncales del SITM - MIO, adecuados con Carriles preferenciales</v>
          </cell>
          <cell r="G516" t="str">
            <v>Incremento</v>
          </cell>
          <cell r="H516" t="str">
            <v>km</v>
          </cell>
          <cell r="I516" t="str">
            <v>V</v>
          </cell>
          <cell r="J516" t="str">
            <v>V= km de corredores pre troncales del SITM - MIO, adecuados con Carriles preferenciales.</v>
          </cell>
          <cell r="K516" t="str">
            <v>km</v>
          </cell>
          <cell r="L516">
            <v>11</v>
          </cell>
          <cell r="M516">
            <v>24</v>
          </cell>
          <cell r="N516">
            <v>9</v>
          </cell>
          <cell r="O516">
            <v>0</v>
          </cell>
          <cell r="P516">
            <v>22</v>
          </cell>
          <cell r="Q516">
            <v>0</v>
          </cell>
          <cell r="R516">
            <v>0</v>
          </cell>
          <cell r="S516">
            <v>0</v>
          </cell>
          <cell r="T516">
            <v>22</v>
          </cell>
        </row>
        <row r="517">
          <cell r="D517">
            <v>53040030003</v>
          </cell>
          <cell r="E517" t="str">
            <v>En el periodo 2020-2023 se construye 20,6 km Corredores troncales del SITM - MIO.</v>
          </cell>
          <cell r="F517" t="str">
            <v>km de Corredores troncales del SITM - MIO construidos</v>
          </cell>
          <cell r="G517" t="str">
            <v>Incremento</v>
          </cell>
          <cell r="H517" t="str">
            <v>km</v>
          </cell>
          <cell r="I517" t="str">
            <v>V</v>
          </cell>
          <cell r="J517" t="str">
            <v>V= km de Corredores troncales del SITM - MIO construidos.</v>
          </cell>
          <cell r="K517" t="str">
            <v>km</v>
          </cell>
          <cell r="L517">
            <v>11</v>
          </cell>
          <cell r="M517">
            <v>24</v>
          </cell>
          <cell r="N517">
            <v>9</v>
          </cell>
          <cell r="O517">
            <v>41.15</v>
          </cell>
          <cell r="P517">
            <v>61.8</v>
          </cell>
          <cell r="Q517">
            <v>42.6</v>
          </cell>
          <cell r="R517">
            <v>47.6</v>
          </cell>
          <cell r="S517">
            <v>53.7</v>
          </cell>
          <cell r="T517">
            <v>61.8</v>
          </cell>
        </row>
        <row r="518">
          <cell r="D518">
            <v>53040030004</v>
          </cell>
          <cell r="E518" t="str">
            <v>A finalizar el 2022 circulan 1322  buses del SITM-MIO con baja contaminación en hora pico (promedio flota ejecutadal).</v>
          </cell>
          <cell r="F518" t="str">
            <v>Buses del SITM-MIO con baja contaminación en circulación en hora pico (promedio flota ejecutada)</v>
          </cell>
          <cell r="G518" t="str">
            <v>Incremento</v>
          </cell>
          <cell r="H518" t="str">
            <v>Número</v>
          </cell>
          <cell r="I518" t="str">
            <v>V</v>
          </cell>
          <cell r="J518" t="str">
            <v>V= Buses con del SITM-MIO con bajas emisiones en circulación en hora pico. (promedio flota ejecutadal).</v>
          </cell>
          <cell r="K518" t="str">
            <v>Número</v>
          </cell>
          <cell r="L518">
            <v>11</v>
          </cell>
          <cell r="M518">
            <v>24</v>
          </cell>
          <cell r="N518">
            <v>9</v>
          </cell>
          <cell r="O518">
            <v>710</v>
          </cell>
          <cell r="P518">
            <v>1322</v>
          </cell>
          <cell r="Q518">
            <v>1013</v>
          </cell>
          <cell r="R518">
            <v>0</v>
          </cell>
          <cell r="S518">
            <v>1322</v>
          </cell>
          <cell r="T518">
            <v>0</v>
          </cell>
        </row>
        <row r="519">
          <cell r="D519">
            <v>53040030005</v>
          </cell>
          <cell r="E519" t="str">
            <v>Entre el 2020 y 2023 se construyen 1,72 Terminales de cabecera del SITM-MIO.</v>
          </cell>
          <cell r="F519" t="str">
            <v>Terminales de cabecera del SITM- MIO construidas</v>
          </cell>
          <cell r="G519" t="str">
            <v>Incremento</v>
          </cell>
          <cell r="H519" t="str">
            <v>Número</v>
          </cell>
          <cell r="I519" t="str">
            <v>V</v>
          </cell>
          <cell r="J519" t="str">
            <v>V=Terminales de cabecera del  SITM-MIO construidas.</v>
          </cell>
          <cell r="K519" t="str">
            <v>Número</v>
          </cell>
          <cell r="L519">
            <v>11</v>
          </cell>
          <cell r="M519">
            <v>24</v>
          </cell>
          <cell r="N519">
            <v>9</v>
          </cell>
          <cell r="O519">
            <v>3.28</v>
          </cell>
          <cell r="P519">
            <v>5</v>
          </cell>
          <cell r="Q519">
            <v>4</v>
          </cell>
          <cell r="R519">
            <v>0</v>
          </cell>
          <cell r="S519">
            <v>0</v>
          </cell>
          <cell r="T519">
            <v>5</v>
          </cell>
        </row>
        <row r="520">
          <cell r="D520">
            <v>53040030006</v>
          </cell>
          <cell r="E520" t="str">
            <v>Entre el 2020 y 2023 se construyen 1,29 Terminales Intermedias del SITM MIO</v>
          </cell>
          <cell r="F520" t="str">
            <v>Terminales Intermedias del SITM MIO, construidas</v>
          </cell>
          <cell r="G520" t="str">
            <v>Incremento</v>
          </cell>
          <cell r="H520" t="str">
            <v>Número</v>
          </cell>
          <cell r="I520" t="str">
            <v>V</v>
          </cell>
          <cell r="J520" t="str">
            <v>V=Terminales Intermedias del  SITM MIO, construidas</v>
          </cell>
          <cell r="K520" t="str">
            <v>Número</v>
          </cell>
          <cell r="L520">
            <v>11</v>
          </cell>
          <cell r="M520">
            <v>24</v>
          </cell>
          <cell r="N520">
            <v>9</v>
          </cell>
          <cell r="O520">
            <v>2.71</v>
          </cell>
          <cell r="P520">
            <v>4</v>
          </cell>
          <cell r="Q520">
            <v>3</v>
          </cell>
          <cell r="R520">
            <v>0</v>
          </cell>
          <cell r="S520">
            <v>0</v>
          </cell>
          <cell r="T520">
            <v>4</v>
          </cell>
        </row>
        <row r="521">
          <cell r="D521">
            <v>53040030007</v>
          </cell>
          <cell r="E521" t="str">
            <v>En el periodo 2021-2023  se contara con 28 Estaciones de parada en corredores troncales del SITM-MIO.</v>
          </cell>
          <cell r="F521" t="str">
            <v>Estaciones de parada en corredores troncales del SITM-MIO, construidas</v>
          </cell>
          <cell r="G521" t="str">
            <v>Incremento</v>
          </cell>
          <cell r="H521" t="str">
            <v>Número</v>
          </cell>
          <cell r="I521" t="str">
            <v>V</v>
          </cell>
          <cell r="J521" t="str">
            <v>V=Estaciones de parada en corredores troncales del SITM-MIO construidas.</v>
          </cell>
          <cell r="K521" t="str">
            <v>Número</v>
          </cell>
          <cell r="L521">
            <v>11</v>
          </cell>
          <cell r="M521">
            <v>24</v>
          </cell>
          <cell r="N521">
            <v>9</v>
          </cell>
          <cell r="O521">
            <v>55</v>
          </cell>
          <cell r="P521">
            <v>83</v>
          </cell>
          <cell r="Q521">
            <v>0</v>
          </cell>
          <cell r="R521">
            <v>61</v>
          </cell>
          <cell r="S521">
            <v>70</v>
          </cell>
          <cell r="T521">
            <v>83</v>
          </cell>
        </row>
        <row r="522">
          <cell r="D522">
            <v>53040030008</v>
          </cell>
          <cell r="E522" t="str">
            <v>Entre el 2020 y 2023 se tendra 5 Patio Talleres del SITM MIO</v>
          </cell>
          <cell r="F522" t="str">
            <v>Patio Talleres del SITM MIO construidos</v>
          </cell>
          <cell r="G522" t="str">
            <v>Incremento</v>
          </cell>
          <cell r="H522" t="str">
            <v>Número</v>
          </cell>
          <cell r="I522" t="str">
            <v>V</v>
          </cell>
          <cell r="J522" t="str">
            <v>V=Patio Talleres del SITM MIO construidos</v>
          </cell>
          <cell r="K522" t="str">
            <v>Número</v>
          </cell>
          <cell r="L522">
            <v>11</v>
          </cell>
          <cell r="M522">
            <v>24</v>
          </cell>
          <cell r="N522">
            <v>9</v>
          </cell>
          <cell r="O522">
            <v>3.72</v>
          </cell>
          <cell r="P522">
            <v>5</v>
          </cell>
          <cell r="Q522">
            <v>4</v>
          </cell>
          <cell r="R522">
            <v>0</v>
          </cell>
          <cell r="S522">
            <v>0</v>
          </cell>
          <cell r="T522">
            <v>5</v>
          </cell>
        </row>
        <row r="523">
          <cell r="D523">
            <v>53040030009</v>
          </cell>
          <cell r="E523" t="str">
            <v>En el periodo 2021-2023  se implementan 3  sistemas de servicio complementario integrados al SITM-MIO.</v>
          </cell>
          <cell r="F523" t="str">
            <v>Sistemas de servicio complementario intramunicipal (camperos y/o transporte público colectivo, sistema de bicicletas públicas alimentadoras) y supramunicipal integrados al SITM MIO</v>
          </cell>
          <cell r="G523" t="str">
            <v>Incremento</v>
          </cell>
          <cell r="H523" t="str">
            <v>Número</v>
          </cell>
          <cell r="I523" t="str">
            <v>V</v>
          </cell>
          <cell r="J523" t="str">
            <v>V=sistemas de servicio complementario integrados al SITM-MIO.</v>
          </cell>
          <cell r="K523" t="str">
            <v>Número</v>
          </cell>
          <cell r="L523">
            <v>11</v>
          </cell>
          <cell r="M523">
            <v>24</v>
          </cell>
          <cell r="N523">
            <v>9</v>
          </cell>
          <cell r="O523">
            <v>0</v>
          </cell>
          <cell r="P523">
            <v>3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</row>
        <row r="524">
          <cell r="D524">
            <v>53040030010</v>
          </cell>
          <cell r="E524" t="str">
            <v>Al 2023 se cuenta con el Estudio de prefactibilidad de la segunda línea del Sistema aéreo suspendido alimentador del MIO Cable.</v>
          </cell>
          <cell r="F524" t="str">
            <v>Estudio de prefactibilidad de la segunda línea del Sistema aéreo suspendido alimentador del MIO Cable, realizado</v>
          </cell>
          <cell r="G524" t="str">
            <v>Incremento</v>
          </cell>
          <cell r="H524" t="str">
            <v>Número</v>
          </cell>
          <cell r="I524" t="str">
            <v>V</v>
          </cell>
          <cell r="J524" t="str">
            <v>V= Estudio de prefactivilidad de la segunda linea del Sistema aerosupendido para el MIO Cable.</v>
          </cell>
          <cell r="K524" t="str">
            <v>Número</v>
          </cell>
          <cell r="L524">
            <v>11</v>
          </cell>
          <cell r="M524">
            <v>24</v>
          </cell>
          <cell r="N524">
            <v>9</v>
          </cell>
          <cell r="O524">
            <v>0</v>
          </cell>
          <cell r="P524">
            <v>1</v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</row>
        <row r="525">
          <cell r="D525">
            <v>53040030011</v>
          </cell>
          <cell r="E525" t="str">
            <v>A diciembre de 2023 se reportan 16 documentos de seguimiento a la ejecución de recursos FESDE</v>
          </cell>
          <cell r="F525" t="str">
            <v>Ejecución de recursos FESDE para la operación del Sistema de Transporte Masivo, reportado</v>
          </cell>
          <cell r="G525" t="str">
            <v>Incremento</v>
          </cell>
          <cell r="H525" t="str">
            <v>Número</v>
          </cell>
          <cell r="I525" t="str">
            <v>V1</v>
          </cell>
          <cell r="J525" t="str">
            <v>V1= Reportes de ejecucion de recursos a FESDE</v>
          </cell>
          <cell r="K525" t="str">
            <v>Número</v>
          </cell>
          <cell r="L525">
            <v>11</v>
          </cell>
          <cell r="M525">
            <v>24</v>
          </cell>
          <cell r="N525">
            <v>9</v>
          </cell>
          <cell r="O525">
            <v>4</v>
          </cell>
          <cell r="P525">
            <v>20</v>
          </cell>
          <cell r="Q525">
            <v>8</v>
          </cell>
          <cell r="R525">
            <v>12</v>
          </cell>
          <cell r="S525">
            <v>16</v>
          </cell>
          <cell r="T525">
            <v>20</v>
          </cell>
        </row>
        <row r="526">
          <cell r="D526">
            <v>53040030012</v>
          </cell>
          <cell r="E526" t="str">
            <v>En el periodo 2020-2023 se implementa un Sistema inteligente de transporte en el SITM-MIO.</v>
          </cell>
          <cell r="F526" t="str">
            <v>Ejecución de recursos componente tecnológico, reportado al STIM</v>
          </cell>
          <cell r="G526" t="str">
            <v>Incremento</v>
          </cell>
          <cell r="H526" t="str">
            <v>Número</v>
          </cell>
          <cell r="I526" t="str">
            <v>V1</v>
          </cell>
          <cell r="J526" t="str">
            <v>V1= Reporte de ejecucion componente tecnologico al SITM</v>
          </cell>
          <cell r="K526" t="str">
            <v>Número</v>
          </cell>
          <cell r="L526">
            <v>11</v>
          </cell>
          <cell r="M526">
            <v>24</v>
          </cell>
          <cell r="N526">
            <v>9</v>
          </cell>
          <cell r="O526">
            <v>1</v>
          </cell>
          <cell r="P526">
            <v>17</v>
          </cell>
          <cell r="Q526">
            <v>5</v>
          </cell>
          <cell r="R526">
            <v>9</v>
          </cell>
          <cell r="S526">
            <v>13</v>
          </cell>
          <cell r="T526">
            <v>17</v>
          </cell>
        </row>
        <row r="527">
          <cell r="D527">
            <v>53040030013</v>
          </cell>
          <cell r="E527" t="str">
            <v xml:space="preserve"> En el periodo 2020-2023 se implementan 4 Estrategias financieras y operativas de optimización del SITM-MIO. </v>
          </cell>
          <cell r="F527" t="str">
            <v>Estrategias financieras y operativas de optimización del SITM_MIO implementadas</v>
          </cell>
          <cell r="G527" t="str">
            <v>Incremento</v>
          </cell>
          <cell r="H527" t="str">
            <v>Número</v>
          </cell>
          <cell r="I527" t="str">
            <v>V</v>
          </cell>
          <cell r="J527" t="str">
            <v xml:space="preserve">V= Estrategias financieras y operativas de optimización del SITM-MIO. </v>
          </cell>
          <cell r="K527" t="str">
            <v>Número</v>
          </cell>
          <cell r="L527">
            <v>11</v>
          </cell>
          <cell r="M527">
            <v>24</v>
          </cell>
          <cell r="N527">
            <v>9</v>
          </cell>
          <cell r="O527">
            <v>0</v>
          </cell>
          <cell r="P527">
            <v>4</v>
          </cell>
          <cell r="Q527">
            <v>1</v>
          </cell>
          <cell r="R527">
            <v>2</v>
          </cell>
          <cell r="S527">
            <v>3</v>
          </cell>
          <cell r="T527">
            <v>4</v>
          </cell>
        </row>
        <row r="528">
          <cell r="D528">
            <v>53040040001</v>
          </cell>
          <cell r="E528" t="str">
            <v>A diciembre de 2023 se han construido 6 intersecciones viales a desnivel.</v>
          </cell>
          <cell r="F528" t="str">
            <v>Intersecciones viales a desnivel construidas</v>
          </cell>
          <cell r="G528" t="str">
            <v>Incremento</v>
          </cell>
          <cell r="H528" t="str">
            <v>Número</v>
          </cell>
          <cell r="I528" t="str">
            <v>V1</v>
          </cell>
          <cell r="J528" t="str">
            <v>V1= intersecciones viales a desnivel construidas.</v>
          </cell>
          <cell r="K528" t="str">
            <v>Número</v>
          </cell>
          <cell r="L528">
            <v>11</v>
          </cell>
          <cell r="M528">
            <v>24</v>
          </cell>
          <cell r="N528">
            <v>9</v>
          </cell>
          <cell r="O528">
            <v>16</v>
          </cell>
          <cell r="P528">
            <v>22</v>
          </cell>
          <cell r="Q528">
            <v>16.21</v>
          </cell>
          <cell r="R528">
            <v>17.62</v>
          </cell>
          <cell r="S528">
            <v>19.810000000000002</v>
          </cell>
          <cell r="T528">
            <v>22.000000000000004</v>
          </cell>
        </row>
        <row r="529">
          <cell r="D529">
            <v>53040040002</v>
          </cell>
          <cell r="E529" t="str">
            <v>A diciembre de 2023 se han construido 6 intersecciones viales a nivel.</v>
          </cell>
          <cell r="F529" t="str">
            <v>Intersecciones viales a nivel construidas</v>
          </cell>
          <cell r="G529" t="str">
            <v>Incremento</v>
          </cell>
          <cell r="H529" t="str">
            <v>Número</v>
          </cell>
          <cell r="I529" t="str">
            <v>V1</v>
          </cell>
          <cell r="J529" t="str">
            <v>V1= Intersecciones viales a nivel construidas</v>
          </cell>
          <cell r="K529" t="str">
            <v>Número</v>
          </cell>
          <cell r="L529">
            <v>11</v>
          </cell>
          <cell r="M529">
            <v>24</v>
          </cell>
          <cell r="N529">
            <v>9</v>
          </cell>
          <cell r="O529">
            <v>0</v>
          </cell>
          <cell r="P529">
            <v>6</v>
          </cell>
          <cell r="Q529">
            <v>0</v>
          </cell>
          <cell r="R529">
            <v>0.08</v>
          </cell>
          <cell r="S529">
            <v>3</v>
          </cell>
          <cell r="T529">
            <v>6</v>
          </cell>
        </row>
        <row r="530">
          <cell r="D530">
            <v>53040040003</v>
          </cell>
          <cell r="E530" t="str">
            <v>A diciembre de 2023 se han construido 24 km de vías y obras de drenaje.</v>
          </cell>
          <cell r="F530" t="str">
            <v>Vías y obras de drenaje en la zona urbana y rural construidas</v>
          </cell>
          <cell r="G530" t="str">
            <v>Incremento</v>
          </cell>
          <cell r="H530" t="str">
            <v>km</v>
          </cell>
          <cell r="I530" t="str">
            <v>V1+V2</v>
          </cell>
          <cell r="J530" t="str">
            <v>V1= vias y obras de drenaje en zona urbana construidas.
V2= vias y obras de drenaje en zona rual construida.</v>
          </cell>
          <cell r="K530" t="str">
            <v>km</v>
          </cell>
          <cell r="L530">
            <v>11</v>
          </cell>
          <cell r="M530">
            <v>24</v>
          </cell>
          <cell r="N530">
            <v>9</v>
          </cell>
          <cell r="O530">
            <v>138</v>
          </cell>
          <cell r="P530">
            <v>162</v>
          </cell>
          <cell r="Q530">
            <v>140.37</v>
          </cell>
          <cell r="R530">
            <v>146.89000000000001</v>
          </cell>
          <cell r="S530">
            <v>154.51000000000002</v>
          </cell>
          <cell r="T530">
            <v>162.00000000000003</v>
          </cell>
        </row>
        <row r="531">
          <cell r="D531">
            <v>53040040004</v>
          </cell>
          <cell r="E531" t="str">
            <v>A diciembre de 2023 se ha realizado mejoramiento víal de 400 km de la zona urbana y rural.</v>
          </cell>
          <cell r="F531" t="str">
            <v>Vías con mantenimiento y rehabilitación eco sostenible</v>
          </cell>
          <cell r="G531" t="str">
            <v>Mantenimiento o cobertura</v>
          </cell>
          <cell r="H531" t="str">
            <v>km</v>
          </cell>
          <cell r="I531" t="str">
            <v>v1</v>
          </cell>
          <cell r="J531" t="str">
            <v>v1= longitud de vias mantenidas y/o rehabilitadas eco sostenible</v>
          </cell>
          <cell r="K531" t="str">
            <v>km</v>
          </cell>
          <cell r="L531">
            <v>11</v>
          </cell>
          <cell r="M531">
            <v>24</v>
          </cell>
          <cell r="N531">
            <v>9</v>
          </cell>
          <cell r="O531">
            <v>489</v>
          </cell>
          <cell r="P531">
            <v>889</v>
          </cell>
          <cell r="Q531">
            <v>565.69000000000005</v>
          </cell>
          <cell r="R531">
            <v>673.46</v>
          </cell>
          <cell r="S531">
            <v>781.23</v>
          </cell>
          <cell r="T531">
            <v>889</v>
          </cell>
        </row>
        <row r="532">
          <cell r="D532">
            <v>53040040005</v>
          </cell>
          <cell r="E532" t="str">
            <v>A diciembre de 2023 se  realiza mantenimiento a 16 puentes vehiculares de la zona urbana y rural de Cali</v>
          </cell>
          <cell r="F532" t="str">
            <v>Puentes vehiculares en la zona urbana y rural mantenidos</v>
          </cell>
          <cell r="G532" t="str">
            <v>Mantenimiento o cobertura</v>
          </cell>
          <cell r="H532" t="str">
            <v>Número</v>
          </cell>
          <cell r="I532" t="str">
            <v>V1+V2</v>
          </cell>
          <cell r="J532" t="str">
            <v>V1= puentes vehiculares en zona urbana con mantenimiento.
V2= puentes vehiculares en zona rural con matenimiento.</v>
          </cell>
          <cell r="K532" t="str">
            <v>Número</v>
          </cell>
          <cell r="L532">
            <v>11</v>
          </cell>
          <cell r="M532">
            <v>24</v>
          </cell>
          <cell r="N532">
            <v>9</v>
          </cell>
          <cell r="O532">
            <v>299</v>
          </cell>
          <cell r="P532">
            <v>315</v>
          </cell>
          <cell r="Q532">
            <v>0</v>
          </cell>
          <cell r="R532">
            <v>309</v>
          </cell>
          <cell r="S532">
            <v>312</v>
          </cell>
          <cell r="T532">
            <v>315</v>
          </cell>
        </row>
        <row r="533">
          <cell r="D533">
            <v>53040040006</v>
          </cell>
          <cell r="E533" t="str">
            <v>A diciembre de 2023  entrará en ejecucion  14  frentres de trabajo de las 21 Mega obras.</v>
          </cell>
          <cell r="F533" t="str">
            <v>Frentes de trabajo de las 21 Megaobras ejecutados mediante el sistema de contribución por valorización</v>
          </cell>
          <cell r="G533" t="str">
            <v>Incremento</v>
          </cell>
          <cell r="H533" t="str">
            <v>Número</v>
          </cell>
          <cell r="I533" t="str">
            <v>V1</v>
          </cell>
          <cell r="J533" t="str">
            <v>V1= frentes de trabajo megaobras en ejecucion.</v>
          </cell>
          <cell r="K533" t="str">
            <v>Número</v>
          </cell>
          <cell r="L533">
            <v>11</v>
          </cell>
          <cell r="M533">
            <v>24</v>
          </cell>
          <cell r="N533">
            <v>9</v>
          </cell>
          <cell r="O533">
            <v>28</v>
          </cell>
          <cell r="P533">
            <v>42</v>
          </cell>
          <cell r="Q533">
            <v>29</v>
          </cell>
          <cell r="R533">
            <v>33</v>
          </cell>
          <cell r="S533">
            <v>38</v>
          </cell>
          <cell r="T533">
            <v>42</v>
          </cell>
        </row>
        <row r="534">
          <cell r="D534">
            <v>53040040007</v>
          </cell>
          <cell r="E534" t="str">
            <v>A diciembre de 2023 se  implementa el 100% del Sistema de Gestion de Infraesturctura Víal de Cali.</v>
          </cell>
          <cell r="F534" t="str">
            <v>Implementación del Sistema de gestión de Infraestructura Vial de Cali</v>
          </cell>
          <cell r="G534" t="str">
            <v>Incremento</v>
          </cell>
          <cell r="H534" t="str">
            <v>Porcentaje</v>
          </cell>
          <cell r="I534" t="str">
            <v>(V1/V2)*100</v>
          </cell>
          <cell r="J534" t="str">
            <v>V1= sistema de gestion vilade infraestructura implementado.
V2= sistema de gestion val programado.</v>
          </cell>
          <cell r="K534" t="str">
            <v>Porcentaje</v>
          </cell>
          <cell r="L534">
            <v>11</v>
          </cell>
          <cell r="M534">
            <v>45</v>
          </cell>
          <cell r="N534">
            <v>9</v>
          </cell>
          <cell r="O534">
            <v>0</v>
          </cell>
          <cell r="P534">
            <v>100</v>
          </cell>
          <cell r="Q534">
            <v>0</v>
          </cell>
          <cell r="R534">
            <v>33</v>
          </cell>
          <cell r="S534">
            <v>66</v>
          </cell>
          <cell r="T534">
            <v>100</v>
          </cell>
        </row>
        <row r="535">
          <cell r="D535">
            <v>53040040008</v>
          </cell>
          <cell r="E535" t="str">
            <v>A diciembre de 2023 se han construido 4 km de vías de la prolongación Avenida Ciudad de Cali, entre la carrera 109 y Rio Jamundí.</v>
          </cell>
          <cell r="F535" t="str">
            <v>Construcción de vías de la prolongación Avenida Ciudad de Cali, entre la carrera 109 y Rio Jamundí</v>
          </cell>
          <cell r="G535" t="str">
            <v>Incremento</v>
          </cell>
          <cell r="H535" t="str">
            <v>Km</v>
          </cell>
          <cell r="I535" t="str">
            <v>V1</v>
          </cell>
          <cell r="J535" t="str">
            <v>V1= kilometros de obra construidos</v>
          </cell>
          <cell r="K535" t="str">
            <v>km</v>
          </cell>
          <cell r="L535">
            <v>11</v>
          </cell>
          <cell r="M535">
            <v>24</v>
          </cell>
          <cell r="N535">
            <v>9</v>
          </cell>
          <cell r="O535">
            <v>1</v>
          </cell>
          <cell r="P535">
            <v>5</v>
          </cell>
          <cell r="Q535">
            <v>0</v>
          </cell>
          <cell r="R535">
            <v>3</v>
          </cell>
          <cell r="S535">
            <v>5</v>
          </cell>
          <cell r="T535">
            <v>0</v>
          </cell>
        </row>
        <row r="536">
          <cell r="D536">
            <v>53040050001</v>
          </cell>
          <cell r="E536" t="str">
            <v>En el periodo 2020-2023 se realiza anualmente el mantenimiento a la red semaforizada de cali</v>
          </cell>
          <cell r="F536" t="str">
            <v>Mantenimiento de la red semaforizada en Cali realizada</v>
          </cell>
          <cell r="G536" t="str">
            <v>Mantenimiento o cobertura</v>
          </cell>
          <cell r="H536" t="str">
            <v>Número</v>
          </cell>
          <cell r="I536" t="str">
            <v>V1</v>
          </cell>
          <cell r="J536" t="str">
            <v>V1= Red semaforizada con mantenimiento</v>
          </cell>
          <cell r="K536" t="str">
            <v>Número</v>
          </cell>
          <cell r="L536">
            <v>11</v>
          </cell>
          <cell r="M536">
            <v>24</v>
          </cell>
          <cell r="N536">
            <v>9</v>
          </cell>
          <cell r="O536">
            <v>1</v>
          </cell>
          <cell r="P536">
            <v>1</v>
          </cell>
          <cell r="Q536">
            <v>1</v>
          </cell>
          <cell r="R536">
            <v>1</v>
          </cell>
          <cell r="S536">
            <v>1</v>
          </cell>
          <cell r="T536">
            <v>1</v>
          </cell>
        </row>
        <row r="537">
          <cell r="D537">
            <v>53040050002</v>
          </cell>
          <cell r="E537" t="str">
            <v>En el periodo 2020-2023 se señalizan 5.198 puntos de red vial de Cali</v>
          </cell>
          <cell r="F537" t="str">
            <v>Puntos de la red vial del Distrito de Cali señalizados</v>
          </cell>
          <cell r="G537" t="str">
            <v>Incremento</v>
          </cell>
          <cell r="H537" t="str">
            <v>Número</v>
          </cell>
          <cell r="I537" t="str">
            <v>V1</v>
          </cell>
          <cell r="J537" t="str">
            <v>V1= Puntos de la red vial señalizados</v>
          </cell>
          <cell r="K537" t="str">
            <v>Número</v>
          </cell>
          <cell r="L537">
            <v>11</v>
          </cell>
          <cell r="M537">
            <v>24</v>
          </cell>
          <cell r="N537">
            <v>9</v>
          </cell>
          <cell r="O537">
            <v>12802</v>
          </cell>
          <cell r="P537">
            <v>18000</v>
          </cell>
          <cell r="Q537">
            <v>13902</v>
          </cell>
          <cell r="R537">
            <v>15202</v>
          </cell>
          <cell r="S537">
            <v>16700</v>
          </cell>
          <cell r="T537">
            <v>18000</v>
          </cell>
        </row>
        <row r="538">
          <cell r="D538">
            <v>53040050003</v>
          </cell>
          <cell r="E538" t="str">
            <v>En el periodo 2020-2023 se realizan 4.000 operativos de control a vehiculos automotores</v>
          </cell>
          <cell r="F538" t="str">
            <v>Operativos en vía para el control de vehículos automotores realizados</v>
          </cell>
          <cell r="G538" t="str">
            <v>Mantenimiento o cobertura</v>
          </cell>
          <cell r="H538" t="str">
            <v>Número</v>
          </cell>
          <cell r="I538" t="str">
            <v>V1</v>
          </cell>
          <cell r="J538" t="str">
            <v>V1=Operativos en vía realizados</v>
          </cell>
          <cell r="K538" t="str">
            <v>Número</v>
          </cell>
          <cell r="L538">
            <v>11</v>
          </cell>
          <cell r="M538">
            <v>24</v>
          </cell>
          <cell r="N538">
            <v>9</v>
          </cell>
          <cell r="O538">
            <v>1000</v>
          </cell>
          <cell r="P538">
            <v>5000</v>
          </cell>
          <cell r="Q538">
            <v>2000</v>
          </cell>
          <cell r="R538">
            <v>3000</v>
          </cell>
          <cell r="S538">
            <v>4000</v>
          </cell>
          <cell r="T538">
            <v>5000</v>
          </cell>
        </row>
        <row r="539">
          <cell r="D539">
            <v>53040050004</v>
          </cell>
          <cell r="E539" t="str">
            <v>En 2022 se formula 1 plan de carga y logisitica para Cali.</v>
          </cell>
          <cell r="F539" t="str">
            <v>Plan especial de transporte de carga y logística para Cali formulado</v>
          </cell>
          <cell r="G539" t="str">
            <v>Incremento</v>
          </cell>
          <cell r="H539" t="str">
            <v>Número</v>
          </cell>
          <cell r="I539" t="str">
            <v>V1</v>
          </cell>
          <cell r="J539" t="str">
            <v>V1=V1= Plan Especial de Transporte de Carga y Logística para Cali</v>
          </cell>
          <cell r="K539" t="str">
            <v>Número</v>
          </cell>
          <cell r="L539">
            <v>11</v>
          </cell>
          <cell r="M539">
            <v>24</v>
          </cell>
          <cell r="N539">
            <v>9</v>
          </cell>
          <cell r="O539">
            <v>0</v>
          </cell>
          <cell r="P539">
            <v>1</v>
          </cell>
          <cell r="Q539">
            <v>0</v>
          </cell>
          <cell r="R539">
            <v>0</v>
          </cell>
          <cell r="S539">
            <v>1</v>
          </cell>
          <cell r="T539">
            <v>0</v>
          </cell>
        </row>
        <row r="540">
          <cell r="D540">
            <v>53040050005</v>
          </cell>
          <cell r="E540" t="str">
            <v>En el periodo 2021-2023 se implementan 49 acciones del plan de seguridd vial.</v>
          </cell>
          <cell r="F540" t="str">
            <v>Acciones del plan local de seguridad vial implementados</v>
          </cell>
          <cell r="G540" t="str">
            <v>Incremento</v>
          </cell>
          <cell r="H540" t="str">
            <v>Número</v>
          </cell>
          <cell r="I540" t="str">
            <v>V1</v>
          </cell>
          <cell r="J540" t="str">
            <v>V1=Acciones del plan local de seguridad vial Implementados</v>
          </cell>
          <cell r="K540" t="str">
            <v>Número</v>
          </cell>
          <cell r="L540">
            <v>11</v>
          </cell>
          <cell r="M540">
            <v>24</v>
          </cell>
          <cell r="N540">
            <v>9</v>
          </cell>
          <cell r="O540">
            <v>2</v>
          </cell>
          <cell r="P540">
            <v>51</v>
          </cell>
          <cell r="Q540">
            <v>0</v>
          </cell>
          <cell r="R540">
            <v>12</v>
          </cell>
          <cell r="S540">
            <v>42</v>
          </cell>
          <cell r="T540">
            <v>51</v>
          </cell>
        </row>
        <row r="541">
          <cell r="D541">
            <v>53040050006</v>
          </cell>
          <cell r="E541" t="str">
            <v>En el periodo 2020-2023 se se mejora la Infraestructura física y tecnológica para una atención efectiva integral al usuario</v>
          </cell>
          <cell r="F541" t="str">
            <v>Infraestructura física y tecnológica para una atención efectiva integral al usuario realizada</v>
          </cell>
          <cell r="G541" t="str">
            <v>Mantenimiento o cobertura</v>
          </cell>
          <cell r="H541" t="str">
            <v>Número</v>
          </cell>
          <cell r="I541" t="str">
            <v>V1</v>
          </cell>
          <cell r="J541" t="str">
            <v>V1=Infraestructura física tecnológica para atención efectiva integral al usuario realizada</v>
          </cell>
          <cell r="K541" t="str">
            <v>Número</v>
          </cell>
          <cell r="L541">
            <v>11</v>
          </cell>
          <cell r="M541">
            <v>24</v>
          </cell>
          <cell r="N541">
            <v>9</v>
          </cell>
          <cell r="O541">
            <v>1</v>
          </cell>
          <cell r="P541">
            <v>1</v>
          </cell>
          <cell r="Q541">
            <v>1</v>
          </cell>
          <cell r="R541">
            <v>1</v>
          </cell>
          <cell r="S541">
            <v>1</v>
          </cell>
          <cell r="T541">
            <v>1</v>
          </cell>
        </row>
        <row r="542">
          <cell r="D542">
            <v>53040050007</v>
          </cell>
          <cell r="E542" t="str">
            <v>En el periodo 2020-2023 opera el Centro de Enseñanza Automovilística del Distrito de Cali</v>
          </cell>
          <cell r="F542" t="str">
            <v>Centro de enseñanza automovilística de Distrito de Cali operando</v>
          </cell>
          <cell r="G542" t="str">
            <v>Mantenimiento o cobertura</v>
          </cell>
          <cell r="H542" t="str">
            <v>Número</v>
          </cell>
          <cell r="I542" t="str">
            <v>V1</v>
          </cell>
          <cell r="J542" t="str">
            <v>V1=Centro de enseñanza automovilística de Distrito de Cali operando</v>
          </cell>
          <cell r="K542" t="str">
            <v>Número</v>
          </cell>
          <cell r="L542">
            <v>11</v>
          </cell>
          <cell r="M542">
            <v>24</v>
          </cell>
          <cell r="N542">
            <v>9</v>
          </cell>
          <cell r="O542">
            <v>1</v>
          </cell>
          <cell r="P542">
            <v>1</v>
          </cell>
          <cell r="Q542">
            <v>1</v>
          </cell>
          <cell r="R542">
            <v>1</v>
          </cell>
          <cell r="S542">
            <v>1</v>
          </cell>
          <cell r="T542">
            <v>1</v>
          </cell>
        </row>
        <row r="543">
          <cell r="D543">
            <v>53040050008</v>
          </cell>
          <cell r="E543" t="str">
            <v>En el periodo 2022-2023 se implementan 8 Zonas de Estacionamiento Regulado implementadas (ZER)</v>
          </cell>
          <cell r="F543" t="str">
            <v>Zonas Especiales de Estacionamiento Regulado - ZER implementadas</v>
          </cell>
          <cell r="G543" t="str">
            <v>Incremento</v>
          </cell>
          <cell r="H543" t="str">
            <v>Número</v>
          </cell>
          <cell r="I543" t="str">
            <v>V1</v>
          </cell>
          <cell r="J543" t="str">
            <v>V1=V1= Zonas de Estacionamiento Regulado implementadas</v>
          </cell>
          <cell r="K543" t="str">
            <v>Número</v>
          </cell>
          <cell r="L543">
            <v>11</v>
          </cell>
          <cell r="M543">
            <v>24</v>
          </cell>
          <cell r="N543">
            <v>9</v>
          </cell>
          <cell r="O543">
            <v>0</v>
          </cell>
          <cell r="P543">
            <v>8</v>
          </cell>
          <cell r="Q543">
            <v>0</v>
          </cell>
          <cell r="R543">
            <v>0</v>
          </cell>
          <cell r="S543">
            <v>4</v>
          </cell>
          <cell r="T543">
            <v>8</v>
          </cell>
        </row>
        <row r="544">
          <cell r="D544">
            <v>53040050009</v>
          </cell>
          <cell r="E544" t="str">
            <v>En el periodo 2020-2023 se sensibilizan 590.000 actores de la movilidad</v>
          </cell>
          <cell r="F544" t="str">
            <v>Actores de la movilidad sensibilizados sobre la movilidad sostenible y segura</v>
          </cell>
          <cell r="G544" t="str">
            <v>Incremento</v>
          </cell>
          <cell r="H544" t="str">
            <v>Número</v>
          </cell>
          <cell r="I544" t="str">
            <v>V1</v>
          </cell>
          <cell r="J544" t="str">
            <v>V1=Actores de la movilidad sensibilizados</v>
          </cell>
          <cell r="K544" t="str">
            <v>Número</v>
          </cell>
          <cell r="L544">
            <v>11</v>
          </cell>
          <cell r="M544">
            <v>24</v>
          </cell>
          <cell r="N544">
            <v>9</v>
          </cell>
          <cell r="O544">
            <v>510000</v>
          </cell>
          <cell r="P544">
            <v>1100000</v>
          </cell>
          <cell r="Q544">
            <v>640000</v>
          </cell>
          <cell r="R544">
            <v>780000</v>
          </cell>
          <cell r="S544">
            <v>930000</v>
          </cell>
          <cell r="T544">
            <v>1100000</v>
          </cell>
        </row>
        <row r="545">
          <cell r="D545">
            <v>53040050010</v>
          </cell>
          <cell r="E545" t="str">
            <v>En el periodo 2021-2023 se realizan 20 promociones de comportamientos y practicas seguras en Cali</v>
          </cell>
          <cell r="F545" t="str">
            <v>Promoción y pedagogía de comportamientos y prácticas seguras para la movilidad sustentable y sobre estrategias de regulación del tránsito realizadas</v>
          </cell>
          <cell r="G545" t="str">
            <v>Incremento</v>
          </cell>
          <cell r="H545" t="str">
            <v>Número</v>
          </cell>
          <cell r="I545" t="str">
            <v>V1</v>
          </cell>
          <cell r="J545" t="str">
            <v>V1=Promoción de comportamientos y prácticas seguras para la movilidad realizadas</v>
          </cell>
          <cell r="K545" t="str">
            <v>Número</v>
          </cell>
          <cell r="L545">
            <v>11</v>
          </cell>
          <cell r="M545">
            <v>24</v>
          </cell>
          <cell r="N545">
            <v>9</v>
          </cell>
          <cell r="O545">
            <v>6</v>
          </cell>
          <cell r="P545">
            <v>26</v>
          </cell>
          <cell r="Q545">
            <v>0</v>
          </cell>
          <cell r="R545">
            <v>14</v>
          </cell>
          <cell r="S545">
            <v>20</v>
          </cell>
          <cell r="T545">
            <v>26</v>
          </cell>
        </row>
        <row r="546">
          <cell r="D546">
            <v>53040050011</v>
          </cell>
          <cell r="E546" t="str">
            <v>En el periodo 2021-2023 se implementan 130 espacios de participacion e interaccion con actores viales.</v>
          </cell>
          <cell r="F546" t="str">
            <v>Espacios de participación e interacción con los diversos actores viales y comunidad del Municipio de Cali implementados</v>
          </cell>
          <cell r="G546" t="str">
            <v>Incremento</v>
          </cell>
          <cell r="H546" t="str">
            <v>Número</v>
          </cell>
          <cell r="I546" t="str">
            <v>V1</v>
          </cell>
          <cell r="J546" t="str">
            <v>V1=Espacios de participación e interacción con los diversos actores viales implementados</v>
          </cell>
          <cell r="K546" t="str">
            <v>Número</v>
          </cell>
          <cell r="L546">
            <v>11</v>
          </cell>
          <cell r="M546">
            <v>24</v>
          </cell>
          <cell r="N546">
            <v>9</v>
          </cell>
          <cell r="O546">
            <v>40</v>
          </cell>
          <cell r="P546">
            <v>175</v>
          </cell>
          <cell r="Q546">
            <v>0</v>
          </cell>
          <cell r="R546">
            <v>75</v>
          </cell>
          <cell r="S546">
            <v>125</v>
          </cell>
          <cell r="T546">
            <v>175</v>
          </cell>
        </row>
        <row r="547">
          <cell r="D547">
            <v>53040050012</v>
          </cell>
          <cell r="E547" t="str">
            <v>A diciembre de 2023 se formulan 12 planes especiales zonales de gestión del estacionamiento</v>
          </cell>
          <cell r="F547" t="str">
            <v>Planes especiales zonales de gestión del estacionamiento formulados</v>
          </cell>
          <cell r="G547" t="str">
            <v>Incremento</v>
          </cell>
          <cell r="H547" t="str">
            <v>Número</v>
          </cell>
          <cell r="I547" t="str">
            <v>V1</v>
          </cell>
          <cell r="J547" t="str">
            <v>V1= Planes especiales zonales de gestión del estacionamiento formulados</v>
          </cell>
          <cell r="K547" t="str">
            <v>Número</v>
          </cell>
          <cell r="L547">
            <v>11</v>
          </cell>
          <cell r="M547">
            <v>45</v>
          </cell>
          <cell r="N547">
            <v>9</v>
          </cell>
          <cell r="O547">
            <v>0</v>
          </cell>
          <cell r="P547">
            <v>12</v>
          </cell>
          <cell r="Q547">
            <v>0</v>
          </cell>
          <cell r="R547">
            <v>6</v>
          </cell>
          <cell r="S547">
            <v>12</v>
          </cell>
          <cell r="T547">
            <v>0</v>
          </cell>
        </row>
        <row r="548">
          <cell r="D548">
            <v>53050010001</v>
          </cell>
          <cell r="E548" t="str">
            <v>En el periodo 2020-2023 se realizan 12.248 verificaciones de Riesgos por Fenómenos de Origen Tecnológico, Socio-natural, Natural y Antrópico, realizadas</v>
          </cell>
          <cell r="F548" t="str">
            <v>Verificaciones de Riesgos por Fenómenos de Origen Tecnológico, Socio-natural, Natural y Antrópico, realizadas Fenómenos de Origen Tecnológico, Socio-natural, Natural y Antrópico, realizadas</v>
          </cell>
          <cell r="G548" t="str">
            <v>Incremento</v>
          </cell>
          <cell r="H548" t="str">
            <v>Número</v>
          </cell>
          <cell r="I548" t="str">
            <v>V1+V2+V3+V4</v>
          </cell>
          <cell r="J548" t="str">
            <v>V1= Verificaciones de Riesgos por Fenómenos de Origen Tecnológico
V2= Verificaciones de Riesgos por Fenómenos de Origen Socio-natural
V3= Verificaciones de Riesgos por Fenómenos de Origen Natural
V4= Verificaciones de Riesgos por Fenómenos de Origen Antrópico</v>
          </cell>
          <cell r="K548" t="str">
            <v>Número</v>
          </cell>
          <cell r="L548">
            <v>13</v>
          </cell>
          <cell r="M548">
            <v>45</v>
          </cell>
          <cell r="N548">
            <v>12</v>
          </cell>
          <cell r="O548">
            <v>3188</v>
          </cell>
          <cell r="P548">
            <v>12248</v>
          </cell>
          <cell r="Q548">
            <v>4063</v>
          </cell>
          <cell r="R548">
            <v>6638</v>
          </cell>
          <cell r="S548">
            <v>9393</v>
          </cell>
          <cell r="T548">
            <v>12248</v>
          </cell>
        </row>
        <row r="549">
          <cell r="D549">
            <v>53050010002</v>
          </cell>
          <cell r="E549" t="str">
            <v>En el periodo 2021-2023 se diseña e implementa el Sistema integral de información de la gestión del riesgo bajo Arquitectura Empresarial</v>
          </cell>
          <cell r="F549" t="str">
            <v>Sistema integral de información de la gestión del riesgo, diseñado e implementado bajo Arquitectura empresarial</v>
          </cell>
          <cell r="G549" t="str">
            <v>Incremento</v>
          </cell>
          <cell r="H549" t="str">
            <v>Porcentaje</v>
          </cell>
          <cell r="I549" t="str">
            <v>V1+V2</v>
          </cell>
          <cell r="J549" t="str">
            <v>V1= Sistema integral de información de la gestión del riesgo, diseñado (20%)
V2= Sistema integral de información de la gestión del riesgo, implementado (80%)</v>
          </cell>
          <cell r="K549" t="str">
            <v>Porcentaje</v>
          </cell>
          <cell r="L549">
            <v>13</v>
          </cell>
          <cell r="M549">
            <v>45</v>
          </cell>
          <cell r="N549">
            <v>12</v>
          </cell>
          <cell r="O549">
            <v>0</v>
          </cell>
          <cell r="P549">
            <v>100</v>
          </cell>
          <cell r="Q549">
            <v>0</v>
          </cell>
          <cell r="R549">
            <v>20</v>
          </cell>
          <cell r="S549">
            <v>60</v>
          </cell>
          <cell r="T549">
            <v>100</v>
          </cell>
        </row>
        <row r="550">
          <cell r="D550">
            <v>53050010003</v>
          </cell>
          <cell r="E550" t="str">
            <v>En el período 2021-2023 se mantiene ajustado el Plan de Gestión del Riesgo de Desastres de Santiago de Cali</v>
          </cell>
          <cell r="F550" t="str">
            <v>Plan de Gestión del Riesgo de Desastres de Santiago de Cali, Ajustado</v>
          </cell>
          <cell r="G550" t="str">
            <v>Mantenimiento o cobertura</v>
          </cell>
          <cell r="H550" t="str">
            <v>Número</v>
          </cell>
          <cell r="I550" t="str">
            <v>V1</v>
          </cell>
          <cell r="J550" t="str">
            <v>V1= Documento de Plan de Gestión del Riesgo de Desastres de Santiago de Cali ajustado</v>
          </cell>
          <cell r="K550" t="str">
            <v>Número</v>
          </cell>
          <cell r="L550">
            <v>13</v>
          </cell>
          <cell r="M550">
            <v>45</v>
          </cell>
          <cell r="N550">
            <v>12</v>
          </cell>
          <cell r="O550">
            <v>1</v>
          </cell>
          <cell r="P550">
            <v>1</v>
          </cell>
          <cell r="Q550">
            <v>0</v>
          </cell>
          <cell r="R550">
            <v>1</v>
          </cell>
          <cell r="S550">
            <v>1</v>
          </cell>
          <cell r="T550">
            <v>1</v>
          </cell>
        </row>
        <row r="551">
          <cell r="D551">
            <v>53050010004</v>
          </cell>
          <cell r="E551" t="str">
            <v>En el período 2020-2023 se construye el Centro Integral para la Gestión del Riesgo de Emergencias y Desastres</v>
          </cell>
          <cell r="F551" t="str">
            <v>Centro Integral para la Gestión del Riesgo de Emergencias y Desastres, construido</v>
          </cell>
          <cell r="G551" t="str">
            <v>Incremento</v>
          </cell>
          <cell r="H551" t="str">
            <v>Porcentaje</v>
          </cell>
          <cell r="I551" t="str">
            <v>V1+V2+V3+V4</v>
          </cell>
          <cell r="J551" t="str">
            <v>V1= Etapa de Estructura, Desmonte, Demolición y nivelación (30%) 
V2= Etapa de Estructuras de concreto reforzado y redes (20%)
V3= Etapa de Cableado, redes electricas, mamposteria y acabados (20%)
V4= Etapa de Dotación de oficinas, almacenamiento, sistemas de seguridad (20%)</v>
          </cell>
          <cell r="K551" t="str">
            <v>Porcentaje</v>
          </cell>
          <cell r="L551">
            <v>13</v>
          </cell>
          <cell r="M551">
            <v>45</v>
          </cell>
          <cell r="N551">
            <v>12</v>
          </cell>
          <cell r="O551">
            <v>10</v>
          </cell>
          <cell r="P551">
            <v>100</v>
          </cell>
          <cell r="Q551">
            <v>40</v>
          </cell>
          <cell r="R551">
            <v>60</v>
          </cell>
          <cell r="S551">
            <v>80</v>
          </cell>
          <cell r="T551">
            <v>100</v>
          </cell>
        </row>
        <row r="552">
          <cell r="D552">
            <v>53050010005</v>
          </cell>
          <cell r="E552" t="str">
            <v>En el periodo 2020 - 2023, se fortalecen y operan dos redes para la vigilancia e identificación de amenazas socio naturales generadoras de riesgo.</v>
          </cell>
          <cell r="F552" t="str">
            <v>Redes para la vigilancia e identificación de amenazas socio naturales generadoras de riesgo, fortalecidas y en funcionamiento</v>
          </cell>
          <cell r="G552" t="str">
            <v>Incremento</v>
          </cell>
          <cell r="H552" t="str">
            <v>Número</v>
          </cell>
          <cell r="I552" t="str">
            <v>V1</v>
          </cell>
          <cell r="J552" t="str">
            <v>V1 = Número de redes para la vigilancia e identificación de amenazas socio naturales generadoras de riesgo fortalecidas y en funcionamiento</v>
          </cell>
          <cell r="K552" t="str">
            <v>Número</v>
          </cell>
          <cell r="L552">
            <v>13</v>
          </cell>
          <cell r="M552">
            <v>32</v>
          </cell>
          <cell r="N552">
            <v>12</v>
          </cell>
          <cell r="O552">
            <v>1</v>
          </cell>
          <cell r="P552">
            <v>2</v>
          </cell>
          <cell r="Q552">
            <v>1</v>
          </cell>
          <cell r="R552">
            <v>1</v>
          </cell>
          <cell r="S552">
            <v>2</v>
          </cell>
          <cell r="T552">
            <v>2</v>
          </cell>
        </row>
        <row r="553">
          <cell r="D553">
            <v>53050010006</v>
          </cell>
          <cell r="E553" t="str">
            <v>En el período 2021-2023 se elabora la evaluación del riesgo sísmico para todo el suelo urbano del municipio</v>
          </cell>
          <cell r="F553" t="str">
            <v>Evaluación del riesgo por sismos en el suelo urbano, elaborada</v>
          </cell>
          <cell r="G553" t="str">
            <v>Incremento</v>
          </cell>
          <cell r="H553" t="str">
            <v>Porcentaje</v>
          </cell>
          <cell r="I553" t="str">
            <v>((V1+V2+V3)/3)/V4)*100</v>
          </cell>
          <cell r="J553" t="str">
            <v>V1= Area del Suelo Urbano con Modelo de Exposición elaborado
V2= Area del Suelo Urbano con Modelo de Vulnerabilidad elaborado
V3= Area del Suelo Urbano con Modelo de Riesgo elaborado
V4= Area total del Suelo Urbano</v>
          </cell>
          <cell r="K553" t="str">
            <v>ha</v>
          </cell>
          <cell r="L553">
            <v>13</v>
          </cell>
          <cell r="M553">
            <v>45</v>
          </cell>
          <cell r="N553">
            <v>12</v>
          </cell>
          <cell r="O553">
            <v>52</v>
          </cell>
          <cell r="P553">
            <v>100</v>
          </cell>
          <cell r="Q553">
            <v>0</v>
          </cell>
          <cell r="R553">
            <v>67.5</v>
          </cell>
          <cell r="S553">
            <v>89.9</v>
          </cell>
          <cell r="T553">
            <v>100</v>
          </cell>
        </row>
        <row r="554">
          <cell r="D554">
            <v>53050010007</v>
          </cell>
          <cell r="E554" t="str">
            <v>A diciembre de 2023 se ajustan los estudios básicos y detallados sobre movimientos en masa con los requerimientos del Decreto 1807 de 2014</v>
          </cell>
          <cell r="F554" t="str">
            <v>Estudios básicos y detallados sobre movimientos en masa ajustados</v>
          </cell>
          <cell r="G554" t="str">
            <v>Incremento</v>
          </cell>
          <cell r="H554" t="str">
            <v>Porcentaje</v>
          </cell>
          <cell r="I554" t="str">
            <v>((V1/V2)*0.70+(V3/V4)*0.30)*100</v>
          </cell>
          <cell r="J554" t="str">
            <v>V1= Area cubierta con estudios básicos sobre movimientos en masa
V2= Area de ladera del municipio
V3= Area cubierta con estudios de detalle sobre movimeintos en masa
V4= Area de ladera del municipio que requiere estudios de detalle por movimientos en masa</v>
          </cell>
          <cell r="K554" t="str">
            <v>ha</v>
          </cell>
          <cell r="L554">
            <v>13</v>
          </cell>
          <cell r="M554">
            <v>45</v>
          </cell>
          <cell r="N554">
            <v>12</v>
          </cell>
          <cell r="O554">
            <v>35</v>
          </cell>
          <cell r="P554">
            <v>100</v>
          </cell>
          <cell r="Q554">
            <v>70</v>
          </cell>
          <cell r="R554">
            <v>85</v>
          </cell>
          <cell r="S554">
            <v>100</v>
          </cell>
          <cell r="T554">
            <v>0</v>
          </cell>
        </row>
        <row r="555">
          <cell r="D555">
            <v>53050010008</v>
          </cell>
          <cell r="E555" t="str">
            <v>En el 2021, se elabora una evaluación riesgo por inundaciones pluviales y fluviales de la comuna 22, área de expansión urbana, corredor Cali- Jamundí y área suburbana de Pance</v>
          </cell>
          <cell r="F555" t="str">
            <v>Evaluación de riesgo por inundaciones pluviales y fluviales de la comuna 22, área de expansión urbana, corredor Cali- Jamundí y área suburbana de Pance, elaborada</v>
          </cell>
          <cell r="G555" t="str">
            <v>Incremento</v>
          </cell>
          <cell r="H555" t="str">
            <v>Número</v>
          </cell>
          <cell r="I555" t="str">
            <v>V1</v>
          </cell>
          <cell r="J555" t="str">
            <v xml:space="preserve"> V1 = Evaluación de riesgo por inundaciones pluviales y fluviales de la comuna 22, área de expansión urbana, corredor Cali- Jamundí y área suburbana de Pance, elaborada</v>
          </cell>
          <cell r="K555" t="str">
            <v>Número</v>
          </cell>
          <cell r="L555">
            <v>13</v>
          </cell>
          <cell r="M555">
            <v>45</v>
          </cell>
          <cell r="N555">
            <v>12</v>
          </cell>
          <cell r="O555">
            <v>0</v>
          </cell>
          <cell r="P555">
            <v>1</v>
          </cell>
          <cell r="Q555">
            <v>0</v>
          </cell>
          <cell r="R555">
            <v>1</v>
          </cell>
          <cell r="S555">
            <v>0</v>
          </cell>
          <cell r="T555">
            <v>0</v>
          </cell>
        </row>
        <row r="556">
          <cell r="D556">
            <v>53050020001</v>
          </cell>
          <cell r="E556" t="str">
            <v>En el período 2021-2023 se restituye el espacio público por el desmonte de 768 techos en la zona del Jarillón y Lagunas con procesos de concertación y garantía de derechos</v>
          </cell>
          <cell r="F556" t="str">
            <v>Restitución de espacio público por desmonte de techos en Jarillón y Lagunas, con procesos de concertación y garantía de derechos</v>
          </cell>
          <cell r="G556" t="str">
            <v>Incremento</v>
          </cell>
          <cell r="H556" t="str">
            <v>Número</v>
          </cell>
          <cell r="I556" t="str">
            <v>V1</v>
          </cell>
          <cell r="J556" t="str">
            <v>V1=Techos restituidos</v>
          </cell>
          <cell r="K556" t="str">
            <v>Número</v>
          </cell>
          <cell r="L556">
            <v>11</v>
          </cell>
          <cell r="M556">
            <v>32</v>
          </cell>
          <cell r="N556">
            <v>18</v>
          </cell>
          <cell r="O556">
            <v>71</v>
          </cell>
          <cell r="P556">
            <v>839</v>
          </cell>
          <cell r="Q556">
            <v>0</v>
          </cell>
          <cell r="R556">
            <v>271</v>
          </cell>
          <cell r="S556">
            <v>571</v>
          </cell>
          <cell r="T556">
            <v>839</v>
          </cell>
        </row>
        <row r="557">
          <cell r="D557">
            <v>53050020002</v>
          </cell>
          <cell r="E557" t="str">
            <v>En el periodo 2020 2023 se asignan 3600 subsidios de vivienda de interés social modalidad arrendamiento a hogares en proceso de reasentamiento</v>
          </cell>
          <cell r="F557" t="str">
            <v>Hogares con subsidios municipal de vivienda de interés social, modalidad arrendamiento proceso reasentamiento</v>
          </cell>
          <cell r="G557" t="str">
            <v>Incremento</v>
          </cell>
          <cell r="H557" t="str">
            <v>Número</v>
          </cell>
          <cell r="I557" t="str">
            <v>V1</v>
          </cell>
          <cell r="J557" t="str">
            <v>V1: Subsidio municipal de vivienda de interés social, modalidad arrendamiento proceso reasentamiento asignado</v>
          </cell>
          <cell r="K557" t="str">
            <v>Número</v>
          </cell>
          <cell r="L557">
            <v>11</v>
          </cell>
          <cell r="M557">
            <v>40</v>
          </cell>
          <cell r="N557">
            <v>7</v>
          </cell>
          <cell r="O557">
            <v>4567</v>
          </cell>
          <cell r="P557">
            <v>8167</v>
          </cell>
          <cell r="Q557">
            <v>4717</v>
          </cell>
          <cell r="R557">
            <v>5867</v>
          </cell>
          <cell r="S557">
            <v>7017</v>
          </cell>
          <cell r="T557">
            <v>8167</v>
          </cell>
        </row>
        <row r="558">
          <cell r="D558">
            <v>53050020003</v>
          </cell>
          <cell r="E558" t="str">
            <v>A diciembre de 2023 se han construido 640 m3 de obras de estabilización y contención de la zona urbana y rural.</v>
          </cell>
          <cell r="F558" t="str">
            <v>Construcción de obras de estabilización y contención en la zona urbana y rural de Cali</v>
          </cell>
          <cell r="G558" t="str">
            <v>Incremento</v>
          </cell>
          <cell r="H558" t="str">
            <v>m3</v>
          </cell>
          <cell r="I558" t="str">
            <v>V1</v>
          </cell>
          <cell r="J558" t="str">
            <v>V1= metros cubicos de obras de contencion construidos.</v>
          </cell>
          <cell r="K558" t="str">
            <v>m3</v>
          </cell>
          <cell r="L558">
            <v>13</v>
          </cell>
          <cell r="M558">
            <v>24</v>
          </cell>
          <cell r="N558">
            <v>7</v>
          </cell>
          <cell r="O558">
            <v>7769</v>
          </cell>
          <cell r="P558">
            <v>8409</v>
          </cell>
          <cell r="Q558">
            <v>0</v>
          </cell>
          <cell r="R558">
            <v>8155.42</v>
          </cell>
          <cell r="S558">
            <v>8320.39</v>
          </cell>
          <cell r="T558">
            <v>8409.01</v>
          </cell>
        </row>
        <row r="559">
          <cell r="D559">
            <v>53050020004</v>
          </cell>
          <cell r="E559" t="str">
            <v>A diciembre de 2023, se aumenta al 90% los servicios de urgencias y ambulancias seguros en la respuesta a urgencias, emergencias y desastres</v>
          </cell>
          <cell r="F559" t="str">
            <v>Servicios de urgencias y ambulancias seguros en la respuesta a urgencias emergencias y desastres</v>
          </cell>
          <cell r="G559" t="str">
            <v>Incremento</v>
          </cell>
          <cell r="H559" t="str">
            <v>Porcentaje</v>
          </cell>
          <cell r="I559" t="str">
            <v>(V1+V2)/(V3+V4) x 100</v>
          </cell>
          <cell r="J559" t="str">
            <v>V1 = Servicios de urgencias  que cumplen con requisitos de seguridad  en la respuesta a urgencias, emergencias y desastres
V2: Ambulancias que cumplen con requisitos de seguridad  en la respuesta a urgencias, emergencias y desastres
V3 = Servicios de urgencias habilitados
V4:  Ambulancias habilitadas</v>
          </cell>
          <cell r="K559" t="str">
            <v>Número</v>
          </cell>
          <cell r="L559">
            <v>3</v>
          </cell>
          <cell r="M559">
            <v>19</v>
          </cell>
          <cell r="N559">
            <v>2</v>
          </cell>
          <cell r="O559">
            <v>25</v>
          </cell>
          <cell r="P559">
            <v>90</v>
          </cell>
          <cell r="Q559">
            <v>50</v>
          </cell>
          <cell r="R559">
            <v>80</v>
          </cell>
          <cell r="S559">
            <v>85</v>
          </cell>
          <cell r="T559">
            <v>90</v>
          </cell>
        </row>
        <row r="560">
          <cell r="D560">
            <v>53050020005</v>
          </cell>
          <cell r="E560" t="str">
            <v>En el periodo 2020 - 2023, se diseñan y ejecutan 20 obras e intervenciones para la reducción del riesgo por amenaza natural y socio natural, en el área urbana y periurbana.</v>
          </cell>
          <cell r="F560" t="str">
            <v>Obras e intervenciones para la reducción de riesgos por inundaciones fluviales y pluviales, movimientos en masa y avenidas torrenciales diseñadas y ejecutadas</v>
          </cell>
          <cell r="G560" t="str">
            <v>Incremento</v>
          </cell>
          <cell r="H560" t="str">
            <v>Número</v>
          </cell>
          <cell r="I560" t="str">
            <v>V1</v>
          </cell>
          <cell r="J560" t="str">
            <v>V1 = Número de obras e intervenciones para la reducción del riesgo por amenaza natural y socio natural, en el área urbana y periurbana, ejecutadas</v>
          </cell>
          <cell r="K560" t="str">
            <v>Número</v>
          </cell>
          <cell r="L560">
            <v>13</v>
          </cell>
          <cell r="M560">
            <v>45</v>
          </cell>
          <cell r="N560">
            <v>12</v>
          </cell>
          <cell r="O560">
            <v>43</v>
          </cell>
          <cell r="P560">
            <v>63</v>
          </cell>
          <cell r="Q560">
            <v>43</v>
          </cell>
          <cell r="R560">
            <v>50</v>
          </cell>
          <cell r="S560">
            <v>57</v>
          </cell>
          <cell r="T560">
            <v>63</v>
          </cell>
        </row>
        <row r="561">
          <cell r="D561">
            <v>53050020006</v>
          </cell>
          <cell r="E561" t="str">
            <v>En el periodo 2021 - 2023, se implementan tres pilotos de Sistemas Urbanos de Drenaje Sostenible (SUDS) y Soluciones Basadas en la Naturaleza  (SBN), con la generación de los lineamientos y determinantes ambientales en el manejo de escorrentías</v>
          </cell>
          <cell r="F561" t="str">
            <v>Pilotos de Sistemas Urbanos de Drenaje Sostenible (SUDS) y Soluciones Basadas en la Naturaleza (SBN) implementados con la generación de los lineamientos y determinantes ambientales en el manejo de escorrentías</v>
          </cell>
          <cell r="G561" t="str">
            <v>Incremento</v>
          </cell>
          <cell r="H561" t="str">
            <v>Número</v>
          </cell>
          <cell r="I561" t="str">
            <v>V1, V2</v>
          </cell>
          <cell r="J561" t="str">
            <v>V1 = Diseño de los pilotos.
V2= Número de pilotos de Sistemas Urbanos de Drenaje Sostenible (SUDS) y Soluciones Basadas en la Naturaleza  (SBN) en funcionamiento</v>
          </cell>
          <cell r="K561" t="str">
            <v>Número</v>
          </cell>
          <cell r="L561">
            <v>13</v>
          </cell>
          <cell r="M561">
            <v>32</v>
          </cell>
          <cell r="N561">
            <v>10</v>
          </cell>
          <cell r="O561">
            <v>0</v>
          </cell>
          <cell r="P561">
            <v>3</v>
          </cell>
          <cell r="Q561">
            <v>0</v>
          </cell>
          <cell r="R561">
            <v>3</v>
          </cell>
          <cell r="S561">
            <v>3</v>
          </cell>
          <cell r="T561">
            <v>3</v>
          </cell>
        </row>
        <row r="562">
          <cell r="D562">
            <v>53050020007</v>
          </cell>
          <cell r="E562" t="str">
            <v>En el periodo 2020 - 2023, se estabilizan 3.000 M2 de terrenos que presentan condiciones de riesgo mitigable</v>
          </cell>
          <cell r="F562" t="str">
            <v>Área de asentamientos humanos en riesgo mitigable por movimientos en masa estabilizada</v>
          </cell>
          <cell r="G562" t="str">
            <v>Incremento</v>
          </cell>
          <cell r="H562" t="str">
            <v>m2</v>
          </cell>
          <cell r="I562" t="str">
            <v>V1</v>
          </cell>
          <cell r="J562" t="str">
            <v>V1: Metros Cuadrados Estabilizados</v>
          </cell>
          <cell r="K562" t="str">
            <v>m2</v>
          </cell>
          <cell r="L562">
            <v>13</v>
          </cell>
          <cell r="M562">
            <v>40</v>
          </cell>
          <cell r="N562">
            <v>7</v>
          </cell>
          <cell r="O562">
            <v>3303</v>
          </cell>
          <cell r="P562">
            <v>6303</v>
          </cell>
          <cell r="Q562">
            <v>3540</v>
          </cell>
          <cell r="R562">
            <v>4461</v>
          </cell>
          <cell r="S562">
            <v>5382</v>
          </cell>
          <cell r="T562">
            <v>6303</v>
          </cell>
        </row>
        <row r="563">
          <cell r="D563">
            <v>53050020008</v>
          </cell>
          <cell r="E563" t="str">
            <v>En el período 2020-2023 se fortalecen 6,720 personas en el Conocimiento de las Buenas Prácticas para la Gestión del Riesgo</v>
          </cell>
          <cell r="F563" t="str">
            <v>Personas fortalecidas en el conocimiento de las buenas prácticas para la gestión del riesgo</v>
          </cell>
          <cell r="G563" t="str">
            <v>Incremento</v>
          </cell>
          <cell r="H563" t="str">
            <v>Número</v>
          </cell>
          <cell r="I563" t="str">
            <v>V1</v>
          </cell>
          <cell r="J563" t="str">
            <v>V1= Personas Fortalecidas en el Conocimiento de las Buenas Prácticas para la Gestión del Riesgo</v>
          </cell>
          <cell r="K563" t="str">
            <v>Número</v>
          </cell>
          <cell r="L563">
            <v>13</v>
          </cell>
          <cell r="M563">
            <v>45</v>
          </cell>
          <cell r="N563">
            <v>12</v>
          </cell>
          <cell r="O563">
            <v>1200</v>
          </cell>
          <cell r="P563">
            <v>7920</v>
          </cell>
          <cell r="Q563">
            <v>0</v>
          </cell>
          <cell r="R563">
            <v>3440</v>
          </cell>
          <cell r="S563">
            <v>5680</v>
          </cell>
          <cell r="T563">
            <v>7920</v>
          </cell>
        </row>
        <row r="564">
          <cell r="D564">
            <v>53050020009</v>
          </cell>
          <cell r="E564" t="str">
            <v xml:space="preserve">En el periodo 2020-2023 se reasientan 3.825 hogares localizados en zonas de riesgo no mitigable por inundaciones en zonas urbanas y rurales </v>
          </cell>
          <cell r="F564" t="str">
            <v>Hogares localizados en zonas de riesgo no mitigable por inundaciones reasentados en zonas urbanas y rurales con procesos de concertación y garantía de derechos</v>
          </cell>
          <cell r="G564" t="str">
            <v>Incremento</v>
          </cell>
          <cell r="H564" t="str">
            <v>Número</v>
          </cell>
          <cell r="I564" t="str">
            <v>V= V1+V2+V3+V4+V5+V6+V7</v>
          </cell>
          <cell r="J564" t="str">
            <v>V1= Reasentados voluntarios VIP
V2=Reasentados voluntarios modalidad compensación económica a título de subsidio
V3=No localizados
V4=Restituidos
V5=Subsidio de relocalización temporal
V6=Compensaciones por vulnerabilidad
V7= Compra de vivienda SVHS</v>
          </cell>
          <cell r="K564" t="str">
            <v>Número</v>
          </cell>
          <cell r="L564">
            <v>11</v>
          </cell>
          <cell r="M564">
            <v>45</v>
          </cell>
          <cell r="N564">
            <v>12</v>
          </cell>
          <cell r="O564">
            <v>4952</v>
          </cell>
          <cell r="P564">
            <v>8777</v>
          </cell>
          <cell r="Q564">
            <v>5373</v>
          </cell>
          <cell r="R564">
            <v>6750</v>
          </cell>
          <cell r="S564">
            <v>7600</v>
          </cell>
          <cell r="T564">
            <v>8777</v>
          </cell>
        </row>
        <row r="565">
          <cell r="D565">
            <v>53050020010</v>
          </cell>
          <cell r="E565" t="str">
            <v xml:space="preserve">En el periodo 2020-2023 se fortalecen en gestión del riesgo 300 guardianes del jarillón </v>
          </cell>
          <cell r="F565" t="str">
            <v>Guardianes del Jarillón fortalecidos en competencias de Gestión del Riesgo</v>
          </cell>
          <cell r="G565" t="str">
            <v>Incremento</v>
          </cell>
          <cell r="H565" t="str">
            <v>Número</v>
          </cell>
          <cell r="I565" t="str">
            <v>V1</v>
          </cell>
          <cell r="J565" t="str">
            <v>V1= Guardianes del jarillón fortalecidos</v>
          </cell>
          <cell r="K565" t="str">
            <v>Número</v>
          </cell>
          <cell r="L565">
            <v>13</v>
          </cell>
          <cell r="M565">
            <v>45</v>
          </cell>
          <cell r="N565">
            <v>12</v>
          </cell>
          <cell r="O565">
            <v>0</v>
          </cell>
          <cell r="P565">
            <v>300</v>
          </cell>
          <cell r="Q565">
            <v>75</v>
          </cell>
          <cell r="R565">
            <v>150</v>
          </cell>
          <cell r="S565">
            <v>225</v>
          </cell>
          <cell r="T565">
            <v>300</v>
          </cell>
        </row>
        <row r="566">
          <cell r="D566">
            <v>53050020011</v>
          </cell>
          <cell r="E566" t="str">
            <v>A diciembre de 2023 se ha realizado demolición de 2.317 techos afectados por asentamientos. Proyecto  Plan Jarillón.</v>
          </cell>
          <cell r="F566" t="str">
            <v>Demoliciones de techos de áreas afectadas por asentamientos de desarrollo incompleto del Proyecto Plan Jarillón, realizadas con procesos de concertación y garantía de derechos</v>
          </cell>
          <cell r="G566" t="str">
            <v>Incremento</v>
          </cell>
          <cell r="H566" t="str">
            <v>Número</v>
          </cell>
          <cell r="I566" t="str">
            <v>V1</v>
          </cell>
          <cell r="J566" t="str">
            <v>V1= area de techos demolidos por asentamientos.</v>
          </cell>
          <cell r="K566" t="str">
            <v>Número</v>
          </cell>
          <cell r="L566">
            <v>11</v>
          </cell>
          <cell r="M566">
            <v>45</v>
          </cell>
          <cell r="N566">
            <v>7</v>
          </cell>
          <cell r="O566">
            <v>2409</v>
          </cell>
          <cell r="P566">
            <v>4726</v>
          </cell>
          <cell r="Q566">
            <v>2429</v>
          </cell>
          <cell r="R566">
            <v>3370</v>
          </cell>
          <cell r="S566">
            <v>4048</v>
          </cell>
          <cell r="T566">
            <v>4726</v>
          </cell>
        </row>
        <row r="567">
          <cell r="D567">
            <v>53050020012</v>
          </cell>
          <cell r="E567" t="str">
            <v>En el período 2021-2023 se cierran 22 bocaminas activas ilegales</v>
          </cell>
          <cell r="F567" t="str">
            <v>Bocaminas activas ilegales cerradas</v>
          </cell>
          <cell r="G567" t="str">
            <v>Incremento</v>
          </cell>
          <cell r="H567" t="str">
            <v>Número</v>
          </cell>
          <cell r="I567" t="str">
            <v>V1</v>
          </cell>
          <cell r="J567" t="str">
            <v>V1= Bocaminas ilegales cerradas</v>
          </cell>
          <cell r="K567" t="str">
            <v>Número</v>
          </cell>
          <cell r="L567">
            <v>15</v>
          </cell>
          <cell r="M567">
            <v>32</v>
          </cell>
          <cell r="N567">
            <v>18</v>
          </cell>
          <cell r="O567">
            <v>0</v>
          </cell>
          <cell r="P567">
            <v>22</v>
          </cell>
          <cell r="Q567">
            <v>0</v>
          </cell>
          <cell r="R567">
            <v>7</v>
          </cell>
          <cell r="S567">
            <v>14</v>
          </cell>
          <cell r="T567">
            <v>22</v>
          </cell>
        </row>
        <row r="568">
          <cell r="D568">
            <v>53050020013</v>
          </cell>
          <cell r="E568" t="str">
            <v>En el periodo 2020 2023 se adquieren 57 Predios con títulos justificativo de dominio en zonas de riesgo no mitigable por inundaciones</v>
          </cell>
          <cell r="F568" t="str">
            <v>Adquisición de predios con títulos justificativo de dominio en zonas de riesgo no mitigable por inundaciones</v>
          </cell>
          <cell r="G568" t="str">
            <v>Incremento</v>
          </cell>
          <cell r="H568" t="str">
            <v>Número</v>
          </cell>
          <cell r="I568" t="str">
            <v>V1</v>
          </cell>
          <cell r="J568" t="str">
            <v>V1=Predios con título justificativo de dominio en zonas de riesgo no mitigable por inundaciones adquiridos</v>
          </cell>
          <cell r="K568" t="str">
            <v>Número</v>
          </cell>
          <cell r="L568">
            <v>13</v>
          </cell>
          <cell r="M568">
            <v>40</v>
          </cell>
          <cell r="N568">
            <v>7</v>
          </cell>
          <cell r="O568">
            <v>124</v>
          </cell>
          <cell r="P568">
            <v>181</v>
          </cell>
          <cell r="Q568">
            <v>134</v>
          </cell>
          <cell r="R568">
            <v>134</v>
          </cell>
          <cell r="S568">
            <v>161</v>
          </cell>
          <cell r="T568">
            <v>181</v>
          </cell>
        </row>
        <row r="569">
          <cell r="D569">
            <v>53050020014</v>
          </cell>
          <cell r="E569" t="str">
            <v>A diciembre de 2023  se reasientan 400 hogares  en viviendas productivas rurales</v>
          </cell>
          <cell r="F569" t="str">
            <v>Hogares reasentados en viviendas productivas rurales, con procesos de concertación y garantía de derechos</v>
          </cell>
          <cell r="G569" t="str">
            <v>Incremento</v>
          </cell>
          <cell r="H569" t="str">
            <v>Número</v>
          </cell>
          <cell r="I569" t="str">
            <v>V1, V2</v>
          </cell>
          <cell r="J569" t="str">
            <v>V1=Estudios y diseños
V2=Hogares reasentados en viviendas productivas</v>
          </cell>
          <cell r="K569" t="str">
            <v>Número</v>
          </cell>
          <cell r="L569">
            <v>11</v>
          </cell>
          <cell r="M569">
            <v>40</v>
          </cell>
          <cell r="N569">
            <v>7</v>
          </cell>
          <cell r="O569">
            <v>0</v>
          </cell>
          <cell r="P569">
            <v>400</v>
          </cell>
          <cell r="Q569">
            <v>0</v>
          </cell>
          <cell r="R569">
            <v>1</v>
          </cell>
          <cell r="S569">
            <v>1</v>
          </cell>
          <cell r="T569">
            <v>400</v>
          </cell>
        </row>
        <row r="570">
          <cell r="D570">
            <v>53050020015</v>
          </cell>
          <cell r="E570" t="str">
            <v>En el periodo 2020-2023  se formulan planes de reasentamiento para 539 hogares pertenecientes a población ubicada en zonas en riesgo no mitigable</v>
          </cell>
          <cell r="F570" t="str">
            <v>Hogares con planes de reasentamiento para hogares localizados en zonas de riesgo no mitigables formulados con procesos de concertación y garantía de derechos</v>
          </cell>
          <cell r="G570" t="str">
            <v>Incremento</v>
          </cell>
          <cell r="H570" t="str">
            <v>Número</v>
          </cell>
          <cell r="I570" t="str">
            <v>V1</v>
          </cell>
          <cell r="J570" t="str">
            <v xml:space="preserve">V1=Hogares con planes de reasentamiento
</v>
          </cell>
          <cell r="K570" t="str">
            <v>Número</v>
          </cell>
          <cell r="L570">
            <v>11</v>
          </cell>
          <cell r="M570">
            <v>40</v>
          </cell>
          <cell r="N570">
            <v>7</v>
          </cell>
          <cell r="O570">
            <v>0</v>
          </cell>
          <cell r="P570">
            <v>539</v>
          </cell>
          <cell r="Q570">
            <v>539</v>
          </cell>
          <cell r="R570">
            <v>539</v>
          </cell>
          <cell r="S570">
            <v>539</v>
          </cell>
          <cell r="T570">
            <v>539</v>
          </cell>
        </row>
        <row r="571">
          <cell r="D571">
            <v>53050020016</v>
          </cell>
          <cell r="E571" t="str">
            <v>Entre 2020-2023 se adecúa la Fase III de Laguna del Pondeja</v>
          </cell>
          <cell r="F571" t="str">
            <v>Obras Fase III para la recuperación de la Laguna del Pondaje, terminadas</v>
          </cell>
          <cell r="G571" t="str">
            <v>Incremento</v>
          </cell>
          <cell r="H571" t="str">
            <v>Porcentaje</v>
          </cell>
          <cell r="I571" t="str">
            <v>10*V1+20*V2+60*V3+10*V4</v>
          </cell>
          <cell r="J571" t="str">
            <v xml:space="preserve">V1: Etapa 1. Convenio SVSH-Gobierno-EMCALI
V2: Etapa 2. Retiro de vivienda, elementos y sedimentos
V3: Etapa 3. Instalacion membrana, equipos e infraestructura
V4: Etapa 4. Recibo de obras y activos EMCALI 
</v>
          </cell>
          <cell r="K571" t="str">
            <v>Número</v>
          </cell>
          <cell r="L571">
            <v>6</v>
          </cell>
          <cell r="M571">
            <v>32</v>
          </cell>
          <cell r="N571">
            <v>3</v>
          </cell>
          <cell r="O571">
            <v>0</v>
          </cell>
          <cell r="P571">
            <v>100</v>
          </cell>
          <cell r="Q571">
            <v>10</v>
          </cell>
          <cell r="R571">
            <v>30</v>
          </cell>
          <cell r="S571">
            <v>90</v>
          </cell>
          <cell r="T571">
            <v>100</v>
          </cell>
        </row>
        <row r="572">
          <cell r="D572">
            <v>53050020017</v>
          </cell>
          <cell r="E572" t="str">
            <v>En el periodo 2020-2022 se construyen y/o compran 2011 Viviendas de Interés prioritario para el reasentamiento de hogares del proyecto del Plan Jarillón de Cali</v>
          </cell>
          <cell r="F572" t="str">
            <v>Viviendas de interés prioritario construidas y/o compradas para el reasentamiento de hogares del proyecto Plan Jarillón de Cali</v>
          </cell>
          <cell r="G572" t="str">
            <v>Incremento</v>
          </cell>
          <cell r="H572" t="str">
            <v>Número</v>
          </cell>
          <cell r="I572" t="str">
            <v>V1</v>
          </cell>
          <cell r="J572" t="str">
            <v>V1= Número de VIP construidas y/o compradas</v>
          </cell>
          <cell r="K572" t="str">
            <v>Número</v>
          </cell>
          <cell r="L572">
            <v>11</v>
          </cell>
          <cell r="M572">
            <v>45</v>
          </cell>
          <cell r="N572">
            <v>14</v>
          </cell>
          <cell r="O572">
            <v>2775</v>
          </cell>
          <cell r="P572">
            <v>4786</v>
          </cell>
          <cell r="Q572">
            <v>3595</v>
          </cell>
          <cell r="R572">
            <v>4405</v>
          </cell>
          <cell r="S572">
            <v>4786</v>
          </cell>
          <cell r="T572">
            <v>0</v>
          </cell>
        </row>
        <row r="573">
          <cell r="D573">
            <v>53050020018</v>
          </cell>
          <cell r="E573" t="str">
            <v>En el periodo 2020-2022 se realizan obras de reforzamiento en 13,0 kilómetros del Jarillón del Río Cauca</v>
          </cell>
          <cell r="F573" t="str">
            <v>Obras de reforzamiento del Jarillón de Río Cauca</v>
          </cell>
          <cell r="G573" t="str">
            <v>Incremento</v>
          </cell>
          <cell r="H573" t="str">
            <v>km</v>
          </cell>
          <cell r="I573" t="str">
            <v>V1</v>
          </cell>
          <cell r="J573" t="str">
            <v xml:space="preserve">
V1=Número de kilómetros del Jarillón del Río Cauca reforzados</v>
          </cell>
          <cell r="K573" t="str">
            <v>Número</v>
          </cell>
          <cell r="L573">
            <v>13</v>
          </cell>
          <cell r="M573">
            <v>45</v>
          </cell>
          <cell r="N573">
            <v>12</v>
          </cell>
          <cell r="O573">
            <v>13.1</v>
          </cell>
          <cell r="P573">
            <v>26.1</v>
          </cell>
          <cell r="Q573">
            <v>17.100000000000001</v>
          </cell>
          <cell r="R573">
            <v>22.3</v>
          </cell>
          <cell r="S573">
            <v>26.1</v>
          </cell>
          <cell r="T573">
            <v>0</v>
          </cell>
        </row>
        <row r="574">
          <cell r="D574">
            <v>53050020019</v>
          </cell>
          <cell r="E574" t="str">
            <v>En el cuatrenio 2020-2023, se implementa el Centro de Monitoreo y Gestión Integrado de Alertas Tempranas</v>
          </cell>
          <cell r="F574" t="str">
            <v>Centro de Monitoreo y Gestión Integrado de Alertas Tempranas, implementado en EMCALI</v>
          </cell>
          <cell r="G574" t="str">
            <v>Incremento</v>
          </cell>
          <cell r="H574" t="str">
            <v>Porcentaje</v>
          </cell>
          <cell r="I574" t="str">
            <v>V1 / V2*100</v>
          </cell>
          <cell r="J574" t="str">
            <v>V1= Numero Etapas Ejecutadas
V2= Numero Etapas Proyectadas</v>
          </cell>
          <cell r="K574" t="str">
            <v>Número</v>
          </cell>
          <cell r="L574">
            <v>11</v>
          </cell>
          <cell r="M574">
            <v>23</v>
          </cell>
          <cell r="N574">
            <v>6</v>
          </cell>
          <cell r="O574">
            <v>0</v>
          </cell>
          <cell r="P574">
            <v>100</v>
          </cell>
          <cell r="Q574">
            <v>5</v>
          </cell>
          <cell r="R574">
            <v>30</v>
          </cell>
          <cell r="S574">
            <v>60</v>
          </cell>
          <cell r="T574">
            <v>100</v>
          </cell>
        </row>
        <row r="575">
          <cell r="D575">
            <v>53050020020</v>
          </cell>
          <cell r="E575" t="str">
            <v>En el año 2021 se elaborará el Plan de gestión social para el proyecto Plan Jarillón del Río Cauca y obras complementarias</v>
          </cell>
          <cell r="F575" t="str">
            <v>Plan de gestión social para el proyecto Plan Jarillón del Río Cauca y obras complementarias, implementado</v>
          </cell>
          <cell r="G575" t="str">
            <v>Mantenimiento o cobertura</v>
          </cell>
          <cell r="H575" t="str">
            <v>Número</v>
          </cell>
          <cell r="I575" t="str">
            <v>V1</v>
          </cell>
          <cell r="J575" t="str">
            <v>V1= Plan de gestión social elaborado</v>
          </cell>
          <cell r="K575" t="str">
            <v>Número</v>
          </cell>
          <cell r="L575">
            <v>11</v>
          </cell>
          <cell r="M575">
            <v>45</v>
          </cell>
          <cell r="N575">
            <v>12</v>
          </cell>
          <cell r="O575">
            <v>1</v>
          </cell>
          <cell r="P575">
            <v>1</v>
          </cell>
          <cell r="Q575">
            <v>0</v>
          </cell>
          <cell r="R575">
            <v>1</v>
          </cell>
          <cell r="S575">
            <v>0</v>
          </cell>
          <cell r="T575">
            <v>0</v>
          </cell>
        </row>
        <row r="576">
          <cell r="D576">
            <v>53050030001</v>
          </cell>
          <cell r="E576" t="str">
            <v>En el período 2020-2023 se articulan y fortalecen los 4 Equipos de Primera Respuesta del Consejo Municipal de Gestión del Riesgo</v>
          </cell>
          <cell r="F576" t="str">
            <v>Equipos de Primera Respuesta del Consejo Municipal de Gestión del Riesgo, articulados y fortalecidos</v>
          </cell>
          <cell r="G576" t="str">
            <v>Mantenimiento o cobertura</v>
          </cell>
          <cell r="H576" t="str">
            <v>Número</v>
          </cell>
          <cell r="I576" t="str">
            <v>V1</v>
          </cell>
          <cell r="J576" t="str">
            <v>V1= Equipos de Primera Respuesta</v>
          </cell>
          <cell r="K576" t="str">
            <v>Número</v>
          </cell>
          <cell r="L576">
            <v>13</v>
          </cell>
          <cell r="M576">
            <v>45</v>
          </cell>
          <cell r="N576">
            <v>12</v>
          </cell>
          <cell r="O576">
            <v>4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4</v>
          </cell>
        </row>
        <row r="577">
          <cell r="D577">
            <v>53050030002</v>
          </cell>
          <cell r="E577" t="str">
            <v>En el período 2020-2023 se mantiene actualizada la Estrategia de Respuesta a Emergencias</v>
          </cell>
          <cell r="F577" t="str">
            <v>Estrategia de Respuesta a Emergencias, actualizada</v>
          </cell>
          <cell r="G577" t="str">
            <v>Mantenimiento o cobertura</v>
          </cell>
          <cell r="H577" t="str">
            <v>Número</v>
          </cell>
          <cell r="I577" t="str">
            <v>V1</v>
          </cell>
          <cell r="J577" t="str">
            <v>V1= Estrategia de Respuesta a Emergencias actualizada</v>
          </cell>
          <cell r="K577" t="str">
            <v>Número</v>
          </cell>
          <cell r="L577">
            <v>13</v>
          </cell>
          <cell r="M577">
            <v>45</v>
          </cell>
          <cell r="N577">
            <v>12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S577">
            <v>1</v>
          </cell>
          <cell r="T577">
            <v>1</v>
          </cell>
        </row>
        <row r="578">
          <cell r="D578">
            <v>53050030003</v>
          </cell>
          <cell r="E578" t="str">
            <v>En el periodo 2020-2023 se integra el Sistema de Alertas Tempranas  bajo Arquitectura Empresarial</v>
          </cell>
          <cell r="F578" t="str">
            <v>Sistema de Alertas Tempranas Integrado bajo arquitectura empresarial</v>
          </cell>
          <cell r="G578" t="str">
            <v>Incremento</v>
          </cell>
          <cell r="H578" t="str">
            <v>Porcentaje</v>
          </cell>
          <cell r="I578" t="str">
            <v>V1+V2+V3+V4</v>
          </cell>
          <cell r="J578" t="str">
            <v>V1= Integrar Sistemas de Monitoreo Existentes por escenario de riesgo de incendios e inundaciones (20%)
V2= Fortalecer la difusión del Sistema de alertas tempranas con comunidades en sus zonas de influencia para su apropiación (40%)
V3= Actualizar la Aplicación del Sistemas de Alertas Tempranas (30%)
V4= Diseñar el Sistema de Alertas Tempranas de escenario de riesgo por movimientos en masa (10%)</v>
          </cell>
          <cell r="K578" t="str">
            <v>Porcentaje</v>
          </cell>
          <cell r="L578">
            <v>13</v>
          </cell>
          <cell r="M578">
            <v>45</v>
          </cell>
          <cell r="N578">
            <v>12</v>
          </cell>
          <cell r="O578">
            <v>0</v>
          </cell>
          <cell r="P578">
            <v>100</v>
          </cell>
          <cell r="Q578">
            <v>10</v>
          </cell>
          <cell r="R578">
            <v>40</v>
          </cell>
          <cell r="S578">
            <v>70</v>
          </cell>
          <cell r="T578">
            <v>100</v>
          </cell>
        </row>
        <row r="579">
          <cell r="D579">
            <v>54010010001</v>
          </cell>
          <cell r="E579" t="str">
            <v>Durante el periodo 2020-2023, se elaboran 5 documentos de rediseño institucional acorde a la categoría Cali Distrito Especial en la Alcaldía de Santiago de Cali.</v>
          </cell>
          <cell r="F579" t="str">
            <v>Documentos técnicos de rediseño institucional acorde con la categoría Cali Distrito Especial, elaborados</v>
          </cell>
          <cell r="G579" t="str">
            <v>Incremento</v>
          </cell>
          <cell r="H579" t="str">
            <v>Número</v>
          </cell>
          <cell r="I579" t="str">
            <v>V1+V2+…+V5</v>
          </cell>
          <cell r="J579" t="str">
            <v>V1: Documento de Diagnostico elaborado.
V2: Proyecto de estructura administrativa propuesta.
V3: Proyecto de propuesta planta de personal. 
V4: Proyecto de acuerdo para aprobación del Concejo Municipal. 
V5: Proyecto de supresión y liquidación de entidades.</v>
          </cell>
          <cell r="K579" t="str">
            <v>Número</v>
          </cell>
          <cell r="L579">
            <v>11</v>
          </cell>
          <cell r="M579">
            <v>45</v>
          </cell>
          <cell r="N579">
            <v>17</v>
          </cell>
          <cell r="O579">
            <v>7</v>
          </cell>
          <cell r="P579">
            <v>12</v>
          </cell>
          <cell r="Q579">
            <v>8</v>
          </cell>
          <cell r="R579">
            <v>10</v>
          </cell>
          <cell r="S579">
            <v>11</v>
          </cell>
          <cell r="T579">
            <v>12</v>
          </cell>
        </row>
        <row r="580">
          <cell r="D580">
            <v>54010010002</v>
          </cell>
          <cell r="E580" t="str">
            <v>A diciembre de 2020 se revisa y adopta el modelo de división político administrativo del Distrito Especial de Santiago de Cali en localidades</v>
          </cell>
          <cell r="F580" t="str">
            <v>Modelo de división políticoadministrativa del Distrito Especial revisado y adoptado</v>
          </cell>
          <cell r="G580" t="str">
            <v>Incremento</v>
          </cell>
          <cell r="H580" t="str">
            <v>Número</v>
          </cell>
          <cell r="I580" t="str">
            <v>V1</v>
          </cell>
          <cell r="J580" t="str">
            <v>V1= Modelo de división político administrativa del Distrito Especial revisado adoptado</v>
          </cell>
          <cell r="K580" t="str">
            <v>Número</v>
          </cell>
          <cell r="L580">
            <v>11</v>
          </cell>
          <cell r="M580">
            <v>45</v>
          </cell>
          <cell r="N580">
            <v>17</v>
          </cell>
          <cell r="O580">
            <v>0</v>
          </cell>
          <cell r="P580">
            <v>1</v>
          </cell>
          <cell r="Q580">
            <v>1</v>
          </cell>
          <cell r="R580">
            <v>1</v>
          </cell>
          <cell r="S580">
            <v>0</v>
          </cell>
          <cell r="T580">
            <v>0</v>
          </cell>
        </row>
        <row r="581">
          <cell r="D581">
            <v>54010010003</v>
          </cell>
          <cell r="E581" t="str">
            <v xml:space="preserve">En el período 2020-2023 se actualiza en un 50% la información de Bienes Inmuebles propiedad del Distrito  </v>
          </cell>
          <cell r="F581" t="str">
            <v>Inventario de Bienes Inmuebles actualizado</v>
          </cell>
          <cell r="G581" t="str">
            <v>Incremento</v>
          </cell>
          <cell r="H581" t="str">
            <v>Porcentaje</v>
          </cell>
          <cell r="I581" t="str">
            <v>(V1/V2)*100</v>
          </cell>
          <cell r="J581" t="str">
            <v>V1= Número de predios con información actualizada
V1= Número de predios registrados en base de catastro (20000)</v>
          </cell>
          <cell r="K581" t="str">
            <v>Número</v>
          </cell>
          <cell r="L581">
            <v>11</v>
          </cell>
          <cell r="M581">
            <v>4</v>
          </cell>
          <cell r="N581">
            <v>17</v>
          </cell>
          <cell r="O581">
            <v>11</v>
          </cell>
          <cell r="P581">
            <v>50</v>
          </cell>
          <cell r="Q581">
            <v>12.3</v>
          </cell>
          <cell r="R581">
            <v>24.9</v>
          </cell>
          <cell r="S581">
            <v>37.4</v>
          </cell>
          <cell r="T581">
            <v>50</v>
          </cell>
        </row>
        <row r="582">
          <cell r="D582">
            <v>54010010004</v>
          </cell>
          <cell r="E582" t="str">
            <v>Durante el periodo de 2021-2023 se elabora la formulación de 6 y la divulgación de 4 de los instrumentos de planificación complementaria del Plan Ordenamiento Territorial</v>
          </cell>
          <cell r="F582" t="str">
            <v>Instrumentos de planificación complementaria del plan de ordenamiento territorial, formulados y divulgados</v>
          </cell>
          <cell r="G582" t="str">
            <v>Incremento</v>
          </cell>
          <cell r="H582" t="str">
            <v>Número</v>
          </cell>
          <cell r="I582" t="str">
            <v>V1 + V2</v>
          </cell>
          <cell r="J582" t="str">
            <v>V1= 6 Instrumentos de planificación complementaria del POT formulados
V2= 4 Instrumentos de Planificación divulgados</v>
          </cell>
          <cell r="K582" t="str">
            <v>Número</v>
          </cell>
          <cell r="L582">
            <v>11</v>
          </cell>
          <cell r="M582">
            <v>40</v>
          </cell>
          <cell r="N582">
            <v>17</v>
          </cell>
          <cell r="O582">
            <v>12</v>
          </cell>
          <cell r="P582">
            <v>23</v>
          </cell>
          <cell r="Q582">
            <v>15</v>
          </cell>
          <cell r="R582">
            <v>18</v>
          </cell>
          <cell r="S582">
            <v>20</v>
          </cell>
          <cell r="T582">
            <v>22</v>
          </cell>
        </row>
        <row r="583">
          <cell r="D583">
            <v>54010010005</v>
          </cell>
          <cell r="E583" t="str">
            <v>Durante el periodo de 2020-2021 se elaboran 5 documentos para la revisión y ajuste del Plan de Ordenamiento Territorial</v>
          </cell>
          <cell r="F583" t="str">
            <v>Documentos de revisión y ajuste del POT elaborados</v>
          </cell>
          <cell r="G583" t="str">
            <v>Incremento</v>
          </cell>
          <cell r="H583" t="str">
            <v>Número</v>
          </cell>
          <cell r="I583" t="str">
            <v>V1 + V2 + V3 + V4 + V5</v>
          </cell>
          <cell r="J583" t="str">
            <v>V1= Documento de diagnostico
V2= Documento Técnico de Soporte
V3= Documento de Evaluación del Plan de Ordenamiento Territorial
V4= Propuesta de Revisión / Ajuste
V5= Estudio elaborado por Comuna 22</v>
          </cell>
          <cell r="K583" t="str">
            <v>Número</v>
          </cell>
          <cell r="L583">
            <v>11</v>
          </cell>
          <cell r="M583">
            <v>40</v>
          </cell>
          <cell r="N583">
            <v>17</v>
          </cell>
          <cell r="O583">
            <v>0</v>
          </cell>
          <cell r="P583">
            <v>5</v>
          </cell>
          <cell r="Q583">
            <v>3</v>
          </cell>
          <cell r="R583">
            <v>5</v>
          </cell>
          <cell r="S583">
            <v>0</v>
          </cell>
          <cell r="T583">
            <v>0</v>
          </cell>
        </row>
        <row r="584">
          <cell r="D584">
            <v>54010010006</v>
          </cell>
          <cell r="E584" t="str">
            <v>Durante el periodo de 2020-2021 se formulan (2) y adoptan (11) las unidades de planificación urbana y rural</v>
          </cell>
          <cell r="F584" t="str">
            <v>Unidades de planificación urbana y rural formuladas y adoptadas</v>
          </cell>
          <cell r="G584" t="str">
            <v>Incremento</v>
          </cell>
          <cell r="H584" t="str">
            <v>Porcentaje</v>
          </cell>
          <cell r="I584" t="str">
            <v>(0.04*V1+0.01*V2)*100</v>
          </cell>
          <cell r="J584" t="str">
            <v>V1= Unidades de planificacón urbana y rural formuladas
V2= Unidades de planificación urbana y rural adoptadas</v>
          </cell>
          <cell r="K584" t="str">
            <v>Número</v>
          </cell>
          <cell r="L584">
            <v>11</v>
          </cell>
          <cell r="M584">
            <v>40</v>
          </cell>
          <cell r="N584">
            <v>17</v>
          </cell>
          <cell r="O584">
            <v>81</v>
          </cell>
          <cell r="P584">
            <v>100</v>
          </cell>
          <cell r="Q584">
            <v>85</v>
          </cell>
          <cell r="R584">
            <v>93</v>
          </cell>
          <cell r="S584">
            <v>100</v>
          </cell>
          <cell r="T584">
            <v>0</v>
          </cell>
        </row>
        <row r="585">
          <cell r="D585">
            <v>54010010007</v>
          </cell>
          <cell r="E585" t="str">
            <v>Durante el perioro 2020 a 2023 se elaboran 4 estudios complementarios del Plan de Ordenamiento Territorial</v>
          </cell>
          <cell r="F585" t="str">
            <v>Estudios complementarios del Plan de Ordenamiento Territorial elaborados</v>
          </cell>
          <cell r="G585" t="str">
            <v>Incremento</v>
          </cell>
          <cell r="H585" t="str">
            <v>Número</v>
          </cell>
          <cell r="I585" t="str">
            <v>V1 + V2 + V3+V4</v>
          </cell>
          <cell r="J585" t="str">
            <v>V1= Estatuto de Servicios Públicos, ajustado
V2= Estudios de diagnóstico Plan Parcial Andalucía elaborados
V3= Estudio Torre de Telecomunicaciones
V4= Estudio de prefactibilidad para la localización del cementerio en el oriente, formulado</v>
          </cell>
          <cell r="K585" t="str">
            <v>Número</v>
          </cell>
          <cell r="L585">
            <v>11</v>
          </cell>
          <cell r="M585">
            <v>40</v>
          </cell>
          <cell r="N585">
            <v>17</v>
          </cell>
          <cell r="O585">
            <v>1</v>
          </cell>
          <cell r="P585">
            <v>4</v>
          </cell>
          <cell r="Q585">
            <v>1.3</v>
          </cell>
          <cell r="R585">
            <v>2.83</v>
          </cell>
          <cell r="S585">
            <v>4</v>
          </cell>
          <cell r="T585">
            <v>0</v>
          </cell>
        </row>
        <row r="586">
          <cell r="D586">
            <v>54010010008</v>
          </cell>
          <cell r="E586" t="str">
            <v>En el 2022, se elabora un estudio para la estructuración y creación de autoridad ambiental distrital</v>
          </cell>
          <cell r="F586" t="str">
            <v>Estudio para la estructuración y creación de autoridad ambiental distrital, elaborado</v>
          </cell>
          <cell r="G586" t="str">
            <v>Incremento</v>
          </cell>
          <cell r="H586" t="str">
            <v>Número</v>
          </cell>
          <cell r="I586" t="str">
            <v>V1</v>
          </cell>
          <cell r="J586" t="str">
            <v xml:space="preserve"> V1 = Estudio para la estructuración y creación de autoridad ambiental distrital</v>
          </cell>
          <cell r="K586" t="str">
            <v>Número</v>
          </cell>
          <cell r="L586">
            <v>11</v>
          </cell>
          <cell r="M586">
            <v>32</v>
          </cell>
          <cell r="N586">
            <v>17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1</v>
          </cell>
          <cell r="T586">
            <v>0</v>
          </cell>
        </row>
        <row r="587">
          <cell r="D587">
            <v>54010010009</v>
          </cell>
          <cell r="E587" t="str">
            <v>En el período 2020 - 2021, se ajusta y adopta el Sistema Distrital de Planeación</v>
          </cell>
          <cell r="F587" t="str">
            <v>Sistema Distrital de Planeación, ajustado y adoptado</v>
          </cell>
          <cell r="G587" t="str">
            <v>Mantenimiento o cobertura</v>
          </cell>
          <cell r="H587" t="str">
            <v>Número</v>
          </cell>
          <cell r="I587" t="str">
            <v>V1</v>
          </cell>
          <cell r="J587" t="str">
            <v>V1= Sistema Distrital de Planeación, ajustado y adoptado</v>
          </cell>
          <cell r="K587" t="str">
            <v>Número</v>
          </cell>
          <cell r="L587">
            <v>11</v>
          </cell>
          <cell r="M587">
            <v>45</v>
          </cell>
          <cell r="N587">
            <v>17</v>
          </cell>
          <cell r="O587">
            <v>1</v>
          </cell>
          <cell r="P587">
            <v>1</v>
          </cell>
          <cell r="Q587">
            <v>1</v>
          </cell>
          <cell r="R587">
            <v>1</v>
          </cell>
          <cell r="S587">
            <v>0</v>
          </cell>
          <cell r="T587">
            <v>0</v>
          </cell>
        </row>
        <row r="588">
          <cell r="D588">
            <v>54010010010</v>
          </cell>
          <cell r="E588" t="str">
            <v xml:space="preserve">A diciembre 2023, se certifica el 100% de las competencias distritales en salud </v>
          </cell>
          <cell r="F588" t="str">
            <v>Competencias Distritales en salud certificadas</v>
          </cell>
          <cell r="G588" t="str">
            <v>Incremento</v>
          </cell>
          <cell r="H588" t="str">
            <v>Porcentaje</v>
          </cell>
          <cell r="I588" t="str">
            <v xml:space="preserve">(V1 x 40%) + (V2 x 40%) + (V3 x 20%) </v>
          </cell>
          <cell r="J588" t="str">
            <v xml:space="preserve">V1 = Fase de elaboración del plan financiero territorial en salud 
V2 = Programa de reorganización de la red servicios de las ESE. 
V3 =  Fase de certificación de competencias en salud como distrito ante Minsalud 
</v>
          </cell>
          <cell r="K588" t="str">
            <v>Número</v>
          </cell>
          <cell r="L588">
            <v>11</v>
          </cell>
          <cell r="M588">
            <v>19</v>
          </cell>
          <cell r="N588">
            <v>17</v>
          </cell>
          <cell r="O588">
            <v>0</v>
          </cell>
          <cell r="P588">
            <v>100</v>
          </cell>
          <cell r="Q588">
            <v>0</v>
          </cell>
          <cell r="R588">
            <v>40</v>
          </cell>
          <cell r="S588">
            <v>80</v>
          </cell>
          <cell r="T588">
            <v>100</v>
          </cell>
        </row>
        <row r="589">
          <cell r="D589">
            <v>54010010011</v>
          </cell>
          <cell r="E589" t="str">
            <v>En 2022, se formula el plan prospectivo de Cali como Distrito Especial</v>
          </cell>
          <cell r="F589" t="str">
            <v>Formular plan prospectivo de Cali como Distrito Especial</v>
          </cell>
          <cell r="G589" t="str">
            <v>Incremento</v>
          </cell>
          <cell r="H589" t="str">
            <v>Número</v>
          </cell>
          <cell r="I589" t="str">
            <v>V1</v>
          </cell>
          <cell r="J589" t="str">
            <v>V1= Plan prospectivo de Cali como Distrito Especial formulado</v>
          </cell>
          <cell r="K589" t="str">
            <v>Número</v>
          </cell>
          <cell r="L589">
            <v>11</v>
          </cell>
          <cell r="M589">
            <v>45</v>
          </cell>
          <cell r="N589">
            <v>17</v>
          </cell>
          <cell r="O589">
            <v>0</v>
          </cell>
          <cell r="P589">
            <v>1</v>
          </cell>
          <cell r="Q589">
            <v>0</v>
          </cell>
          <cell r="R589">
            <v>0</v>
          </cell>
          <cell r="S589">
            <v>1</v>
          </cell>
          <cell r="T589">
            <v>0</v>
          </cell>
        </row>
        <row r="590">
          <cell r="D590">
            <v>54010010012</v>
          </cell>
          <cell r="E590" t="str">
            <v>En el periodo 2020-2023 se realizan 25 semilleros itinerantes de Desarrollo Territorial Participativo</v>
          </cell>
          <cell r="F590" t="str">
            <v>Semilleros itinerantes de Desarrollo Distrital participativo, realizados</v>
          </cell>
          <cell r="G590" t="str">
            <v>Incremento</v>
          </cell>
          <cell r="H590" t="str">
            <v>Número</v>
          </cell>
          <cell r="I590" t="str">
            <v>V1</v>
          </cell>
          <cell r="J590" t="str">
            <v>V1: Semilleros itinerantes de Desarrollo Territorial participativo</v>
          </cell>
          <cell r="K590" t="str">
            <v>Número</v>
          </cell>
          <cell r="L590">
            <v>11</v>
          </cell>
          <cell r="M590">
            <v>45</v>
          </cell>
          <cell r="N590">
            <v>16</v>
          </cell>
          <cell r="O590">
            <v>0</v>
          </cell>
          <cell r="P590">
            <v>25</v>
          </cell>
          <cell r="Q590">
            <v>3</v>
          </cell>
          <cell r="R590">
            <v>10</v>
          </cell>
          <cell r="S590">
            <v>17</v>
          </cell>
          <cell r="T590">
            <v>25</v>
          </cell>
        </row>
        <row r="591">
          <cell r="D591">
            <v>54010020001</v>
          </cell>
          <cell r="E591" t="str">
            <v>En el período 2020-2023 se implementa un modelo de agencia de cooperación técnica</v>
          </cell>
          <cell r="F591" t="str">
            <v>Modelo de Agencia de Cooperación Técnica implementada</v>
          </cell>
          <cell r="G591" t="str">
            <v>Mantenimiento o cobertura</v>
          </cell>
          <cell r="H591" t="str">
            <v>Número</v>
          </cell>
          <cell r="I591" t="str">
            <v>V1</v>
          </cell>
          <cell r="J591" t="str">
            <v>V1=Modelo de Agencia de Cooperación Técnica implementada</v>
          </cell>
          <cell r="K591" t="str">
            <v>Número</v>
          </cell>
          <cell r="L591">
            <v>17</v>
          </cell>
          <cell r="M591">
            <v>45</v>
          </cell>
          <cell r="N591">
            <v>17</v>
          </cell>
          <cell r="O591">
            <v>0</v>
          </cell>
          <cell r="P591">
            <v>1</v>
          </cell>
          <cell r="Q591">
            <v>1</v>
          </cell>
          <cell r="R591">
            <v>1</v>
          </cell>
          <cell r="S591">
            <v>1</v>
          </cell>
          <cell r="T591">
            <v>1</v>
          </cell>
        </row>
        <row r="592">
          <cell r="D592">
            <v>54010020002</v>
          </cell>
          <cell r="E592" t="str">
            <v>En el periodo 2022-2023 se proponen 10 proyectos de Cooperación Financiera y/o Técnica en Proyectos de Interés de la Administración Pública</v>
          </cell>
          <cell r="F592" t="str">
            <v>Proyectos Propuestos de Cooperación Financiera y/o Técnica en Proyectos de Interés de la Administración Pública</v>
          </cell>
          <cell r="G592" t="str">
            <v>Incremento</v>
          </cell>
          <cell r="H592" t="str">
            <v>Número</v>
          </cell>
          <cell r="I592" t="str">
            <v>V1</v>
          </cell>
          <cell r="J592" t="str">
            <v>V1=Proyectos Propuestos de Cooperación Financiera y/o Técnica en Proyectos de Interés de la Administración Pública</v>
          </cell>
          <cell r="K592" t="str">
            <v>Número</v>
          </cell>
          <cell r="L592">
            <v>17</v>
          </cell>
          <cell r="M592">
            <v>45</v>
          </cell>
          <cell r="N592">
            <v>17</v>
          </cell>
          <cell r="O592">
            <v>0</v>
          </cell>
          <cell r="P592">
            <v>10</v>
          </cell>
          <cell r="Q592">
            <v>0</v>
          </cell>
          <cell r="R592">
            <v>0</v>
          </cell>
          <cell r="S592">
            <v>4</v>
          </cell>
          <cell r="T592">
            <v>10</v>
          </cell>
        </row>
        <row r="593">
          <cell r="D593">
            <v>54010020003</v>
          </cell>
          <cell r="E593" t="str">
            <v>En el periodo 2022-2023 se realizan 3 Alianzas, coordinaciones y/o esquemas asociativos suscritos</v>
          </cell>
          <cell r="F593" t="str">
            <v>Alianzas, y/o coordinaciones suscritos</v>
          </cell>
          <cell r="G593" t="str">
            <v>Incremento</v>
          </cell>
          <cell r="H593" t="str">
            <v>Número</v>
          </cell>
          <cell r="I593" t="str">
            <v>V1</v>
          </cell>
          <cell r="J593" t="str">
            <v>V1=Alianzas, coordinaciones y/o esquemas asociativos suscritos.</v>
          </cell>
          <cell r="K593" t="str">
            <v>Número</v>
          </cell>
          <cell r="L593">
            <v>17</v>
          </cell>
          <cell r="M593">
            <v>45</v>
          </cell>
          <cell r="N593">
            <v>17</v>
          </cell>
          <cell r="O593">
            <v>0</v>
          </cell>
          <cell r="P593">
            <v>3</v>
          </cell>
          <cell r="Q593">
            <v>0</v>
          </cell>
          <cell r="R593">
            <v>0</v>
          </cell>
          <cell r="S593">
            <v>1</v>
          </cell>
          <cell r="T593">
            <v>3</v>
          </cell>
        </row>
        <row r="594">
          <cell r="D594">
            <v>54010020004</v>
          </cell>
          <cell r="E594" t="str">
            <v>En 2021 se elabora 1 estudio complementario para la implementación de la Autoridad Regional de Transporte</v>
          </cell>
          <cell r="F594" t="str">
            <v>Estudio complementario para la implementación de la autoridad regional de transporte – ART y ente gestor del tren de cercanías, elaborados</v>
          </cell>
          <cell r="G594" t="str">
            <v>Incremento</v>
          </cell>
          <cell r="H594" t="str">
            <v>Número</v>
          </cell>
          <cell r="I594" t="str">
            <v>V1</v>
          </cell>
          <cell r="J594" t="str">
            <v>V1=Estudio técnico elaborado</v>
          </cell>
          <cell r="K594" t="str">
            <v>Número</v>
          </cell>
          <cell r="L594">
            <v>17</v>
          </cell>
          <cell r="M594">
            <v>45</v>
          </cell>
          <cell r="N594">
            <v>13</v>
          </cell>
          <cell r="O594">
            <v>0</v>
          </cell>
          <cell r="P594">
            <v>1</v>
          </cell>
          <cell r="Q594">
            <v>0</v>
          </cell>
          <cell r="R594">
            <v>1</v>
          </cell>
          <cell r="S594">
            <v>0</v>
          </cell>
          <cell r="T594">
            <v>0</v>
          </cell>
        </row>
        <row r="595">
          <cell r="D595">
            <v>54020010001</v>
          </cell>
          <cell r="E595" t="str">
            <v>En el periodo 2020-2023 se implementa un modelo de laboratorio, diseñado con organismos, academia y sociedad civil</v>
          </cell>
          <cell r="F595" t="str">
            <v>Modelo de laboratorio, diseñado con organismos, academia y sociedad civil</v>
          </cell>
          <cell r="G595" t="str">
            <v>Mantenimiento o cobertura</v>
          </cell>
          <cell r="H595" t="str">
            <v>Número</v>
          </cell>
          <cell r="I595" t="str">
            <v>V1</v>
          </cell>
          <cell r="J595" t="str">
            <v>V1=Modelo de laboratorio, diseñado con organismos, academia y sociedad civil</v>
          </cell>
          <cell r="K595" t="str">
            <v>Número</v>
          </cell>
          <cell r="L595">
            <v>17</v>
          </cell>
          <cell r="M595">
            <v>45</v>
          </cell>
          <cell r="N595">
            <v>17</v>
          </cell>
          <cell r="O595">
            <v>0</v>
          </cell>
          <cell r="P595">
            <v>1</v>
          </cell>
          <cell r="Q595">
            <v>1</v>
          </cell>
          <cell r="R595">
            <v>1</v>
          </cell>
          <cell r="S595">
            <v>1</v>
          </cell>
          <cell r="T595">
            <v>1</v>
          </cell>
        </row>
        <row r="596">
          <cell r="D596">
            <v>54020010002</v>
          </cell>
          <cell r="E596" t="str">
            <v>En el periodo 2022-2023 se realizan 5 Iniciativas cocreadas frente a problemáticas priorizadas</v>
          </cell>
          <cell r="F596" t="str">
            <v>Iniciativas frente a problemáticas priorizadas, co-creadas</v>
          </cell>
          <cell r="G596" t="str">
            <v>Incremento</v>
          </cell>
          <cell r="H596" t="str">
            <v>Número</v>
          </cell>
          <cell r="I596" t="str">
            <v>V1</v>
          </cell>
          <cell r="J596" t="str">
            <v>V1=Iniciativas cocreadas frente a problemáticas priorizadas</v>
          </cell>
          <cell r="K596" t="str">
            <v>Número</v>
          </cell>
          <cell r="L596">
            <v>17</v>
          </cell>
          <cell r="M596">
            <v>45</v>
          </cell>
          <cell r="N596">
            <v>17</v>
          </cell>
          <cell r="O596">
            <v>0</v>
          </cell>
          <cell r="P596">
            <v>5</v>
          </cell>
          <cell r="Q596">
            <v>0</v>
          </cell>
          <cell r="R596">
            <v>0</v>
          </cell>
          <cell r="S596">
            <v>2</v>
          </cell>
          <cell r="T596">
            <v>5</v>
          </cell>
        </row>
        <row r="597">
          <cell r="D597">
            <v>54020010003</v>
          </cell>
          <cell r="E597" t="str">
            <v>En el periodo 2022-2023 se realizan 5 iniciativas colaborativas para realizar seguimiento a problemas específicos</v>
          </cell>
          <cell r="F597" t="str">
            <v>Iniciativas colaborativas para seguimiento a problemas específicos, realizadas</v>
          </cell>
          <cell r="G597" t="str">
            <v>Incremento</v>
          </cell>
          <cell r="H597" t="str">
            <v>Número</v>
          </cell>
          <cell r="I597" t="str">
            <v>V1</v>
          </cell>
          <cell r="J597" t="str">
            <v>V1=Iniciativas colaborativas para realizar seguimiento a problemas específicos</v>
          </cell>
          <cell r="K597" t="str">
            <v>Número</v>
          </cell>
          <cell r="L597">
            <v>17</v>
          </cell>
          <cell r="M597">
            <v>45</v>
          </cell>
          <cell r="N597">
            <v>17</v>
          </cell>
          <cell r="O597">
            <v>0</v>
          </cell>
          <cell r="P597">
            <v>5</v>
          </cell>
          <cell r="Q597">
            <v>0</v>
          </cell>
          <cell r="R597">
            <v>0</v>
          </cell>
          <cell r="S597">
            <v>2</v>
          </cell>
          <cell r="T597">
            <v>5</v>
          </cell>
        </row>
        <row r="598">
          <cell r="D598">
            <v>54020010004</v>
          </cell>
          <cell r="E598" t="str">
            <v>Durante el periodo 2020-2023, se actualizan 4 instrumentos de gestión y control en la Alcaldía de Santiago de Cali.</v>
          </cell>
          <cell r="F598" t="str">
            <v>Instrumentos de gestión y control actualizados</v>
          </cell>
          <cell r="G598" t="str">
            <v>Mantenimiento o cobertura</v>
          </cell>
          <cell r="H598" t="str">
            <v>Número</v>
          </cell>
          <cell r="I598" t="str">
            <v>V1+V2+V3+V4</v>
          </cell>
          <cell r="J598" t="str">
            <v>V1= Instrumento de planificación institucional 
 V2= Instrumento de control operacional 
 V3= Instrumento para la gestión de los riesgos
 V4= Instrumento de seguimiento y evaluación de procesos</v>
          </cell>
          <cell r="K598" t="str">
            <v>Número</v>
          </cell>
          <cell r="L598">
            <v>17</v>
          </cell>
          <cell r="M598">
            <v>45</v>
          </cell>
          <cell r="N598">
            <v>17</v>
          </cell>
          <cell r="O598">
            <v>4</v>
          </cell>
          <cell r="P598">
            <v>4</v>
          </cell>
          <cell r="Q598">
            <v>4</v>
          </cell>
          <cell r="R598">
            <v>4</v>
          </cell>
          <cell r="S598">
            <v>4</v>
          </cell>
          <cell r="T598">
            <v>4</v>
          </cell>
        </row>
        <row r="599">
          <cell r="D599">
            <v>54020010005</v>
          </cell>
          <cell r="E599" t="str">
            <v>En el periodo 2020 - 2023 se implementa el servicio del deporte y la recreación bajo le modelo integrado de planeación y gestión</v>
          </cell>
          <cell r="F599" t="str">
            <v>Servicio del deporte, recreación y actividad física ejecutado bajo las políticas institucionales vigentes</v>
          </cell>
          <cell r="G599" t="str">
            <v>Mantenimiento o cobertura</v>
          </cell>
          <cell r="H599" t="str">
            <v>Porcentaje</v>
          </cell>
          <cell r="I599" t="str">
            <v>(V1/V2)*100</v>
          </cell>
          <cell r="J599" t="str">
            <v>V1= Actividades de ejecución del servicio del deporte, recreación y actividad física realizadas
V2= Actividades de ejecución del servicio del deporte, recreación y actividad física programadas</v>
          </cell>
          <cell r="K599" t="str">
            <v>Número</v>
          </cell>
          <cell r="L599">
            <v>17</v>
          </cell>
          <cell r="M599">
            <v>45</v>
          </cell>
          <cell r="N599">
            <v>4</v>
          </cell>
          <cell r="O599">
            <v>100</v>
          </cell>
          <cell r="P599">
            <v>100</v>
          </cell>
          <cell r="Q599">
            <v>100</v>
          </cell>
          <cell r="R599">
            <v>100</v>
          </cell>
          <cell r="S599">
            <v>100</v>
          </cell>
          <cell r="T599">
            <v>100</v>
          </cell>
        </row>
        <row r="600">
          <cell r="D600">
            <v>54020010006</v>
          </cell>
          <cell r="E600" t="str">
            <v>En el período 2020-2023 se implementa el proceso de Gestión Cultural, bajo las políticas institucionales vigentes</v>
          </cell>
          <cell r="F600" t="str">
            <v>Implementación del proceso de Gestión Cultural, bajo las políticas institucionales vigentes</v>
          </cell>
          <cell r="G600" t="str">
            <v>#N/A</v>
          </cell>
          <cell r="H600" t="str">
            <v>Número</v>
          </cell>
          <cell r="I600" t="str">
            <v>V1</v>
          </cell>
          <cell r="J600" t="str">
            <v>V1= Proceso de Gestión Cultural, bajo las políticas institucionales vigentes</v>
          </cell>
          <cell r="K600" t="str">
            <v>Número</v>
          </cell>
          <cell r="L600">
            <v>17</v>
          </cell>
          <cell r="M600">
            <v>33</v>
          </cell>
          <cell r="N600">
            <v>5</v>
          </cell>
          <cell r="O600">
            <v>0</v>
          </cell>
          <cell r="P600">
            <v>1</v>
          </cell>
          <cell r="Q600">
            <v>1</v>
          </cell>
          <cell r="R600">
            <v>1</v>
          </cell>
          <cell r="S600">
            <v>1</v>
          </cell>
          <cell r="T600">
            <v>1</v>
          </cell>
        </row>
        <row r="601">
          <cell r="D601">
            <v>54020010007</v>
          </cell>
          <cell r="E601" t="str">
            <v>En el periodo 2020-2023 se mejoran  en 46.7 % los Procesos institucionales de la secretaria de Seguridad y Justicia, conforme a los requerimientos de las políticas institucionales vigentes</v>
          </cell>
          <cell r="F601" t="str">
            <v>Procesos institucionales de la secretaria de Seguridad y Justicia mejorados, conforme a los requerimientos de las políticas institucionales vigentes</v>
          </cell>
          <cell r="G601" t="str">
            <v>Incremento</v>
          </cell>
          <cell r="H601" t="str">
            <v>Porcentaje</v>
          </cell>
          <cell r="I601" t="str">
            <v xml:space="preserve">V1/ V2*100  </v>
          </cell>
          <cell r="J601" t="str">
            <v>V1= numero de procesos mejorados/ V2= numero de procesos*100</v>
          </cell>
          <cell r="K601" t="str">
            <v>Porcentaje</v>
          </cell>
          <cell r="L601">
            <v>16</v>
          </cell>
          <cell r="M601">
            <v>45</v>
          </cell>
          <cell r="N601">
            <v>18</v>
          </cell>
          <cell r="O601">
            <v>33.299999999999997</v>
          </cell>
          <cell r="P601">
            <v>80</v>
          </cell>
          <cell r="Q601">
            <v>44</v>
          </cell>
          <cell r="R601">
            <v>56</v>
          </cell>
          <cell r="S601">
            <v>68</v>
          </cell>
          <cell r="T601">
            <v>80</v>
          </cell>
        </row>
        <row r="602">
          <cell r="D602">
            <v>54020010008</v>
          </cell>
          <cell r="E602" t="str">
            <v xml:space="preserve"> En el periodo 2020 - 2023, se mejoran 10 procesos institucionales de la autoridad ambiental, conforme a los requerimientos de las políticas institucionales y administrativas vigentes</v>
          </cell>
          <cell r="F602" t="str">
            <v>Procesos institucionales de la autoridad ambiental, conforme a los requerimientos de las políticas institucionales y administrativas vigentes mejorados</v>
          </cell>
          <cell r="G602" t="str">
            <v>Incremento</v>
          </cell>
          <cell r="H602" t="str">
            <v>Porcentaje</v>
          </cell>
          <cell r="I602" t="str">
            <v>V1</v>
          </cell>
          <cell r="J602" t="str">
            <v xml:space="preserve"> V1 = Procesos institucionales de la autoridad ambiental, conforme a los requerimientos de las políticas institucionales y administrativas vigentes mejorados (9% cada proceso)</v>
          </cell>
          <cell r="K602" t="str">
            <v>Porcentaje</v>
          </cell>
          <cell r="L602">
            <v>17</v>
          </cell>
          <cell r="M602">
            <v>32</v>
          </cell>
          <cell r="N602">
            <v>17</v>
          </cell>
          <cell r="O602">
            <v>10</v>
          </cell>
          <cell r="P602">
            <v>100</v>
          </cell>
          <cell r="Q602">
            <v>15</v>
          </cell>
          <cell r="R602">
            <v>35</v>
          </cell>
          <cell r="S602">
            <v>70</v>
          </cell>
          <cell r="T602">
            <v>100</v>
          </cell>
        </row>
        <row r="603">
          <cell r="D603">
            <v>54020010009</v>
          </cell>
          <cell r="E603" t="str">
            <v>Durante el periodo 2021-2023, se capacitan según plan de formación a 2.287 servidores públicos del Distrito de Santiago de Cali.</v>
          </cell>
          <cell r="F603" t="str">
            <v>Servidores públicos, capacitados según plan de formación</v>
          </cell>
          <cell r="G603" t="str">
            <v>Incremento</v>
          </cell>
          <cell r="H603" t="str">
            <v>Número</v>
          </cell>
          <cell r="I603" t="str">
            <v xml:space="preserve"> V1</v>
          </cell>
          <cell r="J603" t="str">
            <v xml:space="preserve"> V1= Funcionarios capacitados en competencias y habilidades</v>
          </cell>
          <cell r="K603" t="str">
            <v>Número</v>
          </cell>
          <cell r="L603">
            <v>17</v>
          </cell>
          <cell r="M603">
            <v>45</v>
          </cell>
          <cell r="N603">
            <v>17</v>
          </cell>
          <cell r="O603">
            <v>412</v>
          </cell>
          <cell r="P603">
            <v>2287</v>
          </cell>
          <cell r="Q603">
            <v>0</v>
          </cell>
          <cell r="R603">
            <v>712</v>
          </cell>
          <cell r="S603">
            <v>1562</v>
          </cell>
          <cell r="T603">
            <v>2287</v>
          </cell>
        </row>
        <row r="604">
          <cell r="D604">
            <v>54020010010</v>
          </cell>
          <cell r="E604" t="str">
            <v>En el período 2020 -2023, se sensibilizarán y hará seguimiento a 1600 Servidores públicos y contratistas para fomentar la cultura del Autocontrol.</v>
          </cell>
          <cell r="F604" t="str">
            <v>Servidores públicos sensibilizados en el fomento de la cultura del autocontrol</v>
          </cell>
          <cell r="G604" t="str">
            <v>Incremento</v>
          </cell>
          <cell r="H604" t="str">
            <v>Número</v>
          </cell>
          <cell r="I604" t="str">
            <v>V1</v>
          </cell>
          <cell r="J604" t="str">
            <v xml:space="preserve">V1 =  Total  de funcionarios que participan de las  sensibilizaciones </v>
          </cell>
          <cell r="K604" t="str">
            <v>Número</v>
          </cell>
          <cell r="L604">
            <v>17</v>
          </cell>
          <cell r="M604">
            <v>45</v>
          </cell>
          <cell r="N604">
            <v>17</v>
          </cell>
          <cell r="O604">
            <v>2041</v>
          </cell>
          <cell r="P604">
            <v>3641</v>
          </cell>
          <cell r="Q604">
            <v>2441</v>
          </cell>
          <cell r="R604">
            <v>2841</v>
          </cell>
          <cell r="S604">
            <v>3241</v>
          </cell>
          <cell r="T604">
            <v>3641</v>
          </cell>
        </row>
        <row r="605">
          <cell r="D605">
            <v>54020010011</v>
          </cell>
          <cell r="E605" t="str">
            <v>Durante el periodo 2020-2023, se interviene y mide el Clima y la cultura organizacional de la Alcaldía de Santiago de Cali</v>
          </cell>
          <cell r="F605" t="str">
            <v>Clima y la cultura organizacional, intervenido y medido,</v>
          </cell>
          <cell r="G605" t="str">
            <v>Incremento</v>
          </cell>
          <cell r="H605" t="str">
            <v>Número</v>
          </cell>
          <cell r="I605" t="str">
            <v>V1+V2</v>
          </cell>
          <cell r="J605" t="str">
            <v xml:space="preserve">V1= Intervenciones de clima y cultura realizadas
V2= Mediciones de clima y cultura realizadas
</v>
          </cell>
          <cell r="K605" t="str">
            <v>Número</v>
          </cell>
          <cell r="L605">
            <v>17</v>
          </cell>
          <cell r="M605">
            <v>45</v>
          </cell>
          <cell r="N605">
            <v>17</v>
          </cell>
          <cell r="O605">
            <v>1</v>
          </cell>
          <cell r="P605">
            <v>1</v>
          </cell>
          <cell r="Q605">
            <v>0.25</v>
          </cell>
          <cell r="R605">
            <v>0.5</v>
          </cell>
          <cell r="S605">
            <v>0.75</v>
          </cell>
          <cell r="T605">
            <v>1</v>
          </cell>
        </row>
        <row r="606">
          <cell r="D606">
            <v>54020010012</v>
          </cell>
          <cell r="E606" t="str">
            <v>Durante el periodo 2020-2023, se implementan 4 fases del sistema de información para la Gestión del Conocimiento  en los 39 procesos de la Alcaldía de Santiago de Cali</v>
          </cell>
          <cell r="F606" t="str">
            <v>Fases del sistema de información, para la Gestión del Conocimiento en los 39 Procesos de la entidad, implementadas</v>
          </cell>
          <cell r="G606" t="str">
            <v>Incremento</v>
          </cell>
          <cell r="H606" t="str">
            <v>Número</v>
          </cell>
          <cell r="I606" t="str">
            <v>V1+V2+V3+V4</v>
          </cell>
          <cell r="J606" t="str">
            <v>V1 = Fase de Diagnóstico identificación de Gestión del Conocimiento 
 V2= Fase de Generación y producción del Conocimiento
 V3= Fase de Uso y apropiación del conocimiento 
 V4= Fase de compartir y difundir el conocimiento</v>
          </cell>
          <cell r="K606" t="str">
            <v>Número</v>
          </cell>
          <cell r="L606">
            <v>17</v>
          </cell>
          <cell r="M606">
            <v>45</v>
          </cell>
          <cell r="N606">
            <v>17</v>
          </cell>
          <cell r="O606">
            <v>0</v>
          </cell>
          <cell r="P606">
            <v>4</v>
          </cell>
          <cell r="Q606">
            <v>0.25</v>
          </cell>
          <cell r="R606">
            <v>1.5</v>
          </cell>
          <cell r="S606">
            <v>2.75</v>
          </cell>
          <cell r="T606">
            <v>4</v>
          </cell>
        </row>
        <row r="607">
          <cell r="D607">
            <v>54020010013</v>
          </cell>
          <cell r="E607" t="str">
            <v xml:space="preserve">En el periodo 2020-2023 se orientan a 10616 servidores públicos de la Administración Central y ciudadanos del Municipio de Santiago de Cali en Código Disciplinario </v>
          </cell>
          <cell r="F607" t="str">
            <v>Servidores públicos y ciudadanos orientados en Código Disciplinario</v>
          </cell>
          <cell r="G607" t="str">
            <v>Incremento</v>
          </cell>
          <cell r="H607" t="str">
            <v>Número</v>
          </cell>
          <cell r="I607" t="str">
            <v>V1+ V2</v>
          </cell>
          <cell r="J607" t="str">
            <v xml:space="preserve">V1= Servidores públicos orientados en Código Disciplinario Único 
V2= Ciudadanos orientados en Código Disciplinario Único
</v>
          </cell>
          <cell r="K607" t="str">
            <v>Número</v>
          </cell>
          <cell r="L607">
            <v>17</v>
          </cell>
          <cell r="M607">
            <v>45</v>
          </cell>
          <cell r="N607">
            <v>17</v>
          </cell>
          <cell r="O607">
            <v>5876</v>
          </cell>
          <cell r="P607">
            <v>10666</v>
          </cell>
          <cell r="Q607">
            <v>7036</v>
          </cell>
          <cell r="R607">
            <v>8246</v>
          </cell>
          <cell r="S607">
            <v>9456</v>
          </cell>
          <cell r="T607">
            <v>10666</v>
          </cell>
        </row>
        <row r="608">
          <cell r="D608">
            <v>54020010014</v>
          </cell>
          <cell r="E608" t="str">
            <v>En el período 2020-2023 se pasa de 400 a 1.100 personas formadas de la administración pública en temas de perspectiva de género y enfoque diferencial.</v>
          </cell>
          <cell r="F608" t="str">
            <v>Personal de la Administración Pública con formación en perspectiva de género y enfoque diferencial</v>
          </cell>
          <cell r="G608" t="str">
            <v>Incremento</v>
          </cell>
          <cell r="H608" t="str">
            <v>Número</v>
          </cell>
          <cell r="I608" t="str">
            <v>V1</v>
          </cell>
          <cell r="J608" t="str">
            <v>V1: Personas formadas de la administración pública en temas de perspectiva de género y enfoque diferencial.</v>
          </cell>
          <cell r="K608" t="str">
            <v>Número</v>
          </cell>
          <cell r="L608">
            <v>5</v>
          </cell>
          <cell r="M608">
            <v>45</v>
          </cell>
          <cell r="N608">
            <v>14</v>
          </cell>
          <cell r="O608">
            <v>400</v>
          </cell>
          <cell r="P608">
            <v>1100</v>
          </cell>
          <cell r="Q608">
            <v>500</v>
          </cell>
          <cell r="R608">
            <v>750</v>
          </cell>
          <cell r="S608">
            <v>1000</v>
          </cell>
          <cell r="T608">
            <v>1100</v>
          </cell>
        </row>
        <row r="609">
          <cell r="D609">
            <v>54020010015</v>
          </cell>
          <cell r="E609" t="str">
            <v>Durante el periodo 2021-2023, se elaboran 35 diseños de puestos de trabajo personalizados para funcionarios en condición de discapacidad en la Alcaldía de Santiago de Cali</v>
          </cell>
          <cell r="F609" t="str">
            <v>Diseños de puestos de trabajo personalizados para funcionarios en condición de discapacidad elaborados</v>
          </cell>
          <cell r="G609" t="str">
            <v>Incremento</v>
          </cell>
          <cell r="H609" t="str">
            <v>Número</v>
          </cell>
          <cell r="I609" t="str">
            <v>V1</v>
          </cell>
          <cell r="J609" t="str">
            <v>V1= Diseños de puestos de trabajo personalizados para funcionarios en condición de discapacidad, elaborados.</v>
          </cell>
          <cell r="K609" t="str">
            <v>Número</v>
          </cell>
          <cell r="L609">
            <v>17</v>
          </cell>
          <cell r="M609">
            <v>45</v>
          </cell>
          <cell r="N609">
            <v>17</v>
          </cell>
          <cell r="O609">
            <v>0</v>
          </cell>
          <cell r="P609">
            <v>35</v>
          </cell>
          <cell r="Q609">
            <v>0</v>
          </cell>
          <cell r="R609">
            <v>18</v>
          </cell>
          <cell r="S609">
            <v>26</v>
          </cell>
          <cell r="T609">
            <v>35</v>
          </cell>
        </row>
        <row r="610">
          <cell r="D610">
            <v>54020010016</v>
          </cell>
          <cell r="E610" t="str">
            <v>En el período 2020 - 2023 se modifican 300 puestos de trabajo en Edificaciones de propiedad del Distrito de Santiago de Cali</v>
          </cell>
          <cell r="F610" t="str">
            <v>Puestos de trabajo modificados</v>
          </cell>
          <cell r="G610" t="str">
            <v>Incremento</v>
          </cell>
          <cell r="H610" t="str">
            <v>Número</v>
          </cell>
          <cell r="I610" t="str">
            <v>V1</v>
          </cell>
          <cell r="J610" t="str">
            <v>V1= Puestos de trabajo modificados</v>
          </cell>
          <cell r="K610" t="str">
            <v>Número</v>
          </cell>
          <cell r="L610">
            <v>17</v>
          </cell>
          <cell r="M610">
            <v>45</v>
          </cell>
          <cell r="N610">
            <v>17</v>
          </cell>
          <cell r="O610">
            <v>1641</v>
          </cell>
          <cell r="P610">
            <v>1941</v>
          </cell>
          <cell r="Q610">
            <v>0</v>
          </cell>
          <cell r="R610">
            <v>1841</v>
          </cell>
          <cell r="S610">
            <v>1941</v>
          </cell>
          <cell r="T610">
            <v>0</v>
          </cell>
        </row>
        <row r="611">
          <cell r="D611">
            <v>54020010017</v>
          </cell>
          <cell r="E611" t="str">
            <v>Durante el periodo 2020-2023, se estandariza el 50% de los niveles de modelación de los procesos de la Entidad bajo Arquitectura Empresarial (AE) en la Alcaldía de Santiago de Cali</v>
          </cell>
          <cell r="F611" t="str">
            <v>Niveles de modelación de los procesos de la Entidad bajo Arquitectura Empresarial (AE) estandarizados</v>
          </cell>
          <cell r="G611" t="str">
            <v>Incremento</v>
          </cell>
          <cell r="H611" t="str">
            <v>Porcentaje</v>
          </cell>
          <cell r="I611" t="str">
            <v>(V1/V2) * 100</v>
          </cell>
          <cell r="J611" t="str">
            <v>V1= Procesos con los niveles de modelación estandarizados bajo AE
 V2= Total de procesos de los Entidad en el Modelo de Operacion por procesos - MOP</v>
          </cell>
          <cell r="K611" t="str">
            <v>Número</v>
          </cell>
          <cell r="L611">
            <v>17</v>
          </cell>
          <cell r="M611">
            <v>45</v>
          </cell>
          <cell r="N611">
            <v>17</v>
          </cell>
          <cell r="O611">
            <v>2.56</v>
          </cell>
          <cell r="P611">
            <v>50</v>
          </cell>
          <cell r="Q611">
            <v>5.0999999999999996</v>
          </cell>
          <cell r="R611">
            <v>15.4</v>
          </cell>
          <cell r="S611">
            <v>30.8</v>
          </cell>
          <cell r="T611">
            <v>50</v>
          </cell>
        </row>
        <row r="612">
          <cell r="D612">
            <v>54020010018</v>
          </cell>
          <cell r="E612" t="str">
            <v>A 2023 se han modelado el 100% de los procedimientos de DATIC bajo BPM</v>
          </cell>
          <cell r="F612" t="str">
            <v>Procedimientos de DATIC modelados bajo BPM</v>
          </cell>
          <cell r="G612" t="str">
            <v>Incremento</v>
          </cell>
          <cell r="H612" t="str">
            <v>Porcentaje</v>
          </cell>
          <cell r="I612" t="str">
            <v>(V1/V2)*100%</v>
          </cell>
          <cell r="J612" t="str">
            <v>V1: Número de procedimientos de la DATIC modelados bajo BPM
 V2: Número total de procedimientos de DATIC</v>
          </cell>
          <cell r="K612" t="str">
            <v>Número</v>
          </cell>
          <cell r="L612">
            <v>17</v>
          </cell>
          <cell r="M612">
            <v>39</v>
          </cell>
          <cell r="N612">
            <v>17</v>
          </cell>
          <cell r="O612">
            <v>0</v>
          </cell>
          <cell r="P612">
            <v>100</v>
          </cell>
          <cell r="Q612">
            <v>0</v>
          </cell>
          <cell r="R612">
            <v>30</v>
          </cell>
          <cell r="S612">
            <v>65</v>
          </cell>
          <cell r="T612">
            <v>100</v>
          </cell>
        </row>
        <row r="613">
          <cell r="D613">
            <v>54020010019</v>
          </cell>
          <cell r="E613" t="str">
            <v>A 2023 se ha implementado el 50% de capacidades de Arquitectura empresarial en TI</v>
          </cell>
          <cell r="F613" t="str">
            <v>Capacidades de Arquitectura Empresarial en TI, implementado</v>
          </cell>
          <cell r="G613" t="str">
            <v>Incremento</v>
          </cell>
          <cell r="H613" t="str">
            <v>Porcentaje</v>
          </cell>
          <cell r="I613" t="str">
            <v>(V1/V2)*100%</v>
          </cell>
          <cell r="J613" t="str">
            <v>V1: Número de fases del Marco de gestión de capacidades de negocio de la entidad Implementadas.
 V2: Número de fases del Marco de gestión de capacidades de negocio de la entidad establecidas.</v>
          </cell>
          <cell r="K613" t="str">
            <v>Número</v>
          </cell>
          <cell r="L613">
            <v>17</v>
          </cell>
          <cell r="M613">
            <v>23</v>
          </cell>
          <cell r="N613">
            <v>17</v>
          </cell>
          <cell r="O613">
            <v>0</v>
          </cell>
          <cell r="P613">
            <v>50</v>
          </cell>
          <cell r="Q613">
            <v>4</v>
          </cell>
          <cell r="R613">
            <v>15</v>
          </cell>
          <cell r="S613">
            <v>30</v>
          </cell>
          <cell r="T613">
            <v>50</v>
          </cell>
        </row>
        <row r="614">
          <cell r="D614">
            <v>54020010020</v>
          </cell>
          <cell r="E614" t="str">
            <v>Durante el periodo 2020-2023, se cuenta con la formulación de 2 instrumentos de Arquitectura Empresarial de Planeación y Misionalidad en la Alcaldía de Santiago de Cali</v>
          </cell>
          <cell r="F614" t="str">
            <v>Instrumentos de Arquitectura Empresarial de Planeación y Misionalidad de la Entidad, formulados</v>
          </cell>
          <cell r="G614" t="str">
            <v>Incremento</v>
          </cell>
          <cell r="H614" t="str">
            <v>Número</v>
          </cell>
          <cell r="I614" t="str">
            <v>V1+V2</v>
          </cell>
          <cell r="J614" t="str">
            <v>V1= Instrumento Planeación de la Arquitectura de la Alcaldía de Santiago de Cali.
 V2= Instrumento Arquitectura Misional de la Alcaldía de Santiago de Cali.</v>
          </cell>
          <cell r="K614" t="str">
            <v>Número</v>
          </cell>
          <cell r="L614">
            <v>17</v>
          </cell>
          <cell r="M614">
            <v>45</v>
          </cell>
          <cell r="N614">
            <v>17</v>
          </cell>
          <cell r="O614">
            <v>0</v>
          </cell>
          <cell r="P614">
            <v>2</v>
          </cell>
          <cell r="Q614">
            <v>0.17</v>
          </cell>
          <cell r="R614">
            <v>1.17</v>
          </cell>
          <cell r="S614">
            <v>1.67</v>
          </cell>
          <cell r="T614">
            <v>2</v>
          </cell>
        </row>
        <row r="615">
          <cell r="D615">
            <v>54020010021</v>
          </cell>
          <cell r="E615" t="str">
            <v>En el periodo 2020-2023 se implementa el modelo del sistema de compra publica responsable en el Municipio de Santiago de Cali.</v>
          </cell>
          <cell r="F615" t="str">
            <v>Modelo del sistema de compra pública responsable</v>
          </cell>
          <cell r="G615" t="str">
            <v>Incremento</v>
          </cell>
          <cell r="H615" t="str">
            <v>Número</v>
          </cell>
          <cell r="I615" t="str">
            <v>M= V1+V2+V3+V4+V5</v>
          </cell>
          <cell r="J615" t="str">
            <v>V1: Servicio de información para la compra pública (0.40)
 V2: Servicio de educación informal dirigido al comprador público (0.20)
 V3: Servicios de divulgación en temas relacionados con los servicios de apoyo a la compra pública (0.10)
 V4: Instrumentos de agregación de demanda (0.10)
 V5: Documentos de lineamientos técnicos (0.20)</v>
          </cell>
          <cell r="K615" t="str">
            <v>Número</v>
          </cell>
          <cell r="L615">
            <v>12</v>
          </cell>
          <cell r="M615">
            <v>45</v>
          </cell>
          <cell r="N615">
            <v>17</v>
          </cell>
          <cell r="O615">
            <v>0</v>
          </cell>
          <cell r="P615">
            <v>1</v>
          </cell>
          <cell r="Q615">
            <v>0.15</v>
          </cell>
          <cell r="R615">
            <v>0.4</v>
          </cell>
          <cell r="S615">
            <v>0.8</v>
          </cell>
          <cell r="T615">
            <v>1</v>
          </cell>
        </row>
        <row r="616">
          <cell r="D616">
            <v>54020010022</v>
          </cell>
          <cell r="E616" t="str">
            <v>A 2023 se ha implementado el 100% del Modelo Integrado de Planeación y Gestión en DATIC</v>
          </cell>
          <cell r="F616" t="str">
            <v>Modelo Integrado de Planeación y Gestión implementado en DATIC</v>
          </cell>
          <cell r="G616" t="str">
            <v>Incremento</v>
          </cell>
          <cell r="H616" t="str">
            <v>Porcentaje</v>
          </cell>
          <cell r="I616" t="str">
            <v>(V1/V2)*100%</v>
          </cell>
          <cell r="J616" t="str">
            <v>V1: Número de  estrategias para implementar las  políticas del Modelo Integrado de Planeación y Gestión de responsabilidad de DATIC Implmentadas.
 V2: Número de estrategias para implementar las  políticas del Modelo Integrado de Planeación y Gestión de responsabilidad de DATIC diseñadas</v>
          </cell>
          <cell r="K616" t="str">
            <v>Número</v>
          </cell>
          <cell r="L616">
            <v>17</v>
          </cell>
          <cell r="M616">
            <v>23</v>
          </cell>
          <cell r="N616">
            <v>17</v>
          </cell>
          <cell r="O616">
            <v>0</v>
          </cell>
          <cell r="P616">
            <v>100</v>
          </cell>
          <cell r="Q616">
            <v>25</v>
          </cell>
          <cell r="R616">
            <v>50</v>
          </cell>
          <cell r="S616">
            <v>75</v>
          </cell>
          <cell r="T616">
            <v>100</v>
          </cell>
        </row>
        <row r="617">
          <cell r="D617">
            <v>54020010023</v>
          </cell>
          <cell r="E617" t="str">
            <v>Durante el periodo 2020-2023, se implementa el Modelo de Seguridad y Privacidad de la Información  en la Alcaldía de Santiago de Cali</v>
          </cell>
          <cell r="F617" t="str">
            <v>Fases del sistema de Seguridad y Privacidad de la Información, documentadas</v>
          </cell>
          <cell r="G617" t="str">
            <v>Incremento</v>
          </cell>
          <cell r="H617" t="str">
            <v>Número</v>
          </cell>
          <cell r="I617" t="str">
            <v>(V1+V2+V3+V4)</v>
          </cell>
          <cell r="J617" t="str">
            <v>V1= Documento de la fase diagnostico del sistema de Seguridad y Privacidad de la Información
V2= Documentos de la fase de planificación del sistema de Seguridad y Privacidad de la Información
V3= Documentos de la fase de implemntación del sistema de Seguridad y Privacidad de la Información
V4= Documento de la fase de evaluación del desempeño del sistema de Seguridad y Privacidad de la Información.</v>
          </cell>
          <cell r="K617" t="str">
            <v>Número</v>
          </cell>
          <cell r="L617">
            <v>17</v>
          </cell>
          <cell r="M617">
            <v>45</v>
          </cell>
          <cell r="N617">
            <v>17</v>
          </cell>
          <cell r="O617">
            <v>2.7</v>
          </cell>
          <cell r="P617">
            <v>7.2</v>
          </cell>
          <cell r="Q617">
            <v>2.75</v>
          </cell>
          <cell r="R617">
            <v>4.3</v>
          </cell>
          <cell r="S617">
            <v>5.75</v>
          </cell>
          <cell r="T617">
            <v>7.2</v>
          </cell>
        </row>
        <row r="618">
          <cell r="D618">
            <v>54020010024</v>
          </cell>
          <cell r="E618" t="str">
            <v>Durante el periodo 2021-2023, se diseña un Modelo de Teletrabajo en la Alcaldía de Santiago de Cali.</v>
          </cell>
          <cell r="F618" t="str">
            <v>Modelo de Teletrabajo, diseñado</v>
          </cell>
          <cell r="G618" t="str">
            <v>Incremento</v>
          </cell>
          <cell r="H618" t="str">
            <v>Número</v>
          </cell>
          <cell r="I618" t="str">
            <v>V1 + V2 + V3</v>
          </cell>
          <cell r="J618" t="str">
            <v>V1= Fase del Diagnostico del Modelo de teletrabajo realizada.
V2= Fase del Diseño del Modelo de teletrabajo realizada.
V3= Fase de Evaluación y mejora del Modelo de Teletrabajo realizada</v>
          </cell>
          <cell r="K618" t="str">
            <v>Número</v>
          </cell>
          <cell r="L618">
            <v>17</v>
          </cell>
          <cell r="M618">
            <v>45</v>
          </cell>
          <cell r="N618">
            <v>17</v>
          </cell>
          <cell r="O618">
            <v>0</v>
          </cell>
          <cell r="P618">
            <v>1</v>
          </cell>
          <cell r="Q618">
            <v>0</v>
          </cell>
          <cell r="R618">
            <v>0.25</v>
          </cell>
          <cell r="S618">
            <v>0.75</v>
          </cell>
          <cell r="T618">
            <v>1</v>
          </cell>
        </row>
        <row r="619">
          <cell r="D619">
            <v>54020010025</v>
          </cell>
          <cell r="E619" t="str">
            <v>Durante el periodo 2020-2023, se actualiza en un 100% el Sistema de Gestion de Calidad de la entidad, bajo la norma NTC ISO 9001:2015 en la Alcaldía de Santiago de Cali.</v>
          </cell>
          <cell r="F619" t="str">
            <v>Sistema de Gestión de Calidad de la entidad, bajo la norma NTC ISO 9001:2015, actualizado</v>
          </cell>
          <cell r="G619" t="str">
            <v>Mantenimiento o cobertura</v>
          </cell>
          <cell r="H619" t="str">
            <v>Porcentaje</v>
          </cell>
          <cell r="I619" t="str">
            <v>(V1/V2)*100</v>
          </cell>
          <cell r="J619" t="str">
            <v>V1= Requisitos actualizados de la norma NTC ISO 9001:2015 
V2= Total de requisitos de la  Norma NTC ISO  9001:2015</v>
          </cell>
          <cell r="K619" t="str">
            <v>Número</v>
          </cell>
          <cell r="L619">
            <v>17</v>
          </cell>
          <cell r="M619">
            <v>45</v>
          </cell>
          <cell r="N619">
            <v>17</v>
          </cell>
          <cell r="O619">
            <v>100</v>
          </cell>
          <cell r="P619">
            <v>100</v>
          </cell>
          <cell r="Q619">
            <v>100</v>
          </cell>
          <cell r="R619">
            <v>100</v>
          </cell>
          <cell r="S619">
            <v>100</v>
          </cell>
          <cell r="T619">
            <v>100</v>
          </cell>
        </row>
        <row r="620">
          <cell r="D620">
            <v>54020010026</v>
          </cell>
          <cell r="E620" t="str">
            <v>En el periodo 2020-2023 se certifican 4 líneas de servicios del Proceso Desarrollo Económico bajo la ISO 9001:2015</v>
          </cell>
          <cell r="F620" t="str">
            <v>Líneas de servicios del Proceso Desarrollo Económico certificadas bajo la ISO 9001:2015</v>
          </cell>
          <cell r="G620" t="str">
            <v>Incremento</v>
          </cell>
          <cell r="H620" t="str">
            <v>Número</v>
          </cell>
          <cell r="I620" t="str">
            <v>V1</v>
          </cell>
          <cell r="J620" t="str">
            <v xml:space="preserve">V1=Líneas de servicios del proceso Desarrollo Económico cerficadas </v>
          </cell>
          <cell r="K620" t="str">
            <v>Número</v>
          </cell>
          <cell r="L620">
            <v>17</v>
          </cell>
          <cell r="M620">
            <v>45</v>
          </cell>
          <cell r="N620">
            <v>17</v>
          </cell>
          <cell r="O620">
            <v>2</v>
          </cell>
          <cell r="P620">
            <v>6</v>
          </cell>
          <cell r="Q620">
            <v>3</v>
          </cell>
          <cell r="R620">
            <v>4</v>
          </cell>
          <cell r="S620">
            <v>5</v>
          </cell>
          <cell r="T620">
            <v>6</v>
          </cell>
        </row>
        <row r="621">
          <cell r="D621">
            <v>54020010027</v>
          </cell>
          <cell r="E621" t="str">
            <v>En el periodo 2020-2023 el Proceso Servicios Públicos cuenta con la certificación de cuatro (4) líneas de servicios dcertificadas bajo la norma ISO 9001:2015</v>
          </cell>
          <cell r="F621" t="str">
            <v>Líneas de servicios del Proceso Servicios Públicos certificadas bajo la ISO 9001:2015</v>
          </cell>
          <cell r="G621" t="str">
            <v>Incremento</v>
          </cell>
          <cell r="H621" t="str">
            <v>Número</v>
          </cell>
          <cell r="I621" t="str">
            <v>V1</v>
          </cell>
          <cell r="J621" t="str">
            <v>V1=Líneas de servicios del Proceso Servicios Públicos certificadas bajo la ISO 9001:2015</v>
          </cell>
          <cell r="K621" t="str">
            <v>Número</v>
          </cell>
          <cell r="L621">
            <v>17</v>
          </cell>
          <cell r="M621">
            <v>45</v>
          </cell>
          <cell r="N621">
            <v>17</v>
          </cell>
          <cell r="O621">
            <v>1</v>
          </cell>
          <cell r="P621">
            <v>5</v>
          </cell>
          <cell r="Q621">
            <v>2</v>
          </cell>
          <cell r="R621">
            <v>3</v>
          </cell>
          <cell r="S621">
            <v>4</v>
          </cell>
          <cell r="T621">
            <v>5</v>
          </cell>
        </row>
        <row r="622">
          <cell r="D622">
            <v>54020010028</v>
          </cell>
          <cell r="E622" t="str">
            <v>En el periodo 2020-2023 se mantiene en un 100% la certificación del proceso de particiación ciudadana y gestión comunitaria del organismo</v>
          </cell>
          <cell r="F622" t="str">
            <v>Proceso de participación ciudadana y gestión comunitaria certificado</v>
          </cell>
          <cell r="G622" t="str">
            <v>Mantenimiento o cobertura</v>
          </cell>
          <cell r="H622" t="str">
            <v>Porcentaje</v>
          </cell>
          <cell r="I622" t="str">
            <v>(V1/V2)*100</v>
          </cell>
          <cell r="J622" t="str">
            <v>V1: Actividades realizadas del proceso de participación.
 V2: Total de actividades del Proceso de Participación.</v>
          </cell>
          <cell r="K622" t="str">
            <v>Número</v>
          </cell>
          <cell r="L622">
            <v>17</v>
          </cell>
          <cell r="M622">
            <v>45</v>
          </cell>
          <cell r="N622">
            <v>16</v>
          </cell>
          <cell r="O622">
            <v>100</v>
          </cell>
          <cell r="P622">
            <v>100</v>
          </cell>
          <cell r="Q622">
            <v>100</v>
          </cell>
          <cell r="R622">
            <v>100</v>
          </cell>
          <cell r="S622">
            <v>100</v>
          </cell>
          <cell r="T622">
            <v>100</v>
          </cell>
        </row>
        <row r="623">
          <cell r="D623">
            <v>54020010029</v>
          </cell>
          <cell r="E623" t="str">
            <v>En el período 2021-2023 se certifican 4 bibliotecas Públicas del proceso de Gestión Cultural bajo la norma Técnica de Gestión de Calidad ISO 9001:2015</v>
          </cell>
          <cell r="F623" t="str">
            <v>Bibliotecas Públicas del proceso de Gestión Cultural certificadas bajo la norma Técnica de Gestión de Calidad ISO 9001:2015</v>
          </cell>
          <cell r="G623" t="str">
            <v>#N/A</v>
          </cell>
          <cell r="H623" t="str">
            <v>Número</v>
          </cell>
          <cell r="I623" t="str">
            <v>V1</v>
          </cell>
          <cell r="J623" t="str">
            <v>V1= Bibliotecas Públicas del proceso de Gestión Cultural certificadas bajo la norma Técnica de Gestión de Calidad ISO 9001:2015</v>
          </cell>
          <cell r="K623" t="str">
            <v>Número</v>
          </cell>
          <cell r="L623">
            <v>17</v>
          </cell>
          <cell r="M623">
            <v>33</v>
          </cell>
          <cell r="N623">
            <v>5</v>
          </cell>
          <cell r="O623">
            <v>8</v>
          </cell>
          <cell r="P623">
            <v>12</v>
          </cell>
          <cell r="Q623">
            <v>0</v>
          </cell>
          <cell r="R623">
            <v>9</v>
          </cell>
          <cell r="S623">
            <v>11</v>
          </cell>
          <cell r="T623">
            <v>12</v>
          </cell>
        </row>
        <row r="624">
          <cell r="D624">
            <v>54020010030</v>
          </cell>
          <cell r="E624" t="str">
            <v>En el período 2021-2023 se certifica una (1)  línea de servicio del proceso de Gestión de Paz y Cultura Ciudadana.</v>
          </cell>
          <cell r="F624" t="str">
            <v>Líneas de servicios certificadas del proceso Gestión de Paz y Cultura Ciudadana bajo la norma técnica de gestión de Calidad ISO 9001:2015</v>
          </cell>
          <cell r="G624" t="str">
            <v>Mantenimiento o cobertura</v>
          </cell>
          <cell r="H624" t="str">
            <v>Número</v>
          </cell>
          <cell r="I624" t="str">
            <v>V1</v>
          </cell>
          <cell r="J624" t="str">
            <v>V1: Número de líneas certificadas</v>
          </cell>
          <cell r="K624" t="str">
            <v>Número</v>
          </cell>
          <cell r="L624">
            <v>17</v>
          </cell>
          <cell r="M624">
            <v>45</v>
          </cell>
          <cell r="N624">
            <v>17</v>
          </cell>
          <cell r="O624">
            <v>0</v>
          </cell>
          <cell r="P624">
            <v>1</v>
          </cell>
          <cell r="Q624">
            <v>0</v>
          </cell>
          <cell r="R624">
            <v>0</v>
          </cell>
          <cell r="S624">
            <v>1</v>
          </cell>
          <cell r="T624">
            <v>1</v>
          </cell>
        </row>
        <row r="625">
          <cell r="D625">
            <v>54020010031</v>
          </cell>
          <cell r="E625" t="str">
            <v>En el periodo 2022-2023 se certifican 2 lineas del servicio del organismo</v>
          </cell>
          <cell r="F625" t="str">
            <v>Líneas del servicio del organismo certificadas bajo la NTC ISO 90012015</v>
          </cell>
          <cell r="G625" t="str">
            <v>Incremento</v>
          </cell>
          <cell r="H625" t="str">
            <v>Número</v>
          </cell>
          <cell r="I625" t="str">
            <v>V1</v>
          </cell>
          <cell r="J625" t="str">
            <v>V1=Líneas del servicio del organismo certificadas</v>
          </cell>
          <cell r="K625" t="str">
            <v>Número</v>
          </cell>
          <cell r="L625">
            <v>17</v>
          </cell>
          <cell r="M625">
            <v>24</v>
          </cell>
          <cell r="N625">
            <v>9</v>
          </cell>
          <cell r="O625">
            <v>0</v>
          </cell>
          <cell r="P625">
            <v>2</v>
          </cell>
          <cell r="Q625">
            <v>0</v>
          </cell>
          <cell r="R625">
            <v>0</v>
          </cell>
          <cell r="S625">
            <v>1</v>
          </cell>
          <cell r="T625">
            <v>2</v>
          </cell>
        </row>
        <row r="626">
          <cell r="D626">
            <v>54020010032</v>
          </cell>
          <cell r="E626" t="str">
            <v>En el periodo 2021-2023  se certifican bajo la iso 9001:2015 2 lineas de servicio</v>
          </cell>
          <cell r="F626" t="str">
            <v>Proceso servicio de vivienda social certificado bajo la ISO 9001:2015</v>
          </cell>
          <cell r="G626" t="str">
            <v>Incremento</v>
          </cell>
          <cell r="H626" t="str">
            <v>Número</v>
          </cell>
          <cell r="I626" t="str">
            <v>v1+v2</v>
          </cell>
          <cell r="J626" t="str">
            <v xml:space="preserve">V1: Primera linea de servicio 
V2: segunda linea de servicio </v>
          </cell>
          <cell r="K626" t="str">
            <v>Número</v>
          </cell>
          <cell r="L626">
            <v>17</v>
          </cell>
          <cell r="M626">
            <v>23</v>
          </cell>
          <cell r="N626">
            <v>17</v>
          </cell>
          <cell r="O626">
            <v>0</v>
          </cell>
          <cell r="P626">
            <v>2</v>
          </cell>
          <cell r="Q626">
            <v>0</v>
          </cell>
          <cell r="R626">
            <v>1</v>
          </cell>
          <cell r="S626" t="str">
            <v>1.5</v>
          </cell>
          <cell r="T626">
            <v>2</v>
          </cell>
        </row>
        <row r="627">
          <cell r="D627">
            <v>54020010033</v>
          </cell>
          <cell r="E627" t="str">
            <v>Durante el periodo 2020-2023, se elaboran y/o actualizan 7 instrumentos de Servicio al Ciudadano en la Alcaldía de Santiago de Cali.</v>
          </cell>
          <cell r="F627" t="str">
            <v>Instrumentos de servicio al ciudadano actualizados</v>
          </cell>
          <cell r="G627" t="str">
            <v>Incremento</v>
          </cell>
          <cell r="H627" t="str">
            <v>Número</v>
          </cell>
          <cell r="I627" t="str">
            <v>V1+V2…+V7</v>
          </cell>
          <cell r="J627" t="str">
            <v>V1: Política institucional de servicio al ciudadano elaborada o actualizada 
 V2:Herramientas de seguimiento y evaluación elaborada o actualizada 
 V3: Estudio de trámites para la ciudad elaborado o actualizado 
 V4: Manual de Servicio al ciudadano elaborada o actualizada
 V5: Herramientas peticiones verbales para la recepción y desempeño elaboradas o actualizadas 
 V6:Mecanismos de evaluación periodica de servicio al ciudadano elaborados o actualizados 
 V7: Diagnóstico de los laboratorios de simplicidad elaborados o actualizados</v>
          </cell>
          <cell r="K627" t="str">
            <v>Número</v>
          </cell>
          <cell r="L627">
            <v>17</v>
          </cell>
          <cell r="M627">
            <v>45</v>
          </cell>
          <cell r="N627">
            <v>17</v>
          </cell>
          <cell r="O627">
            <v>0</v>
          </cell>
          <cell r="P627">
            <v>7</v>
          </cell>
          <cell r="Q627">
            <v>1.5</v>
          </cell>
          <cell r="R627">
            <v>4.33</v>
          </cell>
          <cell r="S627">
            <v>5.17</v>
          </cell>
          <cell r="T627">
            <v>7</v>
          </cell>
        </row>
        <row r="628">
          <cell r="D628">
            <v>54020010034</v>
          </cell>
          <cell r="E628" t="str">
            <v>Durante el periodo 2020-2023, se implementan 100 Acciones de racionalización de trámites y servicios en la Alcaldía de Santiago de Cali</v>
          </cell>
          <cell r="F628" t="str">
            <v>Acciones de racionalización de trámites y servicios implementadas</v>
          </cell>
          <cell r="G628" t="str">
            <v>Incremento</v>
          </cell>
          <cell r="H628" t="str">
            <v>Número</v>
          </cell>
          <cell r="I628" t="str">
            <v>V1</v>
          </cell>
          <cell r="J628" t="str">
            <v>V1: Acciones de racionalización implementadas</v>
          </cell>
          <cell r="K628" t="str">
            <v>Número</v>
          </cell>
          <cell r="L628">
            <v>17</v>
          </cell>
          <cell r="M628">
            <v>45</v>
          </cell>
          <cell r="N628">
            <v>17</v>
          </cell>
          <cell r="O628">
            <v>90</v>
          </cell>
          <cell r="P628">
            <v>190</v>
          </cell>
          <cell r="Q628">
            <v>105</v>
          </cell>
          <cell r="R628">
            <v>130</v>
          </cell>
          <cell r="S628">
            <v>165</v>
          </cell>
          <cell r="T628">
            <v>190</v>
          </cell>
        </row>
        <row r="629">
          <cell r="D629">
            <v>54020010035</v>
          </cell>
          <cell r="E629" t="str">
            <v>En el período 2020 - 2023 se mantienen en condiciones óptimas 4 Edificaciones de propiedad del Distrito de Santiago de Cali</v>
          </cell>
          <cell r="F629" t="str">
            <v>Edificaciones de propiedad del Distrito, mantenidas</v>
          </cell>
          <cell r="G629" t="str">
            <v>Incremento</v>
          </cell>
          <cell r="H629" t="str">
            <v>Número</v>
          </cell>
          <cell r="I629" t="str">
            <v>V1</v>
          </cell>
          <cell r="J629" t="str">
            <v>V1= Número de edificaciones mantenidas</v>
          </cell>
          <cell r="K629" t="str">
            <v>Número</v>
          </cell>
          <cell r="L629">
            <v>11</v>
          </cell>
          <cell r="M629">
            <v>45</v>
          </cell>
          <cell r="N629">
            <v>17</v>
          </cell>
          <cell r="O629">
            <v>2</v>
          </cell>
          <cell r="P629">
            <v>6</v>
          </cell>
          <cell r="Q629">
            <v>0</v>
          </cell>
          <cell r="R629">
            <v>3</v>
          </cell>
          <cell r="S629">
            <v>4</v>
          </cell>
          <cell r="T629">
            <v>6</v>
          </cell>
        </row>
        <row r="630">
          <cell r="D630">
            <v>54020010036</v>
          </cell>
          <cell r="E630" t="str">
            <v>En el período 2020 - 2021 se actualiza el 100% del Inventario de Bienes Muebles del Distrito</v>
          </cell>
          <cell r="F630" t="str">
            <v>Inventario de Bienes Muebles del Distrito, actualizados</v>
          </cell>
          <cell r="G630" t="str">
            <v>Incremento</v>
          </cell>
          <cell r="H630" t="str">
            <v>Porcentaje</v>
          </cell>
          <cell r="I630" t="str">
            <v>(V1/V2)*100</v>
          </cell>
          <cell r="J630" t="str">
            <v>V1= Número de Bienes Muebles actualizados
V1= Número Bienes Muebles registrados en SAP(60000)</v>
          </cell>
          <cell r="K630" t="str">
            <v>Número</v>
          </cell>
          <cell r="L630">
            <v>11</v>
          </cell>
          <cell r="M630">
            <v>45</v>
          </cell>
          <cell r="N630">
            <v>17</v>
          </cell>
          <cell r="O630">
            <v>0</v>
          </cell>
          <cell r="P630">
            <v>100</v>
          </cell>
          <cell r="Q630">
            <v>50</v>
          </cell>
          <cell r="R630">
            <v>100</v>
          </cell>
          <cell r="S630">
            <v>0</v>
          </cell>
          <cell r="T630">
            <v>0</v>
          </cell>
        </row>
        <row r="631">
          <cell r="D631">
            <v>54020010037</v>
          </cell>
          <cell r="E631" t="str">
            <v>En el período 2020 - 2023 se fortalece en un 6% el Plan Estratégico de Seguridad Víal en el Distrito</v>
          </cell>
          <cell r="F631" t="str">
            <v>Plan Estratégico de Seguridad vial fortalecido</v>
          </cell>
          <cell r="G631" t="str">
            <v>Incremento</v>
          </cell>
          <cell r="H631" t="str">
            <v>Porcentaje</v>
          </cell>
          <cell r="I631" t="str">
            <v>(V1/V2)*6 + (V3/V4)*6 + (V5/389)*3</v>
          </cell>
          <cell r="J631" t="str">
            <v>V1: Número de servidores públicos capacitados en roles de Seguridad vial (Presencial y Virtual) (2816).
V2: Total de servidores Públicos en el Distrito de Santiago de Cali  (7000)
V3: Número de servidores públicos con procesos de evaluación médica psicosensométrica, teóricas y prácticas realizados (400).
V4: Total de servidores públicos que conducen vehículos oficiales (856)
V5: Kits de seguridad Víal Adquiridos (40)</v>
          </cell>
          <cell r="K631" t="str">
            <v>Número</v>
          </cell>
          <cell r="L631">
            <v>11</v>
          </cell>
          <cell r="M631">
            <v>24</v>
          </cell>
          <cell r="N631">
            <v>17</v>
          </cell>
          <cell r="O631">
            <v>0</v>
          </cell>
          <cell r="P631">
            <v>5.5</v>
          </cell>
          <cell r="Q631">
            <v>1.43</v>
          </cell>
          <cell r="R631">
            <v>2.8</v>
          </cell>
          <cell r="S631">
            <v>4.2</v>
          </cell>
          <cell r="T631">
            <v>5.5</v>
          </cell>
        </row>
        <row r="632">
          <cell r="D632">
            <v>54020010038</v>
          </cell>
          <cell r="E632" t="str">
            <v>Durante el periodo 2020-2023, se digitalizan 15.300.560 imágenes de documentación con organización archivística en la Alcaldía de Santiago de Cali.</v>
          </cell>
          <cell r="F632" t="str">
            <v>Imágenes digitalizadas de documentación con organización archivística</v>
          </cell>
          <cell r="G632" t="str">
            <v>Incremento</v>
          </cell>
          <cell r="H632" t="str">
            <v>Número</v>
          </cell>
          <cell r="I632" t="str">
            <v>V1</v>
          </cell>
          <cell r="J632" t="str">
            <v>V1= Imágenes digitalizadas y organizadas archivisticamente</v>
          </cell>
          <cell r="K632" t="str">
            <v>Número</v>
          </cell>
          <cell r="L632">
            <v>17</v>
          </cell>
          <cell r="M632">
            <v>45</v>
          </cell>
          <cell r="N632">
            <v>17</v>
          </cell>
          <cell r="O632">
            <v>11300560</v>
          </cell>
          <cell r="P632">
            <v>15300560</v>
          </cell>
          <cell r="Q632">
            <v>11900560</v>
          </cell>
          <cell r="R632">
            <v>13100560</v>
          </cell>
          <cell r="S632">
            <v>14300560</v>
          </cell>
          <cell r="T632">
            <v>15300560</v>
          </cell>
        </row>
        <row r="633">
          <cell r="D633">
            <v>54020010039</v>
          </cell>
          <cell r="E633" t="str">
            <v>En el período 2020-2023, se sistematizan y organizan 11.400 expedientes del inventario de gestión documental de la Secretaría de Vivienda Social y Hábitat</v>
          </cell>
          <cell r="F633" t="str">
            <v>Sistema de Gestión Documental de la Secretaría de Vivienda Social y Hábitat con expedientes sistematizados y organizados</v>
          </cell>
          <cell r="G633" t="str">
            <v>Incremento</v>
          </cell>
          <cell r="H633" t="str">
            <v>Número</v>
          </cell>
          <cell r="I633" t="str">
            <v>V1</v>
          </cell>
          <cell r="J633" t="str">
            <v>V1: Expedientes del inventario de gestión documental sistematizados</v>
          </cell>
          <cell r="K633" t="str">
            <v>Número</v>
          </cell>
          <cell r="L633">
            <v>17</v>
          </cell>
          <cell r="M633">
            <v>40</v>
          </cell>
          <cell r="N633">
            <v>7</v>
          </cell>
          <cell r="O633">
            <v>25831</v>
          </cell>
          <cell r="P633">
            <v>37231</v>
          </cell>
          <cell r="Q633">
            <v>26781</v>
          </cell>
          <cell r="R633">
            <v>30264</v>
          </cell>
          <cell r="S633">
            <v>33747</v>
          </cell>
          <cell r="T633">
            <v>37231</v>
          </cell>
        </row>
        <row r="634">
          <cell r="D634">
            <v>54020010040</v>
          </cell>
          <cell r="E634" t="str">
            <v>Durante el periodo 2020-2023, se adquiere y adecua el Archivo general de Santiago de Cali</v>
          </cell>
          <cell r="F634" t="str">
            <v>Archivo Distrital de Alcaldía y Concejo de Santiago de Cali, adecuado</v>
          </cell>
          <cell r="G634" t="str">
            <v>Incremento</v>
          </cell>
          <cell r="H634" t="str">
            <v>Porcentaje</v>
          </cell>
          <cell r="I634" t="str">
            <v>V1+V2+V3+V4</v>
          </cell>
          <cell r="J634" t="str">
            <v xml:space="preserve">V1= Fase 1 de localización y negociación del predio  
V2= Fase 2 de Estudios y Diseños del proyecto cuando se tenga el predio
V3= Fase 3 de Construcción o Adquisición del predio
V4= Fase 4 de Dotación/Adecuación/equipamiento del Archivo General
</v>
          </cell>
          <cell r="K634" t="str">
            <v>Porcentaje</v>
          </cell>
          <cell r="L634">
            <v>17</v>
          </cell>
          <cell r="M634">
            <v>45</v>
          </cell>
          <cell r="N634">
            <v>17</v>
          </cell>
          <cell r="O634">
            <v>0</v>
          </cell>
          <cell r="P634">
            <v>100</v>
          </cell>
          <cell r="Q634">
            <v>0</v>
          </cell>
          <cell r="R634">
            <v>25</v>
          </cell>
          <cell r="S634">
            <v>75</v>
          </cell>
          <cell r="T634">
            <v>100</v>
          </cell>
        </row>
        <row r="635">
          <cell r="D635">
            <v>54020010041</v>
          </cell>
          <cell r="E635" t="str">
            <v xml:space="preserve">En el periodo 2020-2023  se terminan 1.100  expedientes activos de los procesos disciplinarios  de vigencias anteriores </v>
          </cell>
          <cell r="F635" t="str">
            <v>Expedientes activos de los procesos disciplinarios de vigencias anteriores terminados</v>
          </cell>
          <cell r="G635" t="str">
            <v>Incremento</v>
          </cell>
          <cell r="H635" t="str">
            <v>Número</v>
          </cell>
          <cell r="I635" t="str">
            <v>V1</v>
          </cell>
          <cell r="J635" t="str">
            <v xml:space="preserve">V1= Expedientes terminados de vigencias anteriores </v>
          </cell>
          <cell r="K635" t="str">
            <v>Número</v>
          </cell>
          <cell r="L635">
            <v>17</v>
          </cell>
          <cell r="M635">
            <v>45</v>
          </cell>
          <cell r="N635">
            <v>17</v>
          </cell>
          <cell r="O635">
            <v>0</v>
          </cell>
          <cell r="P635">
            <v>1100</v>
          </cell>
          <cell r="Q635">
            <v>200</v>
          </cell>
          <cell r="R635">
            <v>480</v>
          </cell>
          <cell r="S635">
            <v>800</v>
          </cell>
          <cell r="T635">
            <v>1100</v>
          </cell>
        </row>
        <row r="636">
          <cell r="D636">
            <v>54020010042</v>
          </cell>
          <cell r="E636" t="str">
            <v>En el periodo 2020-2023, se opera en un 100% el Modelo de Prevención del Daño Antijurídico</v>
          </cell>
          <cell r="F636" t="str">
            <v>Modelo de prevención del Daño Antijurídico operando</v>
          </cell>
          <cell r="G636" t="str">
            <v>Incremento</v>
          </cell>
          <cell r="H636" t="str">
            <v>Porcentaje</v>
          </cell>
          <cell r="I636" t="str">
            <v>V1+V2</v>
          </cell>
          <cell r="J636" t="str">
            <v>V1=Lineamientos estratégicos y componentes requeridos para una adecuada gestión del ciclo de defensa jurídica
V2=Lineamientos para la formulación de política y metodologías para asegurar la producción normativa</v>
          </cell>
          <cell r="K636" t="str">
            <v>Porcentaje</v>
          </cell>
          <cell r="L636">
            <v>17</v>
          </cell>
          <cell r="M636">
            <v>12</v>
          </cell>
          <cell r="N636">
            <v>18</v>
          </cell>
          <cell r="O636">
            <v>0</v>
          </cell>
          <cell r="P636">
            <v>100</v>
          </cell>
          <cell r="Q636">
            <v>25</v>
          </cell>
          <cell r="R636">
            <v>50</v>
          </cell>
          <cell r="S636">
            <v>75</v>
          </cell>
          <cell r="T636">
            <v>100</v>
          </cell>
        </row>
        <row r="637">
          <cell r="D637">
            <v>54020010043</v>
          </cell>
          <cell r="E637" t="str">
            <v>En el periodo 2021-2023 se implementa el Modelo Integrado de Planeación y Gestión</v>
          </cell>
          <cell r="F637" t="str">
            <v>Proceso de gestión de tránsito y transporte implementado bajo las políticas institucionales vigentes</v>
          </cell>
          <cell r="G637" t="str">
            <v>Mantenimiento o cobertura</v>
          </cell>
          <cell r="H637" t="str">
            <v>Número</v>
          </cell>
          <cell r="I637" t="str">
            <v>V1</v>
          </cell>
          <cell r="J637" t="str">
            <v>V1=Proceso de gestión de tránsito y transporte Implementado</v>
          </cell>
          <cell r="K637" t="str">
            <v>Número</v>
          </cell>
          <cell r="L637">
            <v>17</v>
          </cell>
          <cell r="M637">
            <v>24</v>
          </cell>
          <cell r="N637">
            <v>9</v>
          </cell>
          <cell r="O637">
            <v>0</v>
          </cell>
          <cell r="P637">
            <v>1</v>
          </cell>
          <cell r="Q637">
            <v>0</v>
          </cell>
          <cell r="R637">
            <v>1</v>
          </cell>
          <cell r="S637">
            <v>1</v>
          </cell>
          <cell r="T637">
            <v>1</v>
          </cell>
        </row>
        <row r="638">
          <cell r="D638">
            <v>54020010044</v>
          </cell>
          <cell r="E638" t="str">
            <v>En el periodo 2022-2023 se realiza una red de gestión de información y del conocimiento diseñado y operado</v>
          </cell>
          <cell r="F638" t="str">
            <v>Red de gestión de información y del conocimiento diseñado y operado</v>
          </cell>
          <cell r="G638" t="str">
            <v>Mantenimiento o cobertura</v>
          </cell>
          <cell r="H638" t="str">
            <v>Número</v>
          </cell>
          <cell r="I638" t="str">
            <v>V1</v>
          </cell>
          <cell r="J638" t="str">
            <v>VI=Red de gestión de información y del conocimiento diseñado y operado</v>
          </cell>
          <cell r="K638" t="str">
            <v>Número</v>
          </cell>
          <cell r="L638">
            <v>17</v>
          </cell>
          <cell r="M638">
            <v>45</v>
          </cell>
          <cell r="N638">
            <v>17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1</v>
          </cell>
          <cell r="T638">
            <v>1</v>
          </cell>
        </row>
        <row r="639">
          <cell r="D639">
            <v>54020010045</v>
          </cell>
          <cell r="E639" t="str">
            <v>En el periodo 2020-2023 se diseña y se pone en operación una Red de Gestión de Información y del conocimiento.</v>
          </cell>
          <cell r="F639" t="str">
            <v>Red de gestión de información y del conocimiento diseñado y operado al interior del organismo</v>
          </cell>
          <cell r="G639" t="str">
            <v>Mantenimiento o cobertura</v>
          </cell>
          <cell r="H639" t="str">
            <v>Número</v>
          </cell>
          <cell r="I639" t="str">
            <v>V1</v>
          </cell>
          <cell r="J639" t="str">
            <v>V1:Sistema de Gestión del Conocimiento</v>
          </cell>
          <cell r="K639" t="str">
            <v>Número</v>
          </cell>
          <cell r="L639">
            <v>17</v>
          </cell>
          <cell r="M639">
            <v>45</v>
          </cell>
          <cell r="N639">
            <v>14</v>
          </cell>
          <cell r="O639">
            <v>0</v>
          </cell>
          <cell r="P639">
            <v>1</v>
          </cell>
          <cell r="Q639">
            <v>1</v>
          </cell>
          <cell r="R639">
            <v>1</v>
          </cell>
          <cell r="S639">
            <v>1</v>
          </cell>
          <cell r="T639">
            <v>1</v>
          </cell>
        </row>
        <row r="640">
          <cell r="D640">
            <v>54020010046</v>
          </cell>
          <cell r="E640" t="str">
            <v>Durante el periodo 2021-2023, se normaliza el pasivo pensional de 2.972.108 a 2.853.223 lo que significaria una disminución de 118.885 en la Alcaldía de Santiago de Cali.</v>
          </cell>
          <cell r="F640" t="str">
            <v>Pasivo pensional normalizado</v>
          </cell>
          <cell r="G640" t="str">
            <v>Incremento</v>
          </cell>
          <cell r="H640" t="str">
            <v>Millones de pesos</v>
          </cell>
          <cell r="I640" t="str">
            <v>V1</v>
          </cell>
          <cell r="J640" t="str">
            <v xml:space="preserve"> V1= Pasivo pensional</v>
          </cell>
          <cell r="K640" t="str">
            <v>Millones de pesos</v>
          </cell>
          <cell r="L640">
            <v>17</v>
          </cell>
          <cell r="M640">
            <v>45</v>
          </cell>
          <cell r="N640">
            <v>17</v>
          </cell>
          <cell r="O640">
            <v>2972108</v>
          </cell>
          <cell r="P640">
            <v>2853223</v>
          </cell>
          <cell r="Q640">
            <v>0</v>
          </cell>
          <cell r="R640">
            <v>2932480</v>
          </cell>
          <cell r="S640">
            <v>2892852</v>
          </cell>
          <cell r="T640">
            <v>2853223</v>
          </cell>
        </row>
        <row r="641">
          <cell r="D641">
            <v>54020020001</v>
          </cell>
          <cell r="E641" t="str">
            <v>En el período 2020 - 2021, se difunden los 37 Planes de Desarrollo Territoriales y el Plan de Desarrollo Distrital</v>
          </cell>
          <cell r="F641" t="str">
            <v>Planes de Desarrollo divulgados</v>
          </cell>
          <cell r="G641" t="str">
            <v>Mantenimiento o cobertura</v>
          </cell>
          <cell r="H641" t="str">
            <v>Número</v>
          </cell>
          <cell r="I641" t="str">
            <v>V1 + V2</v>
          </cell>
          <cell r="J641" t="str">
            <v>V1= Plan de Desarrollo Distrital difundido
V2= Planes de Desarrollo de Comunas y Corregimientos difundidos</v>
          </cell>
          <cell r="K641" t="str">
            <v>Número</v>
          </cell>
          <cell r="L641">
            <v>17</v>
          </cell>
          <cell r="M641">
            <v>45</v>
          </cell>
          <cell r="N641">
            <v>17</v>
          </cell>
          <cell r="O641">
            <v>38</v>
          </cell>
          <cell r="P641">
            <v>38</v>
          </cell>
          <cell r="Q641">
            <v>38</v>
          </cell>
          <cell r="R641">
            <v>38</v>
          </cell>
          <cell r="S641">
            <v>38</v>
          </cell>
          <cell r="T641">
            <v>38</v>
          </cell>
        </row>
        <row r="642">
          <cell r="D642">
            <v>54020020002</v>
          </cell>
          <cell r="E642" t="str">
            <v>En el período 2020 - 2023, se realiza el seguimiento y evaluación a los 37 Planes de Desarrollo Territoriales y al Plan de Desarrollo Distrital</v>
          </cell>
          <cell r="F642" t="str">
            <v>Planes de Desarrollo de nivel territorial y distrital con seguimiento y evaluación</v>
          </cell>
          <cell r="G642" t="str">
            <v>Mantenimiento o cobertura</v>
          </cell>
          <cell r="H642" t="str">
            <v>Número</v>
          </cell>
          <cell r="I642" t="str">
            <v>V1 + V2</v>
          </cell>
          <cell r="J642" t="str">
            <v>V1= Plan de Desarrollo Municipal con S. y E.
V2= Planes de Desarrollo de Comunas y Corregimientos con S. y E.</v>
          </cell>
          <cell r="K642" t="str">
            <v>Número</v>
          </cell>
          <cell r="L642">
            <v>17</v>
          </cell>
          <cell r="M642">
            <v>45</v>
          </cell>
          <cell r="N642">
            <v>17</v>
          </cell>
          <cell r="O642">
            <v>38</v>
          </cell>
          <cell r="P642">
            <v>38</v>
          </cell>
          <cell r="Q642">
            <v>38</v>
          </cell>
          <cell r="R642">
            <v>38</v>
          </cell>
          <cell r="S642">
            <v>38</v>
          </cell>
          <cell r="T642">
            <v>38</v>
          </cell>
        </row>
        <row r="643">
          <cell r="D643">
            <v>54020020003</v>
          </cell>
          <cell r="E643" t="str">
            <v>En el período 2021 - 2023, se evalúan 3 políticas públicas</v>
          </cell>
          <cell r="F643" t="str">
            <v>Políticas públicas, evaluadas</v>
          </cell>
          <cell r="G643" t="str">
            <v>Incremento</v>
          </cell>
          <cell r="H643" t="str">
            <v>Número</v>
          </cell>
          <cell r="I643" t="str">
            <v>V1</v>
          </cell>
          <cell r="J643" t="str">
            <v>V1= Políticas públicas evaluadas</v>
          </cell>
          <cell r="K643" t="str">
            <v>Número</v>
          </cell>
          <cell r="L643">
            <v>17</v>
          </cell>
          <cell r="M643">
            <v>4</v>
          </cell>
          <cell r="N643">
            <v>17</v>
          </cell>
          <cell r="O643">
            <v>0</v>
          </cell>
          <cell r="P643">
            <v>3</v>
          </cell>
          <cell r="Q643">
            <v>0</v>
          </cell>
          <cell r="R643">
            <v>1</v>
          </cell>
          <cell r="S643">
            <v>2</v>
          </cell>
          <cell r="T643">
            <v>3</v>
          </cell>
        </row>
        <row r="644">
          <cell r="D644">
            <v>54020020004</v>
          </cell>
          <cell r="E644" t="str">
            <v>En el periodo 2020 -2023 se atiende al menos el 95 por ciento de las solicitudes de encuestas recibidas</v>
          </cell>
          <cell r="F644" t="str">
            <v>Solicitudes de encuesta Sisbén, atendidas</v>
          </cell>
          <cell r="G644" t="str">
            <v>Mantenimiento o cobertura</v>
          </cell>
          <cell r="H644" t="str">
            <v>Porcentaje</v>
          </cell>
          <cell r="I644" t="str">
            <v>(V1/V2)*100</v>
          </cell>
          <cell r="J644" t="str">
            <v>V1= Solicitudes de Encuesta SISBEN atendidas
V2= Solicitudes de Encuesta SISBEN radicadas</v>
          </cell>
          <cell r="K644" t="str">
            <v>Número</v>
          </cell>
          <cell r="L644">
            <v>17</v>
          </cell>
          <cell r="M644">
            <v>45</v>
          </cell>
          <cell r="N644">
            <v>17</v>
          </cell>
          <cell r="O644">
            <v>95</v>
          </cell>
          <cell r="P644">
            <v>95</v>
          </cell>
          <cell r="Q644">
            <v>95</v>
          </cell>
          <cell r="R644">
            <v>95</v>
          </cell>
          <cell r="S644">
            <v>95</v>
          </cell>
          <cell r="T644">
            <v>95</v>
          </cell>
        </row>
        <row r="645">
          <cell r="D645">
            <v>54020020005</v>
          </cell>
          <cell r="E645" t="str">
            <v>En el período 2020 - 2023, se aumenta en 32 las OO.EE en el archivo municipal de datos AMDA</v>
          </cell>
          <cell r="F645" t="str">
            <v>Archivo Municipal de Datos, actualizado</v>
          </cell>
          <cell r="G645" t="str">
            <v>Incremento</v>
          </cell>
          <cell r="H645" t="str">
            <v>Número</v>
          </cell>
          <cell r="I645" t="str">
            <v>V1</v>
          </cell>
          <cell r="J645" t="str">
            <v>V1= Archivo Municipal de Datos Actualizado</v>
          </cell>
          <cell r="K645" t="str">
            <v>Número</v>
          </cell>
          <cell r="L645">
            <v>17</v>
          </cell>
          <cell r="M645">
            <v>4</v>
          </cell>
          <cell r="N645">
            <v>17</v>
          </cell>
          <cell r="O645">
            <v>55</v>
          </cell>
          <cell r="P645">
            <v>87</v>
          </cell>
          <cell r="Q645">
            <v>57</v>
          </cell>
          <cell r="R645">
            <v>70</v>
          </cell>
          <cell r="S645">
            <v>80</v>
          </cell>
          <cell r="T645">
            <v>87</v>
          </cell>
        </row>
        <row r="646">
          <cell r="D646">
            <v>54020020006</v>
          </cell>
          <cell r="E646" t="str">
            <v>En el período 2020 - 2023, se mantiene actualizado en 100% el Sistema de Indicadores Sociales</v>
          </cell>
          <cell r="F646" t="str">
            <v>Sistema de Indicadores Sociales actualizado</v>
          </cell>
          <cell r="G646" t="str">
            <v>Mantenimiento o cobertura</v>
          </cell>
          <cell r="H646" t="str">
            <v>Porcentaje</v>
          </cell>
          <cell r="I646" t="str">
            <v>(V1/V2)*100</v>
          </cell>
          <cell r="J646" t="str">
            <v>V1= Indicadores actualizados
V2= Total indicadores</v>
          </cell>
          <cell r="K646" t="str">
            <v>Número</v>
          </cell>
          <cell r="L646">
            <v>17</v>
          </cell>
          <cell r="M646">
            <v>4</v>
          </cell>
          <cell r="N646">
            <v>17</v>
          </cell>
          <cell r="O646">
            <v>100</v>
          </cell>
          <cell r="P646">
            <v>100</v>
          </cell>
          <cell r="Q646">
            <v>100</v>
          </cell>
          <cell r="R646">
            <v>100</v>
          </cell>
          <cell r="S646">
            <v>100</v>
          </cell>
          <cell r="T646">
            <v>100</v>
          </cell>
        </row>
        <row r="647">
          <cell r="D647">
            <v>54020020007</v>
          </cell>
          <cell r="E647" t="str">
            <v>En el período 2020- 2023, se publican anualmente al menos tres documentos con estadísticas básicas en el Municipio</v>
          </cell>
          <cell r="F647" t="str">
            <v>Documentos con estadísticas básicas del Distrito, publicados</v>
          </cell>
          <cell r="G647" t="str">
            <v>Mantenimiento o cobertura</v>
          </cell>
          <cell r="H647" t="str">
            <v>Número</v>
          </cell>
          <cell r="I647" t="str">
            <v>V1</v>
          </cell>
          <cell r="J647" t="str">
            <v>V1= Documentos con estadísticas básicas publicados</v>
          </cell>
          <cell r="K647" t="str">
            <v>Número</v>
          </cell>
          <cell r="L647">
            <v>17</v>
          </cell>
          <cell r="M647">
            <v>4</v>
          </cell>
          <cell r="N647">
            <v>17</v>
          </cell>
          <cell r="O647">
            <v>3</v>
          </cell>
          <cell r="P647">
            <v>3</v>
          </cell>
          <cell r="Q647">
            <v>3</v>
          </cell>
          <cell r="R647">
            <v>3</v>
          </cell>
          <cell r="S647">
            <v>3</v>
          </cell>
          <cell r="T647">
            <v>3</v>
          </cell>
        </row>
        <row r="648">
          <cell r="D648">
            <v>54020020008</v>
          </cell>
          <cell r="E648" t="str">
            <v>En el período 2020 - 2023, se mantiene actualizada en 100% la Base de datos de estratificación</v>
          </cell>
          <cell r="F648" t="str">
            <v>Base de datos de Estratificación urbana y rural actualizada</v>
          </cell>
          <cell r="G648" t="str">
            <v>Mantenimiento o cobertura</v>
          </cell>
          <cell r="H648" t="str">
            <v>Porcentaje</v>
          </cell>
          <cell r="I648" t="str">
            <v>(V1/V2)*100</v>
          </cell>
          <cell r="J648" t="str">
            <v>V1 = Estrato asignado
V2 = Solicitudes para asignación de estrato</v>
          </cell>
          <cell r="K648" t="str">
            <v>Número</v>
          </cell>
          <cell r="L648">
            <v>17</v>
          </cell>
          <cell r="M648">
            <v>4</v>
          </cell>
          <cell r="N648">
            <v>17</v>
          </cell>
          <cell r="O648">
            <v>100</v>
          </cell>
          <cell r="P648">
            <v>100</v>
          </cell>
          <cell r="Q648">
            <v>100</v>
          </cell>
          <cell r="R648">
            <v>100</v>
          </cell>
          <cell r="S648">
            <v>100</v>
          </cell>
          <cell r="T648">
            <v>100</v>
          </cell>
        </row>
        <row r="649">
          <cell r="D649">
            <v>54020020009</v>
          </cell>
          <cell r="E649" t="str">
            <v>En el periodo 2020-2023 se mantiene actualizada en 100% la Nomenclatura de Santiago de Cali</v>
          </cell>
          <cell r="F649" t="str">
            <v>Registros de la base de datos de Nomenclatura de Cali actualizados</v>
          </cell>
          <cell r="G649" t="str">
            <v>Incremento</v>
          </cell>
          <cell r="H649" t="str">
            <v>Porcentaje</v>
          </cell>
          <cell r="I649" t="str">
            <v>(V1/V2)*100</v>
          </cell>
          <cell r="J649" t="str">
            <v>V1= Registros de predios con nomenclatura depurada
V2= Registros predios de nomenclatura por depurar</v>
          </cell>
          <cell r="K649" t="str">
            <v>Número</v>
          </cell>
          <cell r="L649">
            <v>11</v>
          </cell>
          <cell r="M649">
            <v>40</v>
          </cell>
          <cell r="N649">
            <v>5</v>
          </cell>
          <cell r="O649">
            <v>100</v>
          </cell>
          <cell r="P649">
            <v>100</v>
          </cell>
          <cell r="Q649">
            <v>76</v>
          </cell>
          <cell r="R649">
            <v>90.1</v>
          </cell>
          <cell r="S649">
            <v>100</v>
          </cell>
          <cell r="T649">
            <v>100</v>
          </cell>
        </row>
        <row r="650">
          <cell r="D650">
            <v>54020020010</v>
          </cell>
          <cell r="E650" t="str">
            <v>A diciembre de 2023 hay disponible 300 Servicios Web Geográficos y 200 Productos de Información Geográfica en la plataforma tecnológica de la Infraestructura de Datos Espaciales de Santiago de Cali – IDESC</v>
          </cell>
          <cell r="F650" t="str">
            <v>Servicios Web Geográficos y productos de información geográfica en la plataforma tecnológica de la Infraestructura de Datos Espaciales de Santiago de Cali – IDESC disponibles</v>
          </cell>
          <cell r="G650" t="str">
            <v>Incremento</v>
          </cell>
          <cell r="H650" t="str">
            <v>Número</v>
          </cell>
          <cell r="I650" t="str">
            <v>V1 + V2</v>
          </cell>
          <cell r="J650" t="str">
            <v>V1= Servicios Web Geográficos en la IDESC disponibles
V2= Productos de Información Geográfica en la IDESC disponibles</v>
          </cell>
          <cell r="K650" t="str">
            <v>Número</v>
          </cell>
          <cell r="L650">
            <v>17</v>
          </cell>
          <cell r="M650">
            <v>4</v>
          </cell>
          <cell r="N650">
            <v>17</v>
          </cell>
          <cell r="O650">
            <v>364</v>
          </cell>
          <cell r="P650">
            <v>500</v>
          </cell>
          <cell r="Q650">
            <v>0</v>
          </cell>
          <cell r="R650">
            <v>412</v>
          </cell>
          <cell r="S650">
            <v>452</v>
          </cell>
          <cell r="T650">
            <v>500</v>
          </cell>
        </row>
        <row r="651">
          <cell r="D651">
            <v>54020020011</v>
          </cell>
          <cell r="E651" t="str">
            <v>En el periodo 2020-2023 se opera el sistema de Información geográfico para el Turismo</v>
          </cell>
          <cell r="F651" t="str">
            <v>Sistema de Información geográfico para el Turismo, operando</v>
          </cell>
          <cell r="G651" t="str">
            <v>Incremento</v>
          </cell>
          <cell r="H651" t="str">
            <v>Porcentaje</v>
          </cell>
          <cell r="I651" t="str">
            <v>(V1 / V2) * 100</v>
          </cell>
          <cell r="J651" t="str">
            <v>V1: Acciones realizadas 
V2: Acciones requeridas</v>
          </cell>
          <cell r="K651" t="str">
            <v>Número</v>
          </cell>
          <cell r="L651">
            <v>17</v>
          </cell>
          <cell r="M651">
            <v>35</v>
          </cell>
          <cell r="N651">
            <v>13</v>
          </cell>
          <cell r="O651">
            <v>0</v>
          </cell>
          <cell r="P651">
            <v>100</v>
          </cell>
          <cell r="Q651">
            <v>20</v>
          </cell>
          <cell r="R651">
            <v>50</v>
          </cell>
          <cell r="S651">
            <v>75</v>
          </cell>
          <cell r="T651">
            <v>100</v>
          </cell>
        </row>
        <row r="652">
          <cell r="D652">
            <v>54020020012</v>
          </cell>
          <cell r="E652" t="str">
            <v>En el periodo 2020-2023 se elaboran 8 estudios del sector turístico por el observatorio turistico</v>
          </cell>
          <cell r="F652" t="str">
            <v>Estudios del sector turismo, realizados</v>
          </cell>
          <cell r="G652" t="str">
            <v>Incremento</v>
          </cell>
          <cell r="H652" t="str">
            <v>Número</v>
          </cell>
          <cell r="I652" t="str">
            <v>V1</v>
          </cell>
          <cell r="J652" t="str">
            <v>V1: Estudios realizados por el observatorio de turismo</v>
          </cell>
          <cell r="K652" t="str">
            <v>Número</v>
          </cell>
          <cell r="L652">
            <v>17</v>
          </cell>
          <cell r="M652">
            <v>35</v>
          </cell>
          <cell r="N652">
            <v>13</v>
          </cell>
          <cell r="O652">
            <v>0</v>
          </cell>
          <cell r="P652">
            <v>8</v>
          </cell>
          <cell r="Q652">
            <v>0</v>
          </cell>
          <cell r="R652">
            <v>3</v>
          </cell>
          <cell r="S652">
            <v>6</v>
          </cell>
          <cell r="T652">
            <v>8</v>
          </cell>
        </row>
        <row r="653">
          <cell r="D653">
            <v>54020020013</v>
          </cell>
          <cell r="E653" t="str">
            <v>En 2022 se aplica encuesta multipropósito de empleo y calidad de vida para Cali</v>
          </cell>
          <cell r="F653" t="str">
            <v>Encuesta multipropósito de empleo (formal e informal) y calidad de vida para Cali, aplicada</v>
          </cell>
          <cell r="G653" t="str">
            <v>Incremento</v>
          </cell>
          <cell r="H653" t="str">
            <v>Número</v>
          </cell>
          <cell r="I653" t="str">
            <v>V1</v>
          </cell>
          <cell r="J653" t="str">
            <v>V1= Encuesta multipropósito de empleo y calidad de vida</v>
          </cell>
          <cell r="K653" t="str">
            <v>Número</v>
          </cell>
          <cell r="L653">
            <v>17</v>
          </cell>
          <cell r="M653">
            <v>36</v>
          </cell>
          <cell r="N653">
            <v>13</v>
          </cell>
          <cell r="O653">
            <v>0</v>
          </cell>
          <cell r="P653">
            <v>1</v>
          </cell>
          <cell r="Q653">
            <v>0</v>
          </cell>
          <cell r="R653">
            <v>0</v>
          </cell>
          <cell r="S653">
            <v>1</v>
          </cell>
          <cell r="T653">
            <v>0</v>
          </cell>
        </row>
        <row r="654">
          <cell r="D654">
            <v>54020020014</v>
          </cell>
          <cell r="E654" t="str">
            <v xml:space="preserve">En el periodo 2020-2023 se publican 8 estudios de investigación, sobre Economía Creativa, Circular y Digital </v>
          </cell>
          <cell r="F654" t="str">
            <v>Investigaciones sobre economía creativa, circular, digital y demás temas conexos al desarrollo del territorio, generadas y publicadas</v>
          </cell>
          <cell r="G654" t="str">
            <v>Incremento</v>
          </cell>
          <cell r="H654" t="str">
            <v>Número</v>
          </cell>
          <cell r="I654" t="str">
            <v>V1+V2+V3+V4</v>
          </cell>
          <cell r="J654" t="str">
            <v xml:space="preserve">V1=  Estudios Sobre Economia Creativa ; V2= Estudios Economía Digital ; V3= Estudios Economía Circular; V4=Estudios temas de Desarrollo en la región </v>
          </cell>
          <cell r="K654" t="str">
            <v>Número</v>
          </cell>
          <cell r="L654">
            <v>17</v>
          </cell>
          <cell r="M654">
            <v>35</v>
          </cell>
          <cell r="N654">
            <v>13</v>
          </cell>
          <cell r="O654">
            <v>0</v>
          </cell>
          <cell r="P654">
            <v>8</v>
          </cell>
          <cell r="Q654">
            <v>1</v>
          </cell>
          <cell r="R654">
            <v>2</v>
          </cell>
          <cell r="S654">
            <v>5</v>
          </cell>
          <cell r="T654">
            <v>8</v>
          </cell>
        </row>
        <row r="655">
          <cell r="D655">
            <v>54020020015</v>
          </cell>
          <cell r="E655" t="str">
            <v>En el periodo 2020 - 2023, se actualiza y opera el Observatorio Ambiental, como un instrumento de reporte, seguimiento y generación de conocimiento para la gestión ambiental.</v>
          </cell>
          <cell r="F655" t="str">
            <v>Observatorio Ambiental, como un instrumento de reporte, seguimiento y generación de conocimiento para la gestión ambiental, actualizado y operando</v>
          </cell>
          <cell r="G655" t="str">
            <v>Incremento</v>
          </cell>
          <cell r="H655" t="str">
            <v>Número</v>
          </cell>
          <cell r="I655" t="str">
            <v>V1</v>
          </cell>
          <cell r="J655" t="str">
            <v>V1=Fortalecimiento tecnológico (30%)
V2=Generación de conocimiento (20%)
V3=Difusión para la formación ambiental (40%)</v>
          </cell>
          <cell r="K655" t="str">
            <v>Número</v>
          </cell>
          <cell r="L655">
            <v>17</v>
          </cell>
          <cell r="M655">
            <v>32</v>
          </cell>
          <cell r="N655">
            <v>17</v>
          </cell>
          <cell r="O655">
            <v>0</v>
          </cell>
          <cell r="P655">
            <v>1</v>
          </cell>
          <cell r="Q655">
            <v>0.1</v>
          </cell>
          <cell r="R655">
            <v>0.6</v>
          </cell>
          <cell r="S655">
            <v>0.8</v>
          </cell>
          <cell r="T655">
            <v>1</v>
          </cell>
        </row>
        <row r="656">
          <cell r="D656">
            <v>54020020016</v>
          </cell>
          <cell r="E656" t="str">
            <v>En el periodo 2020-2023 se realiza monitoreo y seguimiento a políticas públicas sociales.</v>
          </cell>
          <cell r="F656" t="str">
            <v>Políticas Públicas sociales con monitoreo y seguimiento</v>
          </cell>
          <cell r="G656" t="str">
            <v>Mantenimiento o cobertura</v>
          </cell>
          <cell r="H656" t="str">
            <v>Número</v>
          </cell>
          <cell r="I656" t="str">
            <v>V1</v>
          </cell>
          <cell r="J656" t="str">
            <v>V1:Politicas Públicas Sociales con monitoreo y seguimiento</v>
          </cell>
          <cell r="K656" t="str">
            <v>Número</v>
          </cell>
          <cell r="L656">
            <v>17</v>
          </cell>
          <cell r="M656">
            <v>41</v>
          </cell>
          <cell r="N656">
            <v>14</v>
          </cell>
          <cell r="O656">
            <v>0</v>
          </cell>
          <cell r="P656">
            <v>13</v>
          </cell>
          <cell r="Q656">
            <v>4</v>
          </cell>
          <cell r="R656">
            <v>13</v>
          </cell>
          <cell r="S656">
            <v>13</v>
          </cell>
          <cell r="T656">
            <v>13</v>
          </cell>
        </row>
        <row r="657">
          <cell r="D657">
            <v>54020020017</v>
          </cell>
          <cell r="E657" t="str">
            <v>En el periodo 2020 - 2023 se realizan 4 investigaciones del sector a través del observatorio del deporte y la recreación</v>
          </cell>
          <cell r="F657" t="str">
            <v>Investigaciones del sector deporte realizadas en la visión Cali 2036</v>
          </cell>
          <cell r="G657" t="str">
            <v>Incremento</v>
          </cell>
          <cell r="H657" t="str">
            <v>Número</v>
          </cell>
          <cell r="I657" t="str">
            <v>V1</v>
          </cell>
          <cell r="J657" t="str">
            <v>V1= Investigaciones realizadas</v>
          </cell>
          <cell r="K657" t="str">
            <v>Número</v>
          </cell>
          <cell r="L657">
            <v>17</v>
          </cell>
          <cell r="M657">
            <v>43</v>
          </cell>
          <cell r="N657">
            <v>4</v>
          </cell>
          <cell r="O657">
            <v>4</v>
          </cell>
          <cell r="P657">
            <v>8</v>
          </cell>
          <cell r="Q657">
            <v>5</v>
          </cell>
          <cell r="R657">
            <v>6</v>
          </cell>
          <cell r="S657">
            <v>7</v>
          </cell>
          <cell r="T657">
            <v>8</v>
          </cell>
        </row>
        <row r="658">
          <cell r="D658">
            <v>54020020018</v>
          </cell>
          <cell r="E658" t="str">
            <v>En el periodo 2020-2023 se realizan 4 Investigaciones de la Dinámica Inmobiliaria</v>
          </cell>
          <cell r="F658" t="str">
            <v>Investigaciones de la dinámica Inmobiliaria realizadas</v>
          </cell>
          <cell r="G658" t="str">
            <v>Incremento</v>
          </cell>
          <cell r="H658" t="str">
            <v>Número</v>
          </cell>
          <cell r="I658" t="str">
            <v>V1</v>
          </cell>
          <cell r="J658" t="str">
            <v>V1: Investigaciones Realizadas</v>
          </cell>
          <cell r="K658" t="str">
            <v>Número</v>
          </cell>
          <cell r="L658">
            <v>17</v>
          </cell>
          <cell r="M658">
            <v>4</v>
          </cell>
          <cell r="N658">
            <v>17</v>
          </cell>
          <cell r="O658">
            <v>0</v>
          </cell>
          <cell r="P658">
            <v>4</v>
          </cell>
          <cell r="Q658">
            <v>1</v>
          </cell>
          <cell r="R658">
            <v>2</v>
          </cell>
          <cell r="S658">
            <v>3</v>
          </cell>
          <cell r="T658">
            <v>4</v>
          </cell>
        </row>
        <row r="659">
          <cell r="D659">
            <v>54020020019</v>
          </cell>
          <cell r="E659" t="str">
            <v>En el periodo 2020-2023 se realizan 8 investigaciones en el marco del Observatorio vigilancia de la conducta oficial en temas de conducta del servidor público</v>
          </cell>
          <cell r="F659" t="str">
            <v>Investigaciones de la conducta oficial del servidor público, realizadas</v>
          </cell>
          <cell r="G659" t="str">
            <v>Incremento</v>
          </cell>
          <cell r="H659" t="str">
            <v>Número</v>
          </cell>
          <cell r="I659" t="str">
            <v>V1</v>
          </cell>
          <cell r="J659" t="str">
            <v>V1=Investigaciones en el Marco del Observatorio de la vigilancia de la conducta oficial en tema del servidor público</v>
          </cell>
          <cell r="K659" t="str">
            <v>Número</v>
          </cell>
          <cell r="L659">
            <v>17</v>
          </cell>
          <cell r="M659">
            <v>45</v>
          </cell>
          <cell r="N659">
            <v>17</v>
          </cell>
          <cell r="O659">
            <v>8</v>
          </cell>
          <cell r="P659">
            <v>16</v>
          </cell>
          <cell r="Q659">
            <v>0</v>
          </cell>
          <cell r="R659">
            <v>10</v>
          </cell>
          <cell r="S659">
            <v>13</v>
          </cell>
          <cell r="T659">
            <v>16</v>
          </cell>
        </row>
        <row r="660">
          <cell r="D660">
            <v>54020020020</v>
          </cell>
          <cell r="E660" t="str">
            <v xml:space="preserve">En el período 2020-2023 el observatorio de seguridad produce 12 investigaciones sobre los fenómenos que afectan la seguridad ciudadana y la convivencia </v>
          </cell>
          <cell r="F660" t="str">
            <v>Investigaciones producidas por el observatorio de seguridad</v>
          </cell>
          <cell r="G660" t="str">
            <v>Incremento</v>
          </cell>
          <cell r="H660" t="str">
            <v>Número</v>
          </cell>
          <cell r="I660" t="str">
            <v>V1</v>
          </cell>
          <cell r="J660" t="str">
            <v>V1= investigaciones producidas</v>
          </cell>
          <cell r="K660" t="str">
            <v>Número</v>
          </cell>
          <cell r="L660">
            <v>17</v>
          </cell>
          <cell r="M660">
            <v>45</v>
          </cell>
          <cell r="N660">
            <v>18</v>
          </cell>
          <cell r="O660">
            <v>0</v>
          </cell>
          <cell r="P660">
            <v>12</v>
          </cell>
          <cell r="Q660">
            <v>1</v>
          </cell>
          <cell r="R660">
            <v>4</v>
          </cell>
          <cell r="S660">
            <v>8</v>
          </cell>
          <cell r="T660">
            <v>12</v>
          </cell>
        </row>
        <row r="661">
          <cell r="D661">
            <v>54020020021</v>
          </cell>
          <cell r="E661" t="str">
            <v xml:space="preserve"> En el periodo 2020-2023 opera el Observatorio de Hacienda Publica Distrital</v>
          </cell>
          <cell r="F661" t="str">
            <v>Observatorio de Hacienda Pública Distrital operando</v>
          </cell>
          <cell r="G661" t="str">
            <v>Mantenimiento o cobertura</v>
          </cell>
          <cell r="H661" t="str">
            <v>Número</v>
          </cell>
          <cell r="I661" t="str">
            <v>V1</v>
          </cell>
          <cell r="J661" t="str">
            <v>V1: Observatorio de Hacienda Pública operando</v>
          </cell>
          <cell r="K661" t="str">
            <v>Número</v>
          </cell>
          <cell r="L661">
            <v>17</v>
          </cell>
          <cell r="M661">
            <v>4</v>
          </cell>
          <cell r="N661">
            <v>17</v>
          </cell>
          <cell r="O661">
            <v>0</v>
          </cell>
          <cell r="P661">
            <v>1</v>
          </cell>
          <cell r="Q661">
            <v>1</v>
          </cell>
          <cell r="R661">
            <v>1</v>
          </cell>
          <cell r="S661">
            <v>1</v>
          </cell>
          <cell r="T661">
            <v>1</v>
          </cell>
        </row>
        <row r="662">
          <cell r="D662">
            <v>54020020022</v>
          </cell>
          <cell r="E662" t="str">
            <v>En el2021, se estructura e implementa un Sistema de Información Geográfico -SIG para el manejo de  Sustancias Químicas y Residuos Peligrosos en el marco del COTSA, bajo el modelo de arquitectura empresarial.</v>
          </cell>
          <cell r="F662" t="str">
            <v>Sistema de Información Geográfico -SIG para el manejo de Sustancias Químicas y Residuos Peligrosos en el marco del COTSA, bajo el modelo de arquitectura empresarial, estructurado y en implementación</v>
          </cell>
          <cell r="G662" t="str">
            <v>Incremento</v>
          </cell>
          <cell r="H662" t="str">
            <v>Número</v>
          </cell>
          <cell r="I662" t="str">
            <v>V1</v>
          </cell>
          <cell r="J662" t="str">
            <v>V1 = Un Sistema de Información Geográfico -SIG para el manejo de  Sustancias Químicas y Residuos Peligrosos en el marco del COTSA, bajo el modelo de arquitectura empresarial, estructurado y en implementación.</v>
          </cell>
          <cell r="K662" t="str">
            <v>Número</v>
          </cell>
          <cell r="L662">
            <v>17</v>
          </cell>
          <cell r="M662">
            <v>32</v>
          </cell>
          <cell r="N662">
            <v>17</v>
          </cell>
          <cell r="O662">
            <v>0</v>
          </cell>
          <cell r="P662">
            <v>1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</row>
        <row r="663">
          <cell r="D663">
            <v>54020020023</v>
          </cell>
          <cell r="E663" t="str">
            <v>En el periodo 2022-2023 se elaboran 10 estudios de mercado por clústeres, existentes en el municipio de Santiago de Cali</v>
          </cell>
          <cell r="F663" t="str">
            <v>Inteligencia de mercados -estudio de mercado por clústeres, existentes en el municipio de Santiago de Cali, elaborado</v>
          </cell>
          <cell r="G663" t="str">
            <v>Incremento</v>
          </cell>
          <cell r="H663" t="str">
            <v>Número</v>
          </cell>
          <cell r="I663" t="str">
            <v>V1</v>
          </cell>
          <cell r="J663" t="str">
            <v>V1= Estudio de mercado por clústeres, existentes en el municipio de Santiago de Cali, elaborado</v>
          </cell>
          <cell r="K663" t="str">
            <v>Número</v>
          </cell>
          <cell r="L663">
            <v>17</v>
          </cell>
          <cell r="M663">
            <v>4</v>
          </cell>
          <cell r="N663">
            <v>13</v>
          </cell>
          <cell r="O663">
            <v>0</v>
          </cell>
          <cell r="P663">
            <v>10</v>
          </cell>
          <cell r="Q663">
            <v>0</v>
          </cell>
          <cell r="R663">
            <v>0</v>
          </cell>
          <cell r="S663">
            <v>5</v>
          </cell>
          <cell r="T663">
            <v>10</v>
          </cell>
        </row>
        <row r="664">
          <cell r="D664">
            <v>54020020024</v>
          </cell>
          <cell r="E664" t="str">
            <v xml:space="preserve"> En el período 2021-2023 se realizan 3 Investigaciones cuantitativas y cualitativas en temas de paz, cultura ciudadana, respeto por la casa común y otros seres sintientes, derechos humanos y acuerdo de paz</v>
          </cell>
          <cell r="F664" t="str">
            <v>Investigaciones cuantitativa y cualitativa en temas de paz, cultura ciudadana, respeto por la casa común y otros seres sintientes, derechos humanos y acuerdo de paz realizadas</v>
          </cell>
          <cell r="G664" t="str">
            <v>Incremento</v>
          </cell>
          <cell r="H664" t="str">
            <v>Número</v>
          </cell>
          <cell r="I664" t="str">
            <v>V1</v>
          </cell>
          <cell r="J664" t="str">
            <v xml:space="preserve"> V1:Investigaciones cuantitativa y cualitativa en temas de paz, cultura ciudadana, respeto por la casa común y otros seres sintientes, derechos humanos y acuerdo de paz realizadas</v>
          </cell>
          <cell r="K664" t="str">
            <v>Número</v>
          </cell>
          <cell r="L664">
            <v>16</v>
          </cell>
          <cell r="M664">
            <v>45</v>
          </cell>
          <cell r="N664">
            <v>16</v>
          </cell>
          <cell r="O664">
            <v>0</v>
          </cell>
          <cell r="P664">
            <v>3</v>
          </cell>
          <cell r="Q664">
            <v>0</v>
          </cell>
          <cell r="R664">
            <v>1</v>
          </cell>
          <cell r="S664">
            <v>2</v>
          </cell>
          <cell r="T664">
            <v>3</v>
          </cell>
        </row>
        <row r="665">
          <cell r="D665">
            <v>54020020025</v>
          </cell>
          <cell r="E665" t="str">
            <v>En el periodo 2020-2023, se estructuraran 9 estudios de factibilidad de proyectos estrategicos del plan de desarrollo.</v>
          </cell>
          <cell r="F665" t="str">
            <v>Estudios de preinversión de proyectos estratégicos del plan de desarrollo elaborados</v>
          </cell>
          <cell r="G665" t="str">
            <v>Incremento</v>
          </cell>
          <cell r="H665" t="str">
            <v>Número</v>
          </cell>
          <cell r="I665" t="str">
            <v>V1</v>
          </cell>
          <cell r="J665" t="str">
            <v>V1= Estudios de factibilidad de proyectos estrategicos del plan de desarrollo elaborados</v>
          </cell>
          <cell r="K665" t="str">
            <v>Número</v>
          </cell>
          <cell r="L665">
            <v>11</v>
          </cell>
          <cell r="M665">
            <v>45</v>
          </cell>
          <cell r="N665">
            <v>17</v>
          </cell>
          <cell r="O665">
            <v>0</v>
          </cell>
          <cell r="P665">
            <v>9</v>
          </cell>
          <cell r="Q665">
            <v>0</v>
          </cell>
          <cell r="R665">
            <v>3</v>
          </cell>
          <cell r="S665">
            <v>6</v>
          </cell>
          <cell r="T665">
            <v>9</v>
          </cell>
        </row>
        <row r="666">
          <cell r="D666">
            <v>54020030001</v>
          </cell>
          <cell r="E666" t="str">
            <v>En el periodo 2021-2023 se implementado el modelo de Big Data a 3 conjuntos de datos.</v>
          </cell>
          <cell r="F666" t="str">
            <v>Conjunto de datos con Modelo de Big Data implementado</v>
          </cell>
          <cell r="G666" t="str">
            <v>Incremento</v>
          </cell>
          <cell r="H666" t="str">
            <v>Número</v>
          </cell>
          <cell r="I666" t="str">
            <v>V1</v>
          </cell>
          <cell r="J666" t="str">
            <v>V1: Número de conjuntos de datos con Modelo de Big Data implementados</v>
          </cell>
          <cell r="K666" t="str">
            <v>Número</v>
          </cell>
          <cell r="L666">
            <v>17</v>
          </cell>
          <cell r="M666">
            <v>39</v>
          </cell>
          <cell r="N666">
            <v>17</v>
          </cell>
          <cell r="O666">
            <v>0</v>
          </cell>
          <cell r="P666">
            <v>3</v>
          </cell>
          <cell r="Q666">
            <v>0</v>
          </cell>
          <cell r="R666">
            <v>1</v>
          </cell>
          <cell r="S666">
            <v>2</v>
          </cell>
          <cell r="T666">
            <v>3</v>
          </cell>
        </row>
        <row r="667">
          <cell r="D667">
            <v>54020030002</v>
          </cell>
          <cell r="E667" t="str">
            <v>A 2023 se ha unificado un datacenter en la Alcaldia de Santiago de Cali</v>
          </cell>
          <cell r="F667" t="str">
            <v>Datacenter del Distrito Especial, unificado</v>
          </cell>
          <cell r="G667" t="str">
            <v>Incremento</v>
          </cell>
          <cell r="H667" t="str">
            <v>Número</v>
          </cell>
          <cell r="I667" t="str">
            <v>V1</v>
          </cell>
          <cell r="J667" t="str">
            <v>V1: Número de Datacenter de la alcaldía de Santiago de Cali unificado</v>
          </cell>
          <cell r="K667" t="str">
            <v>Número</v>
          </cell>
          <cell r="L667">
            <v>9</v>
          </cell>
          <cell r="M667">
            <v>23</v>
          </cell>
          <cell r="N667">
            <v>17</v>
          </cell>
          <cell r="O667">
            <v>0</v>
          </cell>
          <cell r="P667">
            <v>1</v>
          </cell>
          <cell r="Q667">
            <v>0.1</v>
          </cell>
          <cell r="R667">
            <v>0.3</v>
          </cell>
          <cell r="S667">
            <v>0.65</v>
          </cell>
          <cell r="T667">
            <v>1</v>
          </cell>
        </row>
        <row r="668">
          <cell r="D668">
            <v>54020030003</v>
          </cell>
          <cell r="E668" t="str">
            <v>En el periodo 2020-2023 se implementa una herramiento virtual para la promoción de la participación ciudadana</v>
          </cell>
          <cell r="F668" t="str">
            <v>Herramienta virtual para la promoción de la participación ciudadana implementada</v>
          </cell>
          <cell r="G668" t="str">
            <v>Incremento</v>
          </cell>
          <cell r="H668" t="str">
            <v>Porcentaje</v>
          </cell>
          <cell r="I668" t="str">
            <v>(V1/V2)*100</v>
          </cell>
          <cell r="J668" t="str">
            <v>V1: Actividades realizadas para el funcionamiento de la plataforma virtual.
 V2: Total de actividades para la implemtación de la plataforma virtual</v>
          </cell>
          <cell r="K668" t="str">
            <v>Número</v>
          </cell>
          <cell r="L668">
            <v>9</v>
          </cell>
          <cell r="M668">
            <v>45</v>
          </cell>
          <cell r="N668">
            <v>16</v>
          </cell>
          <cell r="O668">
            <v>0</v>
          </cell>
          <cell r="P668">
            <v>100</v>
          </cell>
          <cell r="Q668">
            <v>0</v>
          </cell>
          <cell r="R668">
            <v>35</v>
          </cell>
          <cell r="S668">
            <v>70</v>
          </cell>
          <cell r="T668">
            <v>100</v>
          </cell>
        </row>
        <row r="669">
          <cell r="D669">
            <v>54020030004</v>
          </cell>
          <cell r="E669" t="str">
            <v>A 2023 se ha formulado un (1) Modelo de inteligencia artificial</v>
          </cell>
          <cell r="F669" t="str">
            <v>Modelo de inteligencia artificial formulado</v>
          </cell>
          <cell r="G669" t="str">
            <v>Incremento</v>
          </cell>
          <cell r="H669" t="str">
            <v>Número</v>
          </cell>
          <cell r="I669" t="str">
            <v>V1</v>
          </cell>
          <cell r="J669" t="str">
            <v>V1: Número de Modelos de inteligencia artificial formulado</v>
          </cell>
          <cell r="K669" t="str">
            <v>Número</v>
          </cell>
          <cell r="L669">
            <v>17</v>
          </cell>
          <cell r="M669">
            <v>23</v>
          </cell>
          <cell r="N669">
            <v>17</v>
          </cell>
          <cell r="O669">
            <v>0</v>
          </cell>
          <cell r="P669">
            <v>1</v>
          </cell>
          <cell r="Q669">
            <v>0</v>
          </cell>
          <cell r="R669">
            <v>0.25</v>
          </cell>
          <cell r="S669">
            <v>0.5</v>
          </cell>
          <cell r="T669">
            <v>1</v>
          </cell>
        </row>
        <row r="670">
          <cell r="D670">
            <v>54020030005</v>
          </cell>
          <cell r="E670" t="str">
            <v>A 2023 se ha implementado el 41% del Sistema de seguridad de la información</v>
          </cell>
          <cell r="F670" t="str">
            <v>Sistema de seguridad informática Implementado</v>
          </cell>
          <cell r="G670" t="str">
            <v>Incremento</v>
          </cell>
          <cell r="H670" t="str">
            <v>Porcentaje</v>
          </cell>
          <cell r="I670" t="str">
            <v>V1</v>
          </cell>
          <cell r="J670" t="str">
            <v>V1: Nivel de Implementacion del Sistema de Gestión de Seguridad de la Información (Resultado de la evaluación del Instrumento de Evaluación MSPI del Ministerio de TIC)</v>
          </cell>
          <cell r="K670" t="str">
            <v>Porcentaje</v>
          </cell>
          <cell r="L670">
            <v>17</v>
          </cell>
          <cell r="M670">
            <v>23</v>
          </cell>
          <cell r="N670">
            <v>17</v>
          </cell>
          <cell r="O670">
            <v>37.6</v>
          </cell>
          <cell r="P670">
            <v>41</v>
          </cell>
          <cell r="Q670">
            <v>0</v>
          </cell>
          <cell r="R670">
            <v>38.700000000000003</v>
          </cell>
          <cell r="S670">
            <v>39.799999999999997</v>
          </cell>
          <cell r="T670">
            <v>41</v>
          </cell>
        </row>
        <row r="671">
          <cell r="D671">
            <v>54020030006</v>
          </cell>
          <cell r="E671" t="str">
            <v>En el periodo 2020-2023 se mantiene el 100% de los puntos de atención con cultura del servicios orientado al ciudadano operando</v>
          </cell>
          <cell r="F671" t="str">
            <v>Puntos de atención con cultura del servicio orientado al ciudadano, operando</v>
          </cell>
          <cell r="G671" t="str">
            <v>Mantenimiento o cobertura</v>
          </cell>
          <cell r="H671" t="str">
            <v>Porcentaje</v>
          </cell>
          <cell r="I671" t="str">
            <v>(V1/V2)*100</v>
          </cell>
          <cell r="J671" t="str">
            <v>V1: Puntos de actención con cultura del servicio orientad al ciudadano operando.
 V2: Total de puntos de atención</v>
          </cell>
          <cell r="K671" t="str">
            <v>Número</v>
          </cell>
          <cell r="L671">
            <v>9</v>
          </cell>
          <cell r="M671">
            <v>45</v>
          </cell>
          <cell r="N671">
            <v>16</v>
          </cell>
          <cell r="O671">
            <v>71</v>
          </cell>
          <cell r="P671">
            <v>100</v>
          </cell>
          <cell r="Q671">
            <v>100</v>
          </cell>
          <cell r="R671">
            <v>100</v>
          </cell>
          <cell r="S671">
            <v>100</v>
          </cell>
          <cell r="T671">
            <v>100</v>
          </cell>
        </row>
        <row r="672">
          <cell r="D672">
            <v>54020030007</v>
          </cell>
          <cell r="E672" t="str">
            <v>En el periodo 2020-2023, el 20% de los procesos de la Secretaría de Educación de Santiago de Cali se encuentran automatizados en un sistema</v>
          </cell>
          <cell r="F672" t="str">
            <v>Sistema para la automatización de procesos del sector educativo, diseñado e implementado</v>
          </cell>
          <cell r="G672" t="str">
            <v>Incremento</v>
          </cell>
          <cell r="H672" t="str">
            <v>Porcentaje</v>
          </cell>
          <cell r="I672" t="str">
            <v>(V1/V2)*100</v>
          </cell>
          <cell r="J672" t="str">
            <v>V1= Numero de procesos automatizados en un sistema 
 V2= Numero de procesos del sector educativo</v>
          </cell>
          <cell r="K672" t="str">
            <v>Porcentaje</v>
          </cell>
          <cell r="L672">
            <v>17</v>
          </cell>
          <cell r="M672">
            <v>22</v>
          </cell>
          <cell r="N672">
            <v>17</v>
          </cell>
          <cell r="O672">
            <v>0</v>
          </cell>
          <cell r="P672">
            <v>20</v>
          </cell>
          <cell r="Q672">
            <v>0</v>
          </cell>
          <cell r="R672">
            <v>9</v>
          </cell>
          <cell r="S672">
            <v>15</v>
          </cell>
          <cell r="T672">
            <v>20</v>
          </cell>
        </row>
        <row r="673">
          <cell r="D673">
            <v>54020030008</v>
          </cell>
          <cell r="E673" t="str">
            <v xml:space="preserve">En el periodo 2020-2023, se implementa en un 100% el Modelo predictivo de fallos contra la entidad </v>
          </cell>
          <cell r="F673" t="str">
            <v>Modelo predictivo de fallos judiciales contra la entidad, implementado</v>
          </cell>
          <cell r="G673" t="str">
            <v>Incremento</v>
          </cell>
          <cell r="H673" t="str">
            <v>Porcentaje</v>
          </cell>
          <cell r="I673" t="str">
            <v>V1+V2+V3</v>
          </cell>
          <cell r="J673" t="str">
            <v>V1=Calidad, disponibilidad y caracterización de la información
V2=Selección, ajuste y entrenamiento del modelo
V3=Visualización e implementación del modelo</v>
          </cell>
          <cell r="K673" t="str">
            <v>Porcentaje</v>
          </cell>
          <cell r="L673">
            <v>16</v>
          </cell>
          <cell r="M673">
            <v>12</v>
          </cell>
          <cell r="N673">
            <v>18</v>
          </cell>
          <cell r="O673">
            <v>0</v>
          </cell>
          <cell r="P673">
            <v>100</v>
          </cell>
          <cell r="Q673">
            <v>25</v>
          </cell>
          <cell r="R673">
            <v>50</v>
          </cell>
          <cell r="S673">
            <v>75</v>
          </cell>
          <cell r="T673">
            <v>100</v>
          </cell>
        </row>
        <row r="674">
          <cell r="D674">
            <v>54020030009</v>
          </cell>
          <cell r="E674" t="str">
            <v>En el periodo 2020 - 2023 funciona 1 Centro de Gestión del Conocimiento y la Innovación en materia de seguridad y justicia.</v>
          </cell>
          <cell r="F674" t="str">
            <v>Centro de Gestión del Conocimiento y la Innovación en materia de seguridad y justicia funcionando</v>
          </cell>
          <cell r="G674" t="str">
            <v>Mantenimiento o cobertura</v>
          </cell>
          <cell r="H674" t="str">
            <v>Número</v>
          </cell>
          <cell r="I674" t="str">
            <v>V1</v>
          </cell>
          <cell r="J674" t="str">
            <v>V1= Centro de Gestión del Conocimiento</v>
          </cell>
          <cell r="K674" t="str">
            <v>Número</v>
          </cell>
          <cell r="L674">
            <v>16</v>
          </cell>
          <cell r="M674">
            <v>45</v>
          </cell>
          <cell r="N674">
            <v>18</v>
          </cell>
          <cell r="O674">
            <v>0</v>
          </cell>
          <cell r="P674">
            <v>1</v>
          </cell>
          <cell r="Q674">
            <v>1</v>
          </cell>
          <cell r="R674">
            <v>1</v>
          </cell>
          <cell r="S674">
            <v>1</v>
          </cell>
          <cell r="T674">
            <v>1</v>
          </cell>
        </row>
        <row r="675">
          <cell r="D675">
            <v>54020030010</v>
          </cell>
          <cell r="E675" t="str">
            <v>A 2023 se ha renovado el 71% de la infraestructura de TI de la Alcaldía de Cali</v>
          </cell>
          <cell r="F675" t="str">
            <v>Infraestructura de TI de la Alcaldía y el Concejo Distrital, renovada</v>
          </cell>
          <cell r="G675" t="str">
            <v>Incremento</v>
          </cell>
          <cell r="H675" t="str">
            <v>Porcentaje</v>
          </cell>
          <cell r="I675" t="str">
            <v>(V1/V2)*100%</v>
          </cell>
          <cell r="J675" t="str">
            <v>V1: Numero de dispositivo de hardware en obsolecencia teconilogica renovados
 V2: Numero de total de dispositivo de hardware en obsolecencia teconologica identificados</v>
          </cell>
          <cell r="K675" t="str">
            <v>Número</v>
          </cell>
          <cell r="L675">
            <v>9</v>
          </cell>
          <cell r="M675">
            <v>23</v>
          </cell>
          <cell r="N675">
            <v>17</v>
          </cell>
          <cell r="O675">
            <v>0</v>
          </cell>
          <cell r="P675">
            <v>71</v>
          </cell>
          <cell r="Q675">
            <v>0</v>
          </cell>
          <cell r="R675">
            <v>3</v>
          </cell>
          <cell r="S675">
            <v>6</v>
          </cell>
          <cell r="T675">
            <v>71</v>
          </cell>
        </row>
        <row r="676">
          <cell r="D676">
            <v>54020030011</v>
          </cell>
          <cell r="E676" t="str">
            <v>A 2023 se ha implementado el 50% del Modelo de Arquitectura Empresarial del dominio de sistemas de información e infraestructura tecnologíca de la entidad</v>
          </cell>
          <cell r="F676" t="str">
            <v>Modelo de Arquitectura Empresarial del dominio de sistemas de información e infraestructura tecnológica de la entidad implementado</v>
          </cell>
          <cell r="G676" t="str">
            <v>Incremento</v>
          </cell>
          <cell r="H676" t="str">
            <v>Porcentaje</v>
          </cell>
          <cell r="I676" t="str">
            <v>((V1 + V2)/2)*100%</v>
          </cell>
          <cell r="J676" t="str">
            <v>V1: Modelo de Arquitectura Empresarial del dominio de sistemas de información de la entidad implementado (0,5)
 V2: Modelo de Arquitectura Empresarial del dominio de infraestructura tecnologíca de la entidad implementado (0,5)</v>
          </cell>
          <cell r="K676" t="str">
            <v>Número</v>
          </cell>
          <cell r="L676">
            <v>17</v>
          </cell>
          <cell r="M676">
            <v>23</v>
          </cell>
          <cell r="N676">
            <v>17</v>
          </cell>
          <cell r="O676">
            <v>0</v>
          </cell>
          <cell r="P676">
            <v>50</v>
          </cell>
          <cell r="Q676">
            <v>0</v>
          </cell>
          <cell r="R676">
            <v>15</v>
          </cell>
          <cell r="S676">
            <v>30</v>
          </cell>
          <cell r="T676">
            <v>50</v>
          </cell>
        </row>
        <row r="677">
          <cell r="D677">
            <v>54020030012</v>
          </cell>
          <cell r="E677" t="str">
            <v>A 2023 el 3,5% de los Sistemas de información activos de la entidad se encuentran interoperando</v>
          </cell>
          <cell r="F677" t="str">
            <v>Sistemas de información activos integrados e interoperando</v>
          </cell>
          <cell r="G677" t="str">
            <v>Incremento</v>
          </cell>
          <cell r="H677" t="str">
            <v>Porcentaje</v>
          </cell>
          <cell r="I677" t="str">
            <v>(V1/V2)*100%</v>
          </cell>
          <cell r="J677" t="str">
            <v>V1: Número de Sistemas de información activos de la entidad interoperando
 V2: Número de Sistemas de información activos de la entidad</v>
          </cell>
          <cell r="K677" t="str">
            <v>Número</v>
          </cell>
          <cell r="L677">
            <v>17</v>
          </cell>
          <cell r="M677">
            <v>23</v>
          </cell>
          <cell r="N677">
            <v>17</v>
          </cell>
          <cell r="O677">
            <v>0</v>
          </cell>
          <cell r="P677">
            <v>3.5</v>
          </cell>
          <cell r="Q677">
            <v>0</v>
          </cell>
          <cell r="R677">
            <v>1.5</v>
          </cell>
          <cell r="S677">
            <v>2.5</v>
          </cell>
          <cell r="T677">
            <v>3.5</v>
          </cell>
        </row>
        <row r="678">
          <cell r="D678">
            <v>54020030013</v>
          </cell>
          <cell r="E678" t="str">
            <v>A 2023 el 10% de los Sistemas de Información de la entidad han sido modernizados</v>
          </cell>
          <cell r="F678" t="str">
            <v>Sistemas de Información de la entidad modernizados</v>
          </cell>
          <cell r="G678" t="str">
            <v>Incremento</v>
          </cell>
          <cell r="H678" t="str">
            <v>Porcentaje</v>
          </cell>
          <cell r="I678" t="str">
            <v>(V1/V2)*100%</v>
          </cell>
          <cell r="J678" t="str">
            <v>V1: Número de Sistemas de Información de la entidad modernizados
 V2: Número Sistemas de Información de la entidad activos</v>
          </cell>
          <cell r="K678" t="str">
            <v>Número</v>
          </cell>
          <cell r="L678">
            <v>17</v>
          </cell>
          <cell r="M678">
            <v>23</v>
          </cell>
          <cell r="N678">
            <v>17</v>
          </cell>
          <cell r="O678">
            <v>0</v>
          </cell>
          <cell r="P678">
            <v>10</v>
          </cell>
          <cell r="Q678">
            <v>1</v>
          </cell>
          <cell r="R678">
            <v>4</v>
          </cell>
          <cell r="S678">
            <v>8</v>
          </cell>
          <cell r="T678">
            <v>10</v>
          </cell>
        </row>
        <row r="679">
          <cell r="D679">
            <v>54020030014</v>
          </cell>
          <cell r="E679" t="str">
            <v>A 2023 existen 41 Trámites y servicios automatizados</v>
          </cell>
          <cell r="F679" t="str">
            <v>Trámites y servicios, automatizados</v>
          </cell>
          <cell r="G679" t="str">
            <v>Incremento</v>
          </cell>
          <cell r="H679" t="str">
            <v>Número</v>
          </cell>
          <cell r="I679" t="str">
            <v>V1 + V2</v>
          </cell>
          <cell r="J679" t="str">
            <v>V1: Número de Trámites y servicios parcialmente automatizados 
 V2: Número de Trámites y servicios totalmente automatizados</v>
          </cell>
          <cell r="K679" t="str">
            <v>Número</v>
          </cell>
          <cell r="L679">
            <v>17</v>
          </cell>
          <cell r="M679">
            <v>23</v>
          </cell>
          <cell r="N679">
            <v>17</v>
          </cell>
          <cell r="O679">
            <v>27</v>
          </cell>
          <cell r="P679">
            <v>41</v>
          </cell>
          <cell r="Q679">
            <v>0</v>
          </cell>
          <cell r="R679">
            <v>35</v>
          </cell>
          <cell r="S679">
            <v>37</v>
          </cell>
          <cell r="T679">
            <v>41</v>
          </cell>
        </row>
        <row r="680">
          <cell r="D680">
            <v>54020030015</v>
          </cell>
          <cell r="E680" t="str">
            <v>En el periodo 2020-2023, se implementa en el 100% Instituciones Educativas Oficiales un sistema de matrícula en línea vía web</v>
          </cell>
          <cell r="F680" t="str">
            <v>Sistema de matrícula en línea vía web diseñado e implementado para las 92 Instituciones Educativas Oficiales</v>
          </cell>
          <cell r="G680" t="str">
            <v>Incremento</v>
          </cell>
          <cell r="H680" t="str">
            <v>Porcentaje</v>
          </cell>
          <cell r="I680" t="str">
            <v>(V1/V2)*100</v>
          </cell>
          <cell r="J680" t="str">
            <v>V1= IEO con sistema de matrícula en línea vía web
 V2= Total de Instituciones Educativas Oficiales</v>
          </cell>
          <cell r="K680" t="str">
            <v>Porcentaje</v>
          </cell>
          <cell r="L680">
            <v>17</v>
          </cell>
          <cell r="M680">
            <v>22</v>
          </cell>
          <cell r="N680">
            <v>17</v>
          </cell>
          <cell r="O680">
            <v>0</v>
          </cell>
          <cell r="P680">
            <v>100</v>
          </cell>
          <cell r="Q680">
            <v>0</v>
          </cell>
          <cell r="R680">
            <v>35</v>
          </cell>
          <cell r="S680">
            <v>65</v>
          </cell>
          <cell r="T680">
            <v>100</v>
          </cell>
        </row>
        <row r="681">
          <cell r="D681">
            <v>54020030016</v>
          </cell>
          <cell r="E681" t="str">
            <v>A diciembre de 2023 se implementa un 75% de la Planoteca Digital de Planeación de una base de 22.500 planos inventariados</v>
          </cell>
          <cell r="F681" t="str">
            <v>Planoteca Digital del DAP actualizada</v>
          </cell>
          <cell r="G681" t="str">
            <v>Incremento</v>
          </cell>
          <cell r="H681" t="str">
            <v>Porcentaje</v>
          </cell>
          <cell r="I681" t="str">
            <v>(V1/V2)*100</v>
          </cell>
          <cell r="J681" t="str">
            <v>V1= Planos escaneados y digitalizados (base de datos)
V2= Total de planos inventariados en Planoteca DAPM</v>
          </cell>
          <cell r="K681" t="str">
            <v>Número</v>
          </cell>
          <cell r="L681">
            <v>17</v>
          </cell>
          <cell r="M681">
            <v>45</v>
          </cell>
          <cell r="N681">
            <v>17</v>
          </cell>
          <cell r="O681">
            <v>50</v>
          </cell>
          <cell r="P681">
            <v>75</v>
          </cell>
          <cell r="Q681">
            <v>0</v>
          </cell>
          <cell r="R681">
            <v>65</v>
          </cell>
          <cell r="S681">
            <v>68</v>
          </cell>
          <cell r="T681">
            <v>75</v>
          </cell>
        </row>
        <row r="682">
          <cell r="D682">
            <v>54020030017</v>
          </cell>
          <cell r="E682" t="str">
            <v>A diciembre de 2023 se materializan 100 referentes físicos de la Red de Control Geodésico de Santiago de Cali</v>
          </cell>
          <cell r="F682" t="str">
            <v>Referentes físicos de la Red de Control Geodésico de Santiago de Cali materializados</v>
          </cell>
          <cell r="G682" t="str">
            <v>Incremento</v>
          </cell>
          <cell r="H682" t="str">
            <v>Número</v>
          </cell>
          <cell r="I682" t="str">
            <v>V1</v>
          </cell>
          <cell r="J682" t="str">
            <v>V1= Referentes físicos de la Red de Control Geodésico de Santiago de Cali materializados</v>
          </cell>
          <cell r="K682" t="str">
            <v>Número</v>
          </cell>
          <cell r="L682">
            <v>17</v>
          </cell>
          <cell r="M682">
            <v>4</v>
          </cell>
          <cell r="N682">
            <v>17</v>
          </cell>
          <cell r="O682">
            <v>83</v>
          </cell>
          <cell r="P682">
            <v>100</v>
          </cell>
          <cell r="Q682">
            <v>0</v>
          </cell>
          <cell r="R682">
            <v>93</v>
          </cell>
          <cell r="S682">
            <v>0</v>
          </cell>
          <cell r="T682">
            <v>100</v>
          </cell>
        </row>
        <row r="683">
          <cell r="D683">
            <v>54020030018</v>
          </cell>
          <cell r="E683" t="str">
            <v>En el período 2021-2023 se implementa el sistema de información cultural y de gestión del patrimonio</v>
          </cell>
          <cell r="F683" t="str">
            <v>Sistema de información cultural y de gestión del patrimonio, operando</v>
          </cell>
          <cell r="G683" t="str">
            <v>#N/A</v>
          </cell>
          <cell r="H683" t="str">
            <v>Número</v>
          </cell>
          <cell r="I683" t="str">
            <v>V1</v>
          </cell>
          <cell r="J683" t="str">
            <v xml:space="preserve">V1= Sistema de información cultural y de gestión del patrimonio, operando </v>
          </cell>
          <cell r="K683" t="str">
            <v>Número</v>
          </cell>
          <cell r="L683">
            <v>17</v>
          </cell>
          <cell r="M683">
            <v>33</v>
          </cell>
          <cell r="N683">
            <v>5</v>
          </cell>
          <cell r="O683">
            <v>0</v>
          </cell>
          <cell r="P683">
            <v>1</v>
          </cell>
          <cell r="Q683">
            <v>0</v>
          </cell>
          <cell r="R683">
            <v>1</v>
          </cell>
          <cell r="S683">
            <v>1</v>
          </cell>
          <cell r="T683">
            <v>1</v>
          </cell>
        </row>
        <row r="684">
          <cell r="D684">
            <v>54020030019</v>
          </cell>
          <cell r="E684" t="str">
            <v>A diciembre de 2023 se implentara un sistema de informacion de control urbanistico</v>
          </cell>
          <cell r="F684" t="str">
            <v>Sistema de información de control urbanístico implementado y mantenido</v>
          </cell>
          <cell r="G684" t="str">
            <v>Incremento</v>
          </cell>
          <cell r="H684" t="str">
            <v>Número</v>
          </cell>
          <cell r="I684" t="str">
            <v>V1</v>
          </cell>
          <cell r="J684" t="str">
            <v>V1= Sistema de informacion de control urbanistico implementado y mantenido</v>
          </cell>
          <cell r="K684" t="str">
            <v>Número</v>
          </cell>
          <cell r="L684">
            <v>17</v>
          </cell>
          <cell r="M684">
            <v>45</v>
          </cell>
          <cell r="N684">
            <v>17</v>
          </cell>
          <cell r="O684">
            <v>0</v>
          </cell>
          <cell r="P684">
            <v>1</v>
          </cell>
          <cell r="Q684">
            <v>0.2</v>
          </cell>
          <cell r="R684">
            <v>1</v>
          </cell>
          <cell r="S684">
            <v>1</v>
          </cell>
          <cell r="T684">
            <v>1</v>
          </cell>
        </row>
        <row r="685">
          <cell r="D685">
            <v>54020030020</v>
          </cell>
          <cell r="E685" t="str">
            <v>En el periodo 2020 - 2023 se implementa un (1) sistema interactivo de reporte de quejas en línea de construcciones, antenas irreglamentarias y obras para el control del ordenamiento urbanístico en Cali</v>
          </cell>
          <cell r="F685" t="str">
            <v>Sistema interactivo de reporte de quejas en línea de construcciones, antenas irreglamentarias y obras, implementado</v>
          </cell>
          <cell r="G685" t="str">
            <v>Mantenimiento o cobertura</v>
          </cell>
          <cell r="H685" t="str">
            <v>Número</v>
          </cell>
          <cell r="I685" t="str">
            <v>V1</v>
          </cell>
          <cell r="J685" t="str">
            <v>V1= Reporte de quejas</v>
          </cell>
          <cell r="K685" t="str">
            <v>Número</v>
          </cell>
          <cell r="L685">
            <v>17</v>
          </cell>
          <cell r="M685">
            <v>45</v>
          </cell>
          <cell r="N685">
            <v>18</v>
          </cell>
          <cell r="O685">
            <v>0</v>
          </cell>
          <cell r="P685">
            <v>1</v>
          </cell>
          <cell r="Q685">
            <v>0</v>
          </cell>
          <cell r="R685">
            <v>1</v>
          </cell>
          <cell r="S685">
            <v>1</v>
          </cell>
          <cell r="T685">
            <v>1</v>
          </cell>
        </row>
        <row r="686">
          <cell r="D686">
            <v>54020040001</v>
          </cell>
          <cell r="E686" t="str">
            <v>En el periodo 2020-2023 se recuperan $800.282 millones de recursos de vigencias anteriores en proceso de cobro persuasivo y coactivo</v>
          </cell>
          <cell r="F686" t="str">
            <v>Recursos de vigencias anteriores en proceso de cobro persuasivo y coactivo recuperados</v>
          </cell>
          <cell r="G686" t="str">
            <v>Incremento</v>
          </cell>
          <cell r="H686" t="str">
            <v>Millones de Pesos</v>
          </cell>
          <cell r="I686" t="str">
            <v>V1</v>
          </cell>
          <cell r="J686" t="str">
            <v>V1: Cartera Recuperada</v>
          </cell>
          <cell r="K686" t="str">
            <v>Número</v>
          </cell>
          <cell r="L686">
            <v>17</v>
          </cell>
          <cell r="M686">
            <v>13</v>
          </cell>
          <cell r="N686">
            <v>17</v>
          </cell>
          <cell r="O686">
            <v>457708</v>
          </cell>
          <cell r="P686">
            <v>800282</v>
          </cell>
          <cell r="Q686">
            <v>0</v>
          </cell>
          <cell r="R686">
            <v>287246</v>
          </cell>
          <cell r="S686">
            <v>534968</v>
          </cell>
          <cell r="T686">
            <v>800282</v>
          </cell>
        </row>
        <row r="687">
          <cell r="D687">
            <v>54020040002</v>
          </cell>
          <cell r="E687" t="str">
            <v>A 2023 se  recaudan $5.122.917 millones correspondientes a los Ingresos de la vigencia actual de Impuesto Predial Unificado e Impuesto de Industria y Comercio y otros acumulados de las vigencias fiscales hasta el 2020.</v>
          </cell>
          <cell r="F687" t="str">
            <v>Ingresos de la vigencia actual de Impuesto Predial Unificado e Impuesto de Industria y Comercio y otros recaudados</v>
          </cell>
          <cell r="G687" t="str">
            <v>Incremento</v>
          </cell>
          <cell r="H687" t="str">
            <v>Millones de Pesos</v>
          </cell>
          <cell r="I687" t="str">
            <v>V1+V2+V3</v>
          </cell>
          <cell r="J687" t="str">
            <v>V1= Recaudo de ingresos de impuesto Predial Unificado 
V2= Recaudo de ingresos de Impuesto de Industria Y Comercio
V3= Recaudo de ingresos de otros Impuestos</v>
          </cell>
          <cell r="K687" t="str">
            <v>Número</v>
          </cell>
          <cell r="L687">
            <v>17</v>
          </cell>
          <cell r="M687">
            <v>13</v>
          </cell>
          <cell r="N687">
            <v>17</v>
          </cell>
          <cell r="O687">
            <v>3821372</v>
          </cell>
          <cell r="P687">
            <v>5098227</v>
          </cell>
          <cell r="Q687">
            <v>1138295</v>
          </cell>
          <cell r="R687">
            <v>2374663</v>
          </cell>
          <cell r="S687">
            <v>3693506</v>
          </cell>
          <cell r="T687">
            <v>5098227</v>
          </cell>
        </row>
        <row r="688">
          <cell r="D688">
            <v>54020040003</v>
          </cell>
          <cell r="E688" t="str">
            <v xml:space="preserve"> En el periodo 2020-2023 se mejora  el nivel de cumplimiento de las obligaciones trubutarias del 72.5 al 80% de los contribuyentes del impuesto predial unificado, industria y comercio y otros</v>
          </cell>
          <cell r="F688" t="str">
            <v>Sostenibilidad de los niveles de cumplimiento de las obligaciones tributarias de Impuesto Predial Unificado e ICA en Santiago de Cali y otros</v>
          </cell>
          <cell r="G688" t="str">
            <v>Incremento</v>
          </cell>
          <cell r="H688" t="str">
            <v>Porcentaje</v>
          </cell>
          <cell r="I688" t="str">
            <v>(V1/V2)*100%</v>
          </cell>
          <cell r="J688" t="str">
            <v xml:space="preserve">V1= Contribuyentes  del Impuesto Predial Unificado, Industria y Comercio y otros  que pagaron oportunamente en la vigencia de medicion.   
V2= Total Documentos  emitidos de cobro de Impuesto Predial Unificado, Industria y Comercio y otros.   </v>
          </cell>
          <cell r="K688" t="str">
            <v>Número</v>
          </cell>
          <cell r="L688">
            <v>17</v>
          </cell>
          <cell r="M688">
            <v>13</v>
          </cell>
          <cell r="N688">
            <v>17</v>
          </cell>
          <cell r="O688">
            <v>72.5</v>
          </cell>
          <cell r="P688">
            <v>80</v>
          </cell>
          <cell r="Q688">
            <v>74</v>
          </cell>
          <cell r="R688">
            <v>76</v>
          </cell>
          <cell r="S688">
            <v>78</v>
          </cell>
          <cell r="T688">
            <v>80</v>
          </cell>
        </row>
        <row r="689">
          <cell r="D689">
            <v>54020040004</v>
          </cell>
          <cell r="E689" t="str">
            <v>En el periodo 2021-2022 se  realiza el Censo tributario en todas las comunas y corregimientos de Cali. En la vigencia fiscal 2021 se efectua el Censo Tributario Urbano y en el  año 2022 el Censo Tributario Rural.</v>
          </cell>
          <cell r="F689" t="str">
            <v>Censo Tributario realizado</v>
          </cell>
          <cell r="G689" t="str">
            <v>Incremento</v>
          </cell>
          <cell r="H689" t="str">
            <v>Número</v>
          </cell>
          <cell r="I689" t="str">
            <v>V1(0,67)+V2(0.33)</v>
          </cell>
          <cell r="J689" t="str">
            <v>V1= Realizar Censo tributario urbano(0,67)
V2= Realizar  Censo Tributario rural (0,33)</v>
          </cell>
          <cell r="K689" t="str">
            <v>Número</v>
          </cell>
          <cell r="L689">
            <v>17</v>
          </cell>
          <cell r="M689">
            <v>13</v>
          </cell>
          <cell r="N689">
            <v>17</v>
          </cell>
          <cell r="O689">
            <v>0</v>
          </cell>
          <cell r="P689">
            <v>1</v>
          </cell>
          <cell r="Q689">
            <v>0</v>
          </cell>
          <cell r="R689">
            <v>0.67</v>
          </cell>
          <cell r="S689">
            <v>1</v>
          </cell>
          <cell r="T689">
            <v>0</v>
          </cell>
        </row>
        <row r="690">
          <cell r="D690">
            <v>54020040005</v>
          </cell>
          <cell r="E690" t="str">
            <v>En 2021 se actualiza el 100% de los predios rurales</v>
          </cell>
          <cell r="F690" t="str">
            <v>Actualización Catastral Rural</v>
          </cell>
          <cell r="G690" t="str">
            <v>Incremento</v>
          </cell>
          <cell r="H690" t="str">
            <v>Porcentaje</v>
          </cell>
          <cell r="I690" t="str">
            <v>V1</v>
          </cell>
          <cell r="J690" t="str">
            <v>V1: Predios Rurales Actualizados.</v>
          </cell>
          <cell r="K690" t="str">
            <v>Número</v>
          </cell>
          <cell r="L690">
            <v>17</v>
          </cell>
          <cell r="M690">
            <v>4</v>
          </cell>
          <cell r="N690">
            <v>17</v>
          </cell>
          <cell r="O690">
            <v>0</v>
          </cell>
          <cell r="P690">
            <v>100</v>
          </cell>
          <cell r="Q690">
            <v>0</v>
          </cell>
          <cell r="R690">
            <v>100</v>
          </cell>
          <cell r="S690">
            <v>0</v>
          </cell>
          <cell r="T690">
            <v>0</v>
          </cell>
        </row>
        <row r="691">
          <cell r="D691">
            <v>54020040006</v>
          </cell>
          <cell r="E691" t="str">
            <v xml:space="preserve"> En el periodo 2020-2023 se actualizan 429.055 predios por Conservaciòn Catastral. </v>
          </cell>
          <cell r="F691" t="str">
            <v>Predios actualizados por Conservación Catastral</v>
          </cell>
          <cell r="G691" t="str">
            <v>Incremento</v>
          </cell>
          <cell r="H691" t="str">
            <v>Número</v>
          </cell>
          <cell r="I691" t="str">
            <v>V1</v>
          </cell>
          <cell r="J691" t="str">
            <v>V1: predios actualizados por conservacion catastral</v>
          </cell>
          <cell r="K691" t="str">
            <v>Número</v>
          </cell>
          <cell r="L691">
            <v>17</v>
          </cell>
          <cell r="M691">
            <v>4</v>
          </cell>
          <cell r="N691">
            <v>17</v>
          </cell>
          <cell r="O691">
            <v>85055</v>
          </cell>
          <cell r="P691">
            <v>429055</v>
          </cell>
          <cell r="Q691">
            <v>171055</v>
          </cell>
          <cell r="R691">
            <v>257055</v>
          </cell>
          <cell r="S691">
            <v>343055</v>
          </cell>
          <cell r="T691">
            <v>429055</v>
          </cell>
        </row>
        <row r="692">
          <cell r="D692">
            <v>54020040007</v>
          </cell>
          <cell r="E692" t="str">
            <v>En el periodo 2020-2023 se implementa el software del  Sistema de Informaciòn  Catastral.</v>
          </cell>
          <cell r="F692" t="str">
            <v>Software del sistema de Información Catastral Implementado</v>
          </cell>
          <cell r="G692" t="str">
            <v>Incremento</v>
          </cell>
          <cell r="H692" t="str">
            <v>Número</v>
          </cell>
          <cell r="I692" t="str">
            <v>V1</v>
          </cell>
          <cell r="J692" t="str">
            <v>V1: Software del Sistema de Informaciòn Catastral implementado</v>
          </cell>
          <cell r="K692" t="str">
            <v>Número</v>
          </cell>
          <cell r="L692">
            <v>17</v>
          </cell>
          <cell r="M692">
            <v>4</v>
          </cell>
          <cell r="N692">
            <v>17</v>
          </cell>
          <cell r="O692">
            <v>0</v>
          </cell>
          <cell r="P692">
            <v>1</v>
          </cell>
          <cell r="Q692">
            <v>0</v>
          </cell>
          <cell r="R692">
            <v>0.5</v>
          </cell>
          <cell r="S692">
            <v>0.83</v>
          </cell>
          <cell r="T692">
            <v>1</v>
          </cell>
        </row>
        <row r="693">
          <cell r="D693">
            <v>54020040008</v>
          </cell>
          <cell r="E693" t="str">
            <v xml:space="preserve">En el periodo 2020-2023 se  implementa el Catastro Multipropósito. </v>
          </cell>
          <cell r="F693" t="str">
            <v>Catastro Multipropósito Implementado</v>
          </cell>
          <cell r="G693" t="str">
            <v>Incremento</v>
          </cell>
          <cell r="H693" t="str">
            <v>Número</v>
          </cell>
          <cell r="I693" t="str">
            <v>V1</v>
          </cell>
          <cell r="J693" t="str">
            <v>V1: Catastro Multipropósito Implementado</v>
          </cell>
          <cell r="K693" t="str">
            <v>Número</v>
          </cell>
          <cell r="L693">
            <v>17</v>
          </cell>
          <cell r="M693">
            <v>4</v>
          </cell>
          <cell r="N693">
            <v>17</v>
          </cell>
          <cell r="O693">
            <v>0</v>
          </cell>
          <cell r="P693">
            <v>1</v>
          </cell>
          <cell r="Q693">
            <v>0.1</v>
          </cell>
          <cell r="R693">
            <v>0</v>
          </cell>
          <cell r="S693">
            <v>0.75</v>
          </cell>
          <cell r="T693">
            <v>1</v>
          </cell>
        </row>
        <row r="694">
          <cell r="D694">
            <v>54020040009</v>
          </cell>
          <cell r="E694" t="str">
            <v>En el periodo 2020-2023 se recupera el 10% de la cartera morosa de infracciones de transito</v>
          </cell>
          <cell r="F694" t="str">
            <v>Cartera morosa por infracciones de tránsito, recuperada</v>
          </cell>
          <cell r="G694" t="str">
            <v>Incremento</v>
          </cell>
          <cell r="H694" t="str">
            <v>Porcentaje</v>
          </cell>
          <cell r="I694" t="str">
            <v>(V1/V2)*100</v>
          </cell>
          <cell r="J694" t="str">
            <v>V1=cartera de infracciones de tránsito recuperada 
 V2= total de cartera morosa de infracciones de tránsito</v>
          </cell>
          <cell r="K694" t="str">
            <v>Porcentaje</v>
          </cell>
          <cell r="L694">
            <v>17</v>
          </cell>
          <cell r="M694">
            <v>24</v>
          </cell>
          <cell r="N694">
            <v>9</v>
          </cell>
          <cell r="O694">
            <v>8.9600000000000009</v>
          </cell>
          <cell r="P694">
            <v>10</v>
          </cell>
          <cell r="Q694">
            <v>9.2200000000000006</v>
          </cell>
          <cell r="R694">
            <v>9.48</v>
          </cell>
          <cell r="S694">
            <v>9.74</v>
          </cell>
          <cell r="T694">
            <v>10</v>
          </cell>
        </row>
        <row r="695">
          <cell r="D695">
            <v>54020040010</v>
          </cell>
          <cell r="E695" t="str">
            <v>En el periodo 2020 - 2023, se formula un proyecto de acuerdo municipal con incentivos tributarios para los hogares, negocios, inversionistas y desarrolladores del área de renovación urbana</v>
          </cell>
          <cell r="F695" t="str">
            <v>Proyecto de acuerdo municipal con incentivos tributarios para los hogares, negocios, inversionistas y desarrolladores del área de renovación urbana, formulado</v>
          </cell>
          <cell r="G695" t="str">
            <v>Incremento</v>
          </cell>
          <cell r="H695" t="str">
            <v>Número</v>
          </cell>
          <cell r="I695" t="str">
            <v>V1</v>
          </cell>
          <cell r="J695" t="str">
            <v xml:space="preserve">V1 = Proyecto de acuerdo municipal con incentivos tributarios </v>
          </cell>
          <cell r="K695" t="str">
            <v>Número</v>
          </cell>
          <cell r="L695">
            <v>17</v>
          </cell>
          <cell r="M695">
            <v>40</v>
          </cell>
          <cell r="N695">
            <v>17</v>
          </cell>
          <cell r="O695">
            <v>0</v>
          </cell>
          <cell r="P695">
            <v>1</v>
          </cell>
          <cell r="Q695">
            <v>0.7</v>
          </cell>
          <cell r="R695">
            <v>0.8</v>
          </cell>
          <cell r="S695">
            <v>0.9</v>
          </cell>
          <cell r="T695">
            <v>1</v>
          </cell>
        </row>
        <row r="696">
          <cell r="D696">
            <v>54020040011</v>
          </cell>
          <cell r="E696" t="str">
            <v>En el periodo 2020- 2023, se recupera cartera por $3298 millones de pesos, por creditos de vivienda VIP - VIS</v>
          </cell>
          <cell r="F696" t="str">
            <v>Cartera por crédito de vivienda VIP – VIS, recuperado</v>
          </cell>
          <cell r="G696" t="str">
            <v>Incremento</v>
          </cell>
          <cell r="H696" t="str">
            <v>Millones de Pesos</v>
          </cell>
          <cell r="I696" t="str">
            <v>v1</v>
          </cell>
          <cell r="J696" t="str">
            <v>V1= Cartera recuperada</v>
          </cell>
          <cell r="K696" t="str">
            <v>Millones de pesos</v>
          </cell>
          <cell r="L696">
            <v>17</v>
          </cell>
          <cell r="M696">
            <v>40</v>
          </cell>
          <cell r="N696">
            <v>7</v>
          </cell>
          <cell r="O696">
            <v>6202</v>
          </cell>
          <cell r="P696">
            <v>9500</v>
          </cell>
          <cell r="Q696">
            <v>6479</v>
          </cell>
          <cell r="R696">
            <v>7486</v>
          </cell>
          <cell r="S696">
            <v>8493</v>
          </cell>
          <cell r="T696">
            <v>9500</v>
          </cell>
        </row>
        <row r="697">
          <cell r="D697">
            <v>54030010001</v>
          </cell>
          <cell r="E697" t="str">
            <v>En el periodo 2020-2023 se pone en funcionamiento el Sistema de Participación ciudadana</v>
          </cell>
          <cell r="F697" t="str">
            <v>Sistema de participación ciudadana, funcionando</v>
          </cell>
          <cell r="G697" t="str">
            <v>Incremento</v>
          </cell>
          <cell r="H697" t="str">
            <v>Porcentaje</v>
          </cell>
          <cell r="I697" t="str">
            <v>(V1/V2)*100</v>
          </cell>
          <cell r="J697" t="str">
            <v>V1: Actividades del plan de acción del sistema de participación realizadas.
 V2: Total de actividades del plan de acción del sistema de participación.</v>
          </cell>
          <cell r="K697" t="str">
            <v>Número</v>
          </cell>
          <cell r="L697">
            <v>11</v>
          </cell>
          <cell r="M697">
            <v>45</v>
          </cell>
          <cell r="N697">
            <v>16</v>
          </cell>
          <cell r="O697">
            <v>10</v>
          </cell>
          <cell r="P697">
            <v>100</v>
          </cell>
          <cell r="Q697">
            <v>15</v>
          </cell>
          <cell r="R697">
            <v>30</v>
          </cell>
          <cell r="S697">
            <v>70</v>
          </cell>
          <cell r="T697">
            <v>100</v>
          </cell>
        </row>
        <row r="698">
          <cell r="D698">
            <v>54030010002</v>
          </cell>
          <cell r="E698" t="str">
            <v>En el periodo 2020- 2023 40.000 personas pertenecientes a grupos de valor estaran fortelecidas en capacidades comunitarias</v>
          </cell>
          <cell r="F698" t="str">
            <v>Personas pertenecientes a grupos de valor con capacidades comunitarias fortalecidas</v>
          </cell>
          <cell r="G698" t="str">
            <v>Incremento</v>
          </cell>
          <cell r="H698" t="str">
            <v>Número</v>
          </cell>
          <cell r="I698" t="str">
            <v>V1</v>
          </cell>
          <cell r="J698" t="str">
            <v>V1: Personas pertenecientes a grupos de valor fortalecidas en capacidades comunitarias.</v>
          </cell>
          <cell r="K698" t="str">
            <v>Número</v>
          </cell>
          <cell r="L698">
            <v>11</v>
          </cell>
          <cell r="M698">
            <v>45</v>
          </cell>
          <cell r="N698">
            <v>16</v>
          </cell>
          <cell r="O698">
            <v>39677</v>
          </cell>
          <cell r="P698">
            <v>79677</v>
          </cell>
          <cell r="Q698">
            <v>40177</v>
          </cell>
          <cell r="R698">
            <v>50000</v>
          </cell>
          <cell r="S698">
            <v>66677</v>
          </cell>
          <cell r="T698">
            <v>79677</v>
          </cell>
        </row>
        <row r="699">
          <cell r="D699">
            <v>54030010003</v>
          </cell>
          <cell r="E699" t="str">
            <v>En el periodo 2021-2023 se implementan 100 iniciativas lúdicas, académicas y comunitarias para la promoción de la participación ciudadana</v>
          </cell>
          <cell r="F699" t="str">
            <v>Iniciativas comunitarias para la promoción de la participación ciudadana, implementadas</v>
          </cell>
          <cell r="G699" t="str">
            <v>Incremento</v>
          </cell>
          <cell r="H699" t="str">
            <v>Número</v>
          </cell>
          <cell r="I699" t="str">
            <v>V1</v>
          </cell>
          <cell r="J699" t="str">
            <v>V1: Iniciativas lúdicas, académicas y comunitarias para la promoción de la participación ciudadana implementadas</v>
          </cell>
          <cell r="K699" t="str">
            <v>Número</v>
          </cell>
          <cell r="L699">
            <v>11</v>
          </cell>
          <cell r="M699">
            <v>45</v>
          </cell>
          <cell r="N699">
            <v>16</v>
          </cell>
          <cell r="O699">
            <v>0</v>
          </cell>
          <cell r="P699">
            <v>25</v>
          </cell>
          <cell r="Q699">
            <v>0</v>
          </cell>
          <cell r="R699">
            <v>9</v>
          </cell>
          <cell r="S699">
            <v>17</v>
          </cell>
          <cell r="T699">
            <v>25</v>
          </cell>
        </row>
        <row r="700">
          <cell r="D700">
            <v>54030010004</v>
          </cell>
          <cell r="E700" t="str">
            <v>En el 2023 se formulan 37 planes de desarrollo de nivel territorial.</v>
          </cell>
          <cell r="F700" t="str">
            <v>Planes de desarrollo a nivel territorial, formulados</v>
          </cell>
          <cell r="G700" t="str">
            <v>Incremento</v>
          </cell>
          <cell r="H700" t="str">
            <v>Número</v>
          </cell>
          <cell r="I700" t="str">
            <v>V1</v>
          </cell>
          <cell r="J700" t="str">
            <v>V1: Planes de desarrollo de nivel territorial formulados</v>
          </cell>
          <cell r="K700" t="str">
            <v>Número</v>
          </cell>
          <cell r="L700">
            <v>11</v>
          </cell>
          <cell r="M700">
            <v>45</v>
          </cell>
          <cell r="N700">
            <v>16</v>
          </cell>
          <cell r="O700">
            <v>0</v>
          </cell>
          <cell r="P700">
            <v>37</v>
          </cell>
          <cell r="Q700">
            <v>37</v>
          </cell>
          <cell r="R700">
            <v>0</v>
          </cell>
          <cell r="S700">
            <v>0</v>
          </cell>
          <cell r="T700">
            <v>0</v>
          </cell>
        </row>
        <row r="701">
          <cell r="D701">
            <v>54030010005</v>
          </cell>
          <cell r="E701" t="str">
            <v>En el periodo 2020-2023 se inspeccióna, vigila y controla en el cumplimiento de la norma comunal al 100% de los organismos comunales del territorio.</v>
          </cell>
          <cell r="F701" t="str">
            <v>Organismos comunales en el territorio Inspeccionados, Vigilados y Controlados en cumplimiento de la norma comunal</v>
          </cell>
          <cell r="G701" t="str">
            <v>Mantenimiento o cobertura</v>
          </cell>
          <cell r="H701" t="str">
            <v>Porcentaje</v>
          </cell>
          <cell r="I701" t="str">
            <v>(V1/V2)*100</v>
          </cell>
          <cell r="J701" t="str">
            <v>V1: Organismo comunales inspeccionados, vigilados y controlados en el cumplimiento de la norma comunal.
 V2: Total de organismos comunales del Territorio</v>
          </cell>
          <cell r="K701" t="str">
            <v>Número</v>
          </cell>
          <cell r="L701">
            <v>11</v>
          </cell>
          <cell r="M701">
            <v>45</v>
          </cell>
          <cell r="N701">
            <v>16</v>
          </cell>
          <cell r="O701">
            <v>100</v>
          </cell>
          <cell r="P701">
            <v>100</v>
          </cell>
          <cell r="Q701">
            <v>100</v>
          </cell>
          <cell r="R701">
            <v>100</v>
          </cell>
          <cell r="S701">
            <v>100</v>
          </cell>
          <cell r="T701">
            <v>100</v>
          </cell>
        </row>
        <row r="702">
          <cell r="D702">
            <v>54030010006</v>
          </cell>
          <cell r="E702" t="str">
            <v>En el periodo 2020-2023  la Estrategia de Resiliencia de  Santiago de Cali se encuentra funcionando en un 60%.</v>
          </cell>
          <cell r="F702" t="str">
            <v>Estrategia de Resiliencia en Territorios de Inclusión y Oportunidades de Santiago de Cali, funcionando</v>
          </cell>
          <cell r="G702" t="str">
            <v>Incremento</v>
          </cell>
          <cell r="H702" t="str">
            <v>Porcentaje</v>
          </cell>
          <cell r="I702" t="str">
            <v>(V1/V2)*100</v>
          </cell>
          <cell r="J702" t="str">
            <v>V1:Actividades realizadas de la estrategia de Resiliencia de Santiago de Cali.
V2: Total actividades de la Estrategia de Resilienca de Santago de Cali</v>
          </cell>
          <cell r="K702" t="str">
            <v>Número</v>
          </cell>
          <cell r="L702">
            <v>11</v>
          </cell>
          <cell r="M702">
            <v>45</v>
          </cell>
          <cell r="N702">
            <v>16</v>
          </cell>
          <cell r="O702">
            <v>29</v>
          </cell>
          <cell r="P702">
            <v>60</v>
          </cell>
          <cell r="Q702">
            <v>33</v>
          </cell>
          <cell r="R702">
            <v>43</v>
          </cell>
          <cell r="S702">
            <v>51</v>
          </cell>
          <cell r="T702">
            <v>60</v>
          </cell>
        </row>
        <row r="703">
          <cell r="D703">
            <v>54030010007</v>
          </cell>
          <cell r="E703" t="str">
            <v xml:space="preserve">En el periodo 2021-2023 se entregan 25 estimulos a propuestas, de organizaciones sociales y comunitarias, para la Transformación de Realidades Sociales en los territorios priorizados TIO´s. </v>
          </cell>
          <cell r="F703" t="str">
            <v>Estímulos a propuestas, de organizaciones sociales y comunitarias, para la transformación de realidades sociales en los territorios priorizados TIO´s, entregados</v>
          </cell>
          <cell r="G703" t="str">
            <v>Incremento</v>
          </cell>
          <cell r="H703" t="str">
            <v>Número</v>
          </cell>
          <cell r="I703" t="str">
            <v>V1</v>
          </cell>
          <cell r="J703" t="str">
            <v>V1: Estimulos entregados a propuestas, de organizaciones sociales y comunitarias, para la Transformación de Realidades Sociales en los territorios priorizados TIO´s.</v>
          </cell>
          <cell r="K703" t="str">
            <v>Número</v>
          </cell>
          <cell r="L703">
            <v>11</v>
          </cell>
          <cell r="M703">
            <v>41</v>
          </cell>
          <cell r="N703">
            <v>16</v>
          </cell>
          <cell r="O703">
            <v>0</v>
          </cell>
          <cell r="P703">
            <v>100</v>
          </cell>
          <cell r="Q703">
            <v>0</v>
          </cell>
          <cell r="R703">
            <v>34</v>
          </cell>
          <cell r="S703">
            <v>67</v>
          </cell>
          <cell r="T703">
            <v>100</v>
          </cell>
        </row>
        <row r="704">
          <cell r="D704">
            <v>54030010008</v>
          </cell>
          <cell r="E704" t="str">
            <v>En el período 2020-2023 se promueve el funcionamiento del Sistema Municipal de Cultura de Santigo de Cali, de acuerdo con lo establecido en la normatividad vigente</v>
          </cell>
          <cell r="F704" t="str">
            <v>Sistema Municipal de Cultura funcionando</v>
          </cell>
          <cell r="G704" t="str">
            <v>#N/A</v>
          </cell>
          <cell r="H704" t="str">
            <v>Número</v>
          </cell>
          <cell r="I704" t="str">
            <v>V1</v>
          </cell>
          <cell r="J704" t="str">
            <v>V1= Sistema Municipal de Cultura funcionando</v>
          </cell>
          <cell r="K704" t="str">
            <v>Número</v>
          </cell>
          <cell r="L704">
            <v>11</v>
          </cell>
          <cell r="M704">
            <v>33</v>
          </cell>
          <cell r="N704">
            <v>5</v>
          </cell>
          <cell r="O704">
            <v>1</v>
          </cell>
          <cell r="P704">
            <v>1</v>
          </cell>
          <cell r="Q704">
            <v>1</v>
          </cell>
          <cell r="R704">
            <v>1</v>
          </cell>
          <cell r="S704">
            <v>1</v>
          </cell>
          <cell r="T704">
            <v>1</v>
          </cell>
        </row>
        <row r="705">
          <cell r="D705">
            <v>54030010009</v>
          </cell>
          <cell r="E705" t="str">
            <v>En el período 2020-2023 se vinculan doscientas (200) mujeres a procesos de formación política desde la perspectiva de género y diferencial.</v>
          </cell>
          <cell r="F705" t="str">
            <v>Mujeres de la zona rural y urbana vinculadas a procesos de formación política desde la perspectiva de género y diferencial</v>
          </cell>
          <cell r="G705" t="str">
            <v>Incremento</v>
          </cell>
          <cell r="H705" t="str">
            <v>Número</v>
          </cell>
          <cell r="I705" t="str">
            <v>V1</v>
          </cell>
          <cell r="J705" t="str">
            <v>V1:Mujeres vinculadas a procesos de formación política</v>
          </cell>
          <cell r="K705" t="str">
            <v>Número</v>
          </cell>
          <cell r="L705">
            <v>5</v>
          </cell>
          <cell r="M705">
            <v>45</v>
          </cell>
          <cell r="N705">
            <v>14</v>
          </cell>
          <cell r="O705">
            <v>300</v>
          </cell>
          <cell r="P705">
            <v>500</v>
          </cell>
          <cell r="Q705">
            <v>350</v>
          </cell>
          <cell r="R705">
            <v>400</v>
          </cell>
          <cell r="S705">
            <v>450</v>
          </cell>
          <cell r="T705">
            <v>500</v>
          </cell>
        </row>
        <row r="706">
          <cell r="D706">
            <v>54030010010</v>
          </cell>
          <cell r="E706" t="str">
            <v>En el periodo 2021-2023 opera una red de agentes institucionales con un plan específico para buen gobierno, abierto a la ciudadania</v>
          </cell>
          <cell r="F706" t="str">
            <v>Red de agentes institucionales con un plan específico para buen gobierno, abierto a la ciudadanía; operando</v>
          </cell>
          <cell r="G706" t="str">
            <v>Mantenimiento o cobertura</v>
          </cell>
          <cell r="H706" t="str">
            <v>Número</v>
          </cell>
          <cell r="I706" t="str">
            <v>V1</v>
          </cell>
          <cell r="J706" t="str">
            <v>V1=Red de agentes institucionales con un plan específico para buen gobierno, abierto a la ciudadanía; operando</v>
          </cell>
          <cell r="K706" t="str">
            <v>Número</v>
          </cell>
          <cell r="L706">
            <v>16</v>
          </cell>
          <cell r="M706">
            <v>45</v>
          </cell>
          <cell r="N706">
            <v>17</v>
          </cell>
          <cell r="O706">
            <v>0</v>
          </cell>
          <cell r="P706">
            <v>1</v>
          </cell>
          <cell r="Q706">
            <v>0</v>
          </cell>
          <cell r="R706">
            <v>1</v>
          </cell>
          <cell r="S706">
            <v>1</v>
          </cell>
          <cell r="T706">
            <v>1</v>
          </cell>
        </row>
        <row r="707">
          <cell r="D707">
            <v>54030010011</v>
          </cell>
          <cell r="E707" t="str">
            <v>En el periodo 2020-2023 se implementan 4 estrategias de Comunicación clara y transparente.</v>
          </cell>
          <cell r="F707" t="str">
            <v>Estrategia de Comunicación clara y transparente, implementada</v>
          </cell>
          <cell r="G707" t="str">
            <v>Incremento</v>
          </cell>
          <cell r="H707" t="str">
            <v>Número</v>
          </cell>
          <cell r="I707" t="str">
            <v>V1</v>
          </cell>
          <cell r="J707" t="str">
            <v>V1: Estrategia de Comunicación clara y transparente implementada.</v>
          </cell>
          <cell r="K707" t="str">
            <v>Número</v>
          </cell>
          <cell r="L707">
            <v>16</v>
          </cell>
          <cell r="M707">
            <v>45</v>
          </cell>
          <cell r="N707">
            <v>17</v>
          </cell>
          <cell r="O707">
            <v>0</v>
          </cell>
          <cell r="P707">
            <v>4</v>
          </cell>
          <cell r="Q707">
            <v>1</v>
          </cell>
          <cell r="R707">
            <v>2</v>
          </cell>
          <cell r="S707">
            <v>3</v>
          </cell>
          <cell r="T707">
            <v>4</v>
          </cell>
        </row>
        <row r="708">
          <cell r="D708">
            <v>54030010012</v>
          </cell>
          <cell r="E708" t="str">
            <v>En el cuatrenio 2020-2023, se implementa una estrategia de fortalecimiento de las competencias para los usuarios de servicios públicos y TIC</v>
          </cell>
          <cell r="F708" t="str">
            <v>Estrategia de fortalecimiento de las competencias para los usuarios de servicios públicos y TIC</v>
          </cell>
          <cell r="G708" t="str">
            <v>Incremento</v>
          </cell>
          <cell r="H708" t="str">
            <v>Número</v>
          </cell>
          <cell r="I708" t="str">
            <v>V1 / V2</v>
          </cell>
          <cell r="J708" t="str">
            <v>V1: Número de usuarios de servicios públicos capacitados en competencias TIC
 V2: Número de usuarios proyectados para capacitar en competencias TIC</v>
          </cell>
          <cell r="K708" t="str">
            <v>Número</v>
          </cell>
          <cell r="L708">
            <v>17</v>
          </cell>
          <cell r="M708">
            <v>23</v>
          </cell>
          <cell r="N708">
            <v>6</v>
          </cell>
          <cell r="O708">
            <v>0</v>
          </cell>
          <cell r="P708">
            <v>1</v>
          </cell>
          <cell r="Q708">
            <v>0.05</v>
          </cell>
          <cell r="R708">
            <v>0.5</v>
          </cell>
          <cell r="S708">
            <v>0.75</v>
          </cell>
          <cell r="T708">
            <v>100</v>
          </cell>
        </row>
        <row r="709">
          <cell r="D709">
            <v>54030010013</v>
          </cell>
          <cell r="E709" t="str">
            <v>Durante el periodo 2020-2023, se implementan 4 Estrategias de rendición de cuentas en la Alcaldía de Santiago de Cali</v>
          </cell>
          <cell r="F709" t="str">
            <v>Estrategia de rendición de cuentas implementada</v>
          </cell>
          <cell r="G709" t="str">
            <v>Incremento</v>
          </cell>
          <cell r="H709" t="str">
            <v>Número</v>
          </cell>
          <cell r="I709" t="str">
            <v>V1</v>
          </cell>
          <cell r="J709" t="str">
            <v>V1= Estrategias de rendición de cuentas implementadas</v>
          </cell>
          <cell r="K709" t="str">
            <v>Número</v>
          </cell>
          <cell r="L709">
            <v>17</v>
          </cell>
          <cell r="M709">
            <v>45</v>
          </cell>
          <cell r="N709">
            <v>17</v>
          </cell>
          <cell r="O709">
            <v>4</v>
          </cell>
          <cell r="P709">
            <v>4</v>
          </cell>
          <cell r="Q709">
            <v>1</v>
          </cell>
          <cell r="R709">
            <v>2</v>
          </cell>
          <cell r="S709">
            <v>3</v>
          </cell>
          <cell r="T709">
            <v>4</v>
          </cell>
        </row>
        <row r="710">
          <cell r="D710">
            <v>54030020001</v>
          </cell>
          <cell r="E710" t="str">
            <v>En el período 2020-2023 se formula, aprueba y socializa la política pública de cultura ciudadana</v>
          </cell>
          <cell r="F710" t="str">
            <v>Política Pública de Cultura Ciudadana formulada, aprobada y socializada</v>
          </cell>
          <cell r="G710" t="str">
            <v>Incremento</v>
          </cell>
          <cell r="H710" t="str">
            <v>Número</v>
          </cell>
          <cell r="I710" t="str">
            <v>V1*0,6+V2*0,3+V3*0,1</v>
          </cell>
          <cell r="J710" t="str">
            <v>V1=Política Pública de Cultura Ciudadana formulada. 
 V2=Política Pública de Cultura Ciudadana aprobada. 
 V3= Política Pública de Cultura Ciudadana socializada</v>
          </cell>
          <cell r="K710" t="str">
            <v>Número</v>
          </cell>
          <cell r="L710">
            <v>16</v>
          </cell>
          <cell r="M710">
            <v>45</v>
          </cell>
          <cell r="N710">
            <v>16</v>
          </cell>
          <cell r="O710">
            <v>0</v>
          </cell>
          <cell r="P710">
            <v>1</v>
          </cell>
          <cell r="Q710">
            <v>0.6</v>
          </cell>
          <cell r="R710">
            <v>0.9</v>
          </cell>
          <cell r="S710">
            <v>1</v>
          </cell>
          <cell r="T710">
            <v>1</v>
          </cell>
        </row>
        <row r="711">
          <cell r="D711">
            <v>54030020002</v>
          </cell>
          <cell r="E711" t="str">
            <v>En el Periodo 2020-2023 se implementa en un 100% las iniciativas del Plan de Acción para  el fomento y promoción a la libertad religiosa a partir de la participación ciudadana.</v>
          </cell>
          <cell r="F711" t="str">
            <v>Estrategia para el fomento y promoción del derecho a la libertad religiosa y la participación ciudadana, realizada</v>
          </cell>
          <cell r="G711" t="str">
            <v>Mantenimiento o cobertura</v>
          </cell>
          <cell r="H711" t="str">
            <v>Número</v>
          </cell>
          <cell r="I711" t="str">
            <v>V1</v>
          </cell>
          <cell r="J711" t="str">
            <v>V1: Actividades de la Estrategia para el fomento del derecho a la libertad religiosa y la participación ciudadana realizadas</v>
          </cell>
          <cell r="K711" t="str">
            <v>Número</v>
          </cell>
          <cell r="L711">
            <v>11</v>
          </cell>
          <cell r="M711">
            <v>45</v>
          </cell>
          <cell r="N711">
            <v>16</v>
          </cell>
          <cell r="O711">
            <v>0</v>
          </cell>
          <cell r="P711">
            <v>1</v>
          </cell>
          <cell r="Q711">
            <v>0</v>
          </cell>
          <cell r="R711">
            <v>1</v>
          </cell>
          <cell r="S711">
            <v>1</v>
          </cell>
          <cell r="T711">
            <v>1</v>
          </cell>
        </row>
        <row r="712">
          <cell r="D712">
            <v>54030020003</v>
          </cell>
          <cell r="E712" t="str">
            <v>En el período 2020-2023 se forman a 9.300 personas en cultura ciudadana para la paz, la convivencia y reconciliación</v>
          </cell>
          <cell r="F712" t="str">
            <v>Personas formadas en cultura ciudadana para la paz, la convivencia y la reconciliación</v>
          </cell>
          <cell r="G712" t="str">
            <v>Incremento</v>
          </cell>
          <cell r="H712" t="str">
            <v>Número</v>
          </cell>
          <cell r="I712" t="str">
            <v>V1</v>
          </cell>
          <cell r="J712" t="str">
            <v>V1=Personas formadas en cultura ciudadana para la paz, la convivencia y reconciliación</v>
          </cell>
          <cell r="K712" t="str">
            <v>Número</v>
          </cell>
          <cell r="L712">
            <v>16</v>
          </cell>
          <cell r="M712">
            <v>41</v>
          </cell>
          <cell r="N712">
            <v>18</v>
          </cell>
          <cell r="O712">
            <v>8390</v>
          </cell>
          <cell r="P712">
            <v>17690</v>
          </cell>
          <cell r="Q712">
            <v>10830</v>
          </cell>
          <cell r="R712">
            <v>12530</v>
          </cell>
          <cell r="S712">
            <v>15090</v>
          </cell>
          <cell r="T712">
            <v>17690</v>
          </cell>
        </row>
        <row r="713">
          <cell r="D713">
            <v>54030020004</v>
          </cell>
          <cell r="E713" t="str">
            <v>En el período 2020-2023 se apoyan 241 Iniciativas institucionales y comunitarias en cultura ciudadana y construcción de paz</v>
          </cell>
          <cell r="F713" t="str">
            <v>Iniciativas institucionales y comunitarias en cultura ciudadana y promoción de nuevas normalidades apoyadas</v>
          </cell>
          <cell r="G713" t="str">
            <v>Incremento</v>
          </cell>
          <cell r="H713" t="str">
            <v>Número</v>
          </cell>
          <cell r="I713" t="str">
            <v>V1</v>
          </cell>
          <cell r="J713" t="str">
            <v>V1=Iniciativas institucionales y comunitarias en cultura ciudadana y construción de paz apoyadas</v>
          </cell>
          <cell r="K713" t="str">
            <v>Número</v>
          </cell>
          <cell r="L713">
            <v>16</v>
          </cell>
          <cell r="M713">
            <v>45</v>
          </cell>
          <cell r="N713">
            <v>18</v>
          </cell>
          <cell r="O713">
            <v>98</v>
          </cell>
          <cell r="P713">
            <v>339</v>
          </cell>
          <cell r="Q713">
            <v>157</v>
          </cell>
          <cell r="R713">
            <v>200</v>
          </cell>
          <cell r="S713">
            <v>274</v>
          </cell>
          <cell r="T713">
            <v>339</v>
          </cell>
        </row>
        <row r="714">
          <cell r="D714">
            <v>54030020005</v>
          </cell>
          <cell r="E714" t="str">
            <v xml:space="preserve">En el período 2021-2023 se apoyan y promueven 43 colectivos Urbanos y rurales de cultura ciudadana y construcción de Paz </v>
          </cell>
          <cell r="F714" t="str">
            <v>Colectivos Urbanos y rurales de cultura ciudadana y construcción de Paz apoyados y promovidos</v>
          </cell>
          <cell r="G714" t="str">
            <v>Incremento</v>
          </cell>
          <cell r="H714" t="str">
            <v>Número</v>
          </cell>
          <cell r="I714" t="str">
            <v>V1</v>
          </cell>
          <cell r="J714" t="str">
            <v>V1=Colectivos Urbanos y rurales de cultura ciudadana y construcción de Paz apoyados y promovidos</v>
          </cell>
          <cell r="K714" t="str">
            <v>Número</v>
          </cell>
          <cell r="L714">
            <v>16</v>
          </cell>
          <cell r="M714">
            <v>45</v>
          </cell>
          <cell r="N714">
            <v>18</v>
          </cell>
          <cell r="O714">
            <v>15</v>
          </cell>
          <cell r="P714">
            <v>58</v>
          </cell>
          <cell r="Q714">
            <v>19</v>
          </cell>
          <cell r="R714">
            <v>22</v>
          </cell>
          <cell r="S714">
            <v>39</v>
          </cell>
          <cell r="T714">
            <v>58</v>
          </cell>
        </row>
        <row r="715">
          <cell r="D715">
            <v>54030020006</v>
          </cell>
          <cell r="E715" t="str">
            <v>En el período 2021-2023 se implementan 12 Iniciativas institucionales de promoción a la caleñidad</v>
          </cell>
          <cell r="F715" t="str">
            <v>Iniciativas institucionales de promoción a la caleñidad implementadas</v>
          </cell>
          <cell r="G715" t="str">
            <v>Incremento</v>
          </cell>
          <cell r="H715" t="str">
            <v>Número</v>
          </cell>
          <cell r="I715" t="str">
            <v>V1</v>
          </cell>
          <cell r="J715" t="str">
            <v>V1=Iniciativas institucionales de promoción a la caleñidad implementadas</v>
          </cell>
          <cell r="K715" t="str">
            <v>Número</v>
          </cell>
          <cell r="L715">
            <v>16</v>
          </cell>
          <cell r="M715">
            <v>45</v>
          </cell>
          <cell r="N715">
            <v>16</v>
          </cell>
          <cell r="O715">
            <v>0</v>
          </cell>
          <cell r="P715">
            <v>12</v>
          </cell>
          <cell r="Q715">
            <v>0</v>
          </cell>
          <cell r="R715">
            <v>0</v>
          </cell>
          <cell r="S715">
            <v>6</v>
          </cell>
          <cell r="T715">
            <v>12</v>
          </cell>
        </row>
        <row r="716">
          <cell r="D716">
            <v>54030020007</v>
          </cell>
          <cell r="E716" t="str">
            <v>En el período 2020-2023 se realizan 35 encuentros ciudadanos de sensibilización en temas de cultura ciudadana</v>
          </cell>
          <cell r="F716" t="str">
            <v>Encuentros ciudadanos de sensibilización en temas de cultura ciudadana realizados</v>
          </cell>
          <cell r="G716" t="str">
            <v>Incremento</v>
          </cell>
          <cell r="H716" t="str">
            <v>Número</v>
          </cell>
          <cell r="I716" t="str">
            <v>V1</v>
          </cell>
          <cell r="J716" t="str">
            <v>V1=Encuentros ciudadanos de sensibilización en temas de cultura ciudadana realizados</v>
          </cell>
          <cell r="K716" t="str">
            <v>Número</v>
          </cell>
          <cell r="L716">
            <v>16</v>
          </cell>
          <cell r="M716">
            <v>45</v>
          </cell>
          <cell r="N716">
            <v>16</v>
          </cell>
          <cell r="O716">
            <v>30</v>
          </cell>
          <cell r="P716">
            <v>65</v>
          </cell>
          <cell r="Q716">
            <v>50</v>
          </cell>
          <cell r="R716">
            <v>50</v>
          </cell>
          <cell r="S716">
            <v>58</v>
          </cell>
          <cell r="T716">
            <v>65</v>
          </cell>
        </row>
        <row r="717">
          <cell r="D717">
            <v>54030020008</v>
          </cell>
          <cell r="E717" t="str">
            <v>A 2023 contar con una política pública integral de libertad religiosa en Santiago de Cali que se encuentre formulada y adoptada por la Administración distrital</v>
          </cell>
          <cell r="F717" t="str">
            <v>Política pública integral de libertad religiosa, formulada y adoptada</v>
          </cell>
          <cell r="G717" t="str">
            <v>Incremento</v>
          </cell>
          <cell r="H717" t="str">
            <v>Número</v>
          </cell>
          <cell r="I717" t="str">
            <v>V1+V2</v>
          </cell>
          <cell r="J717" t="str">
            <v>V1: Politica pública formulada
V2: Política Pública adoptada</v>
          </cell>
          <cell r="K717" t="str">
            <v>Número</v>
          </cell>
          <cell r="L717">
            <v>11</v>
          </cell>
          <cell r="M717">
            <v>45</v>
          </cell>
          <cell r="N717">
            <v>16</v>
          </cell>
          <cell r="O717">
            <v>0</v>
          </cell>
          <cell r="P717">
            <v>1</v>
          </cell>
          <cell r="Q717">
            <v>0</v>
          </cell>
          <cell r="R717">
            <v>1</v>
          </cell>
          <cell r="S717">
            <v>0</v>
          </cell>
          <cell r="T717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4"/>
  <sheetViews>
    <sheetView showGridLines="0" tabSelected="1" zoomScaleNormal="100" zoomScaleSheetLayoutView="40" workbookViewId="0">
      <selection activeCell="A2" sqref="A2"/>
    </sheetView>
  </sheetViews>
  <sheetFormatPr baseColWidth="10" defaultRowHeight="12.75" x14ac:dyDescent="0.25"/>
  <cols>
    <col min="1" max="2" width="10.140625" style="3" customWidth="1"/>
    <col min="3" max="3" width="9.7109375" style="3" customWidth="1"/>
    <col min="4" max="4" width="10.42578125" style="3" customWidth="1"/>
    <col min="5" max="5" width="8.140625" style="3" bestFit="1" customWidth="1"/>
    <col min="6" max="8" width="7.7109375" style="3" customWidth="1"/>
    <col min="9" max="9" width="8.7109375" style="3" customWidth="1"/>
    <col min="10" max="10" width="10.7109375" style="3" customWidth="1"/>
    <col min="11" max="11" width="25.7109375" style="4" customWidth="1"/>
    <col min="12" max="12" width="28.85546875" style="5" customWidth="1"/>
    <col min="13" max="13" width="10.5703125" style="5" bestFit="1" customWidth="1"/>
    <col min="14" max="15" width="10.28515625" style="5" customWidth="1"/>
    <col min="16" max="16" width="20.7109375" style="5" customWidth="1"/>
    <col min="17" max="20" width="9.28515625" style="1" customWidth="1"/>
    <col min="21" max="21" width="7.7109375" style="6" customWidth="1"/>
    <col min="22" max="22" width="8.42578125" style="6" customWidth="1"/>
    <col min="23" max="25" width="7.7109375" style="1" customWidth="1"/>
    <col min="26" max="26" width="7.5703125" style="1" customWidth="1"/>
    <col min="27" max="30" width="12.5703125" style="1" bestFit="1" customWidth="1"/>
    <col min="31" max="31" width="13.85546875" style="1" bestFit="1" customWidth="1"/>
    <col min="32" max="32" width="25.7109375" style="1" customWidth="1"/>
    <col min="33" max="16384" width="11.42578125" style="1"/>
  </cols>
  <sheetData>
    <row r="1" spans="1:32" ht="99.9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3" spans="1:32" ht="15.75" x14ac:dyDescent="0.25">
      <c r="A3" s="15" t="s">
        <v>63</v>
      </c>
      <c r="B3" s="16">
        <v>51</v>
      </c>
      <c r="C3" s="15" t="s">
        <v>100</v>
      </c>
      <c r="E3" s="10"/>
      <c r="F3" s="10"/>
      <c r="G3" s="10"/>
      <c r="H3" s="10"/>
      <c r="I3" s="10"/>
      <c r="J3" s="11"/>
    </row>
    <row r="4" spans="1:32" ht="15.75" x14ac:dyDescent="0.25">
      <c r="A4" s="18" t="s">
        <v>2529</v>
      </c>
      <c r="B4" s="11"/>
      <c r="C4" s="107">
        <v>9.9749999999999996</v>
      </c>
      <c r="D4" s="18"/>
      <c r="E4" s="18"/>
      <c r="F4" s="18"/>
      <c r="G4" s="18"/>
      <c r="H4" s="18"/>
      <c r="I4" s="18"/>
      <c r="J4" s="11"/>
    </row>
    <row r="6" spans="1:32" s="2" customFormat="1" ht="24" customHeight="1" x14ac:dyDescent="0.25">
      <c r="A6" s="148" t="s">
        <v>64</v>
      </c>
      <c r="B6" s="151" t="s">
        <v>98</v>
      </c>
      <c r="C6" s="148" t="s">
        <v>0</v>
      </c>
      <c r="D6" s="151" t="s">
        <v>9</v>
      </c>
      <c r="E6" s="156" t="s">
        <v>51</v>
      </c>
      <c r="F6" s="156"/>
      <c r="G6" s="156"/>
      <c r="H6" s="156"/>
      <c r="I6" s="156"/>
      <c r="J6" s="148" t="s">
        <v>3</v>
      </c>
      <c r="K6" s="148" t="s">
        <v>6</v>
      </c>
      <c r="L6" s="146" t="s">
        <v>7</v>
      </c>
      <c r="M6" s="146" t="s">
        <v>60</v>
      </c>
      <c r="N6" s="146" t="s">
        <v>1</v>
      </c>
      <c r="O6" s="146" t="s">
        <v>8</v>
      </c>
      <c r="P6" s="146" t="s">
        <v>2</v>
      </c>
      <c r="Q6" s="146" t="s">
        <v>1</v>
      </c>
      <c r="R6" s="151" t="s">
        <v>66</v>
      </c>
      <c r="S6" s="151" t="s">
        <v>65</v>
      </c>
      <c r="T6" s="151" t="s">
        <v>59</v>
      </c>
      <c r="U6" s="146" t="s">
        <v>99</v>
      </c>
      <c r="V6" s="146" t="s">
        <v>12</v>
      </c>
      <c r="W6" s="150" t="s">
        <v>10</v>
      </c>
      <c r="X6" s="150"/>
      <c r="Y6" s="150"/>
      <c r="Z6" s="150"/>
      <c r="AA6" s="150" t="s">
        <v>11</v>
      </c>
      <c r="AB6" s="150"/>
      <c r="AC6" s="150"/>
      <c r="AD6" s="150"/>
      <c r="AE6" s="150"/>
      <c r="AF6" s="146" t="s">
        <v>4</v>
      </c>
    </row>
    <row r="7" spans="1:32" s="2" customFormat="1" ht="26.25" customHeight="1" x14ac:dyDescent="0.25">
      <c r="A7" s="149"/>
      <c r="B7" s="152"/>
      <c r="C7" s="149"/>
      <c r="D7" s="152"/>
      <c r="E7" s="19">
        <v>2020</v>
      </c>
      <c r="F7" s="19">
        <v>2021</v>
      </c>
      <c r="G7" s="19">
        <v>2022</v>
      </c>
      <c r="H7" s="19">
        <v>2023</v>
      </c>
      <c r="I7" s="19" t="s">
        <v>67</v>
      </c>
      <c r="J7" s="149"/>
      <c r="K7" s="149"/>
      <c r="L7" s="147"/>
      <c r="M7" s="147"/>
      <c r="N7" s="147"/>
      <c r="O7" s="147"/>
      <c r="P7" s="147"/>
      <c r="Q7" s="147"/>
      <c r="R7" s="152"/>
      <c r="S7" s="152"/>
      <c r="T7" s="152"/>
      <c r="U7" s="147"/>
      <c r="V7" s="147"/>
      <c r="W7" s="20" t="s">
        <v>68</v>
      </c>
      <c r="X7" s="20" t="s">
        <v>69</v>
      </c>
      <c r="Y7" s="20" t="s">
        <v>70</v>
      </c>
      <c r="Z7" s="20" t="s">
        <v>71</v>
      </c>
      <c r="AA7" s="20" t="s">
        <v>72</v>
      </c>
      <c r="AB7" s="20" t="s">
        <v>73</v>
      </c>
      <c r="AC7" s="20" t="s">
        <v>74</v>
      </c>
      <c r="AD7" s="20" t="s">
        <v>75</v>
      </c>
      <c r="AE7" s="20" t="s">
        <v>76</v>
      </c>
      <c r="AF7" s="147"/>
    </row>
    <row r="8" spans="1:32" s="9" customFormat="1" ht="76.5" x14ac:dyDescent="0.25">
      <c r="A8" s="154" t="s">
        <v>101</v>
      </c>
      <c r="B8" s="153">
        <v>30.362000000000002</v>
      </c>
      <c r="C8" s="154" t="s">
        <v>102</v>
      </c>
      <c r="D8" s="153">
        <v>100</v>
      </c>
      <c r="E8" s="77">
        <v>4.1950000000000003</v>
      </c>
      <c r="F8" s="77">
        <v>4.9000000000000004</v>
      </c>
      <c r="G8" s="77">
        <v>13.058</v>
      </c>
      <c r="H8" s="77">
        <v>8.5190000000000001</v>
      </c>
      <c r="I8" s="77">
        <v>7.9369999999999994</v>
      </c>
      <c r="J8" s="23">
        <v>51010010001</v>
      </c>
      <c r="K8" s="34" t="s">
        <v>103</v>
      </c>
      <c r="L8" s="34" t="s">
        <v>104</v>
      </c>
      <c r="M8" s="62" t="s">
        <v>105</v>
      </c>
      <c r="N8" s="36" t="s">
        <v>370</v>
      </c>
      <c r="O8" s="35" t="s">
        <v>381</v>
      </c>
      <c r="P8" s="36" t="s">
        <v>382</v>
      </c>
      <c r="Q8" s="36" t="s">
        <v>370</v>
      </c>
      <c r="R8" s="36">
        <v>9</v>
      </c>
      <c r="S8" s="37">
        <v>39</v>
      </c>
      <c r="T8" s="38">
        <v>17</v>
      </c>
      <c r="U8" s="37">
        <v>0</v>
      </c>
      <c r="V8" s="37">
        <v>1</v>
      </c>
      <c r="W8" s="75">
        <v>0.1</v>
      </c>
      <c r="X8" s="75">
        <v>0.3</v>
      </c>
      <c r="Y8" s="75">
        <v>0.6</v>
      </c>
      <c r="Z8" s="75">
        <v>1</v>
      </c>
      <c r="AA8" s="39">
        <v>1949237373</v>
      </c>
      <c r="AB8" s="39">
        <v>46935825000</v>
      </c>
      <c r="AC8" s="39">
        <v>77050537125</v>
      </c>
      <c r="AD8" s="39">
        <v>32398496298</v>
      </c>
      <c r="AE8" s="39">
        <f>SUM(AA8:AD8)</f>
        <v>158334095796</v>
      </c>
      <c r="AF8" s="40" t="s">
        <v>351</v>
      </c>
    </row>
    <row r="9" spans="1:32" s="9" customFormat="1" ht="38.25" x14ac:dyDescent="0.25">
      <c r="A9" s="143"/>
      <c r="B9" s="144">
        <v>0</v>
      </c>
      <c r="C9" s="143"/>
      <c r="D9" s="144">
        <v>0</v>
      </c>
      <c r="E9" s="78">
        <v>0</v>
      </c>
      <c r="F9" s="78">
        <v>1.0710000000000002</v>
      </c>
      <c r="G9" s="78">
        <v>1.0940000000000001</v>
      </c>
      <c r="H9" s="78">
        <v>1.1100000000000001</v>
      </c>
      <c r="I9" s="78">
        <v>0.81899999999999995</v>
      </c>
      <c r="J9" s="7">
        <v>51010010002</v>
      </c>
      <c r="K9" s="21" t="s">
        <v>1749</v>
      </c>
      <c r="L9" s="21" t="s">
        <v>106</v>
      </c>
      <c r="M9" s="62" t="s">
        <v>105</v>
      </c>
      <c r="N9" s="26" t="s">
        <v>370</v>
      </c>
      <c r="O9" s="25" t="s">
        <v>381</v>
      </c>
      <c r="P9" s="26" t="s">
        <v>383</v>
      </c>
      <c r="Q9" s="26" t="s">
        <v>370</v>
      </c>
      <c r="R9" s="26">
        <v>9</v>
      </c>
      <c r="S9" s="27">
        <v>33</v>
      </c>
      <c r="T9" s="26">
        <v>5</v>
      </c>
      <c r="U9" s="27">
        <v>32</v>
      </c>
      <c r="V9" s="27">
        <v>44</v>
      </c>
      <c r="W9" s="27">
        <v>0</v>
      </c>
      <c r="X9" s="27">
        <v>36</v>
      </c>
      <c r="Y9" s="27">
        <v>40</v>
      </c>
      <c r="Z9" s="27">
        <v>44</v>
      </c>
      <c r="AA9" s="30">
        <v>0</v>
      </c>
      <c r="AB9" s="30">
        <v>300000000</v>
      </c>
      <c r="AC9" s="30">
        <v>300000000</v>
      </c>
      <c r="AD9" s="30">
        <v>309000000</v>
      </c>
      <c r="AE9" s="30">
        <f t="shared" ref="AE9:AE74" si="0">SUM(AA9:AD9)</f>
        <v>909000000</v>
      </c>
      <c r="AF9" s="31" t="s">
        <v>352</v>
      </c>
    </row>
    <row r="10" spans="1:32" s="9" customFormat="1" ht="38.25" x14ac:dyDescent="0.25">
      <c r="A10" s="143"/>
      <c r="B10" s="144">
        <v>0</v>
      </c>
      <c r="C10" s="143"/>
      <c r="D10" s="144">
        <v>0</v>
      </c>
      <c r="E10" s="78">
        <v>0</v>
      </c>
      <c r="F10" s="78">
        <v>1.4500000000000002</v>
      </c>
      <c r="G10" s="78">
        <v>3.0949999999999998</v>
      </c>
      <c r="H10" s="78">
        <v>3.6510000000000002</v>
      </c>
      <c r="I10" s="78">
        <v>2.0489999999999999</v>
      </c>
      <c r="J10" s="7">
        <v>51010010003</v>
      </c>
      <c r="K10" s="21" t="s">
        <v>107</v>
      </c>
      <c r="L10" s="21" t="s">
        <v>108</v>
      </c>
      <c r="M10" s="62" t="s">
        <v>105</v>
      </c>
      <c r="N10" s="26" t="s">
        <v>370</v>
      </c>
      <c r="O10" s="25" t="s">
        <v>381</v>
      </c>
      <c r="P10" s="26" t="s">
        <v>384</v>
      </c>
      <c r="Q10" s="26" t="s">
        <v>370</v>
      </c>
      <c r="R10" s="26">
        <v>9</v>
      </c>
      <c r="S10" s="27">
        <v>39</v>
      </c>
      <c r="T10" s="28">
        <v>13</v>
      </c>
      <c r="U10" s="27">
        <v>0</v>
      </c>
      <c r="V10" s="27">
        <v>23</v>
      </c>
      <c r="W10" s="27">
        <v>0</v>
      </c>
      <c r="X10" s="26">
        <v>3</v>
      </c>
      <c r="Y10" s="26">
        <v>13</v>
      </c>
      <c r="Z10" s="26">
        <v>23</v>
      </c>
      <c r="AA10" s="30">
        <v>0</v>
      </c>
      <c r="AB10" s="30">
        <v>1938935765</v>
      </c>
      <c r="AC10" s="30">
        <v>6682832158</v>
      </c>
      <c r="AD10" s="30">
        <v>10268828926</v>
      </c>
      <c r="AE10" s="30">
        <f t="shared" si="0"/>
        <v>18890596849</v>
      </c>
      <c r="AF10" s="31" t="s">
        <v>351</v>
      </c>
    </row>
    <row r="11" spans="1:32" s="9" customFormat="1" ht="51" x14ac:dyDescent="0.25">
      <c r="A11" s="143"/>
      <c r="B11" s="144">
        <v>0</v>
      </c>
      <c r="C11" s="143"/>
      <c r="D11" s="144">
        <v>0</v>
      </c>
      <c r="E11" s="78">
        <v>5.032</v>
      </c>
      <c r="F11" s="78">
        <v>1.5089999999999999</v>
      </c>
      <c r="G11" s="78">
        <v>1.69</v>
      </c>
      <c r="H11" s="78">
        <v>1.8530000000000002</v>
      </c>
      <c r="I11" s="78">
        <v>2.1120000000000001</v>
      </c>
      <c r="J11" s="7">
        <v>51010010004</v>
      </c>
      <c r="K11" s="21" t="s">
        <v>109</v>
      </c>
      <c r="L11" s="21" t="s">
        <v>110</v>
      </c>
      <c r="M11" s="62" t="s">
        <v>105</v>
      </c>
      <c r="N11" s="26" t="s">
        <v>372</v>
      </c>
      <c r="O11" s="25" t="s">
        <v>381</v>
      </c>
      <c r="P11" s="26" t="s">
        <v>385</v>
      </c>
      <c r="Q11" s="26" t="s">
        <v>370</v>
      </c>
      <c r="R11" s="26">
        <v>9</v>
      </c>
      <c r="S11" s="27">
        <v>23</v>
      </c>
      <c r="T11" s="26">
        <v>6</v>
      </c>
      <c r="U11" s="27">
        <v>1200</v>
      </c>
      <c r="V11" s="27">
        <v>1240</v>
      </c>
      <c r="W11" s="27">
        <v>1203</v>
      </c>
      <c r="X11" s="27">
        <v>1216</v>
      </c>
      <c r="Y11" s="27">
        <v>1229</v>
      </c>
      <c r="Z11" s="27">
        <v>1240</v>
      </c>
      <c r="AA11" s="30">
        <v>1682400000</v>
      </c>
      <c r="AB11" s="30">
        <v>2190189200</v>
      </c>
      <c r="AC11" s="30">
        <v>2199811707</v>
      </c>
      <c r="AD11" s="30">
        <v>2398747210</v>
      </c>
      <c r="AE11" s="30">
        <f t="shared" si="0"/>
        <v>8471148117</v>
      </c>
      <c r="AF11" s="31" t="s">
        <v>351</v>
      </c>
    </row>
    <row r="12" spans="1:32" s="9" customFormat="1" ht="229.5" x14ac:dyDescent="0.25">
      <c r="A12" s="143"/>
      <c r="B12" s="144">
        <v>0</v>
      </c>
      <c r="C12" s="143"/>
      <c r="D12" s="144">
        <v>0</v>
      </c>
      <c r="E12" s="78">
        <v>0</v>
      </c>
      <c r="F12" s="78">
        <v>1.147</v>
      </c>
      <c r="G12" s="78">
        <v>1.286</v>
      </c>
      <c r="H12" s="78">
        <v>1.3480000000000001</v>
      </c>
      <c r="I12" s="78">
        <v>0.94500000000000006</v>
      </c>
      <c r="J12" s="7">
        <v>51010010005</v>
      </c>
      <c r="K12" s="21" t="s">
        <v>111</v>
      </c>
      <c r="L12" s="21" t="s">
        <v>112</v>
      </c>
      <c r="M12" s="62" t="s">
        <v>105</v>
      </c>
      <c r="N12" s="26" t="s">
        <v>371</v>
      </c>
      <c r="O12" s="25" t="s">
        <v>386</v>
      </c>
      <c r="P12" s="26" t="s">
        <v>1750</v>
      </c>
      <c r="Q12" s="26" t="s">
        <v>370</v>
      </c>
      <c r="R12" s="26">
        <v>9</v>
      </c>
      <c r="S12" s="27">
        <v>19</v>
      </c>
      <c r="T12" s="28">
        <v>17</v>
      </c>
      <c r="U12" s="27">
        <v>0</v>
      </c>
      <c r="V12" s="27">
        <v>100</v>
      </c>
      <c r="W12" s="27">
        <v>0</v>
      </c>
      <c r="X12" s="27">
        <v>20</v>
      </c>
      <c r="Y12" s="27">
        <v>40</v>
      </c>
      <c r="Z12" s="27">
        <v>100</v>
      </c>
      <c r="AA12" s="30">
        <v>0</v>
      </c>
      <c r="AB12" s="30">
        <v>634324476</v>
      </c>
      <c r="AC12" s="30">
        <v>913740067</v>
      </c>
      <c r="AD12" s="30">
        <v>3790057752.4000001</v>
      </c>
      <c r="AE12" s="30">
        <f t="shared" si="0"/>
        <v>5338122295.3999996</v>
      </c>
      <c r="AF12" s="31" t="s">
        <v>353</v>
      </c>
    </row>
    <row r="13" spans="1:32" s="9" customFormat="1" ht="63.75" x14ac:dyDescent="0.25">
      <c r="A13" s="143"/>
      <c r="B13" s="144">
        <v>0</v>
      </c>
      <c r="C13" s="143"/>
      <c r="D13" s="144">
        <v>0</v>
      </c>
      <c r="E13" s="78">
        <v>3.1819999999999999</v>
      </c>
      <c r="F13" s="78">
        <v>1.046</v>
      </c>
      <c r="G13" s="78">
        <v>1.0670000000000002</v>
      </c>
      <c r="H13" s="78">
        <v>1.0820000000000001</v>
      </c>
      <c r="I13" s="78">
        <v>1.5939999999999999</v>
      </c>
      <c r="J13" s="7">
        <v>51010010006</v>
      </c>
      <c r="K13" s="21" t="s">
        <v>113</v>
      </c>
      <c r="L13" s="21" t="s">
        <v>114</v>
      </c>
      <c r="M13" s="62" t="s">
        <v>105</v>
      </c>
      <c r="N13" s="26" t="s">
        <v>370</v>
      </c>
      <c r="O13" s="25" t="s">
        <v>381</v>
      </c>
      <c r="P13" s="26" t="s">
        <v>387</v>
      </c>
      <c r="Q13" s="26" t="s">
        <v>370</v>
      </c>
      <c r="R13" s="26">
        <v>8</v>
      </c>
      <c r="S13" s="27">
        <v>35</v>
      </c>
      <c r="T13" s="28">
        <v>13</v>
      </c>
      <c r="U13" s="27">
        <v>8</v>
      </c>
      <c r="V13" s="27">
        <v>200</v>
      </c>
      <c r="W13" s="27">
        <v>50</v>
      </c>
      <c r="X13" s="27">
        <v>100</v>
      </c>
      <c r="Y13" s="27">
        <v>150</v>
      </c>
      <c r="Z13" s="27">
        <v>200</v>
      </c>
      <c r="AA13" s="30">
        <v>296861176</v>
      </c>
      <c r="AB13" s="30">
        <v>200000000</v>
      </c>
      <c r="AC13" s="30">
        <v>215000000</v>
      </c>
      <c r="AD13" s="30">
        <v>230190000</v>
      </c>
      <c r="AE13" s="30">
        <f t="shared" si="0"/>
        <v>942051176</v>
      </c>
      <c r="AF13" s="31" t="s">
        <v>354</v>
      </c>
    </row>
    <row r="14" spans="1:32" s="9" customFormat="1" ht="38.25" x14ac:dyDescent="0.25">
      <c r="A14" s="143"/>
      <c r="B14" s="144">
        <v>0</v>
      </c>
      <c r="C14" s="143"/>
      <c r="D14" s="144">
        <v>0</v>
      </c>
      <c r="E14" s="78">
        <v>3.0430000000000001</v>
      </c>
      <c r="F14" s="78">
        <v>1.0580000000000001</v>
      </c>
      <c r="G14" s="78">
        <v>1.089</v>
      </c>
      <c r="H14" s="78">
        <v>1.109</v>
      </c>
      <c r="I14" s="78">
        <v>1.5740000000000001</v>
      </c>
      <c r="J14" s="7">
        <v>51010010007</v>
      </c>
      <c r="K14" s="21" t="s">
        <v>115</v>
      </c>
      <c r="L14" s="21" t="s">
        <v>116</v>
      </c>
      <c r="M14" s="62" t="s">
        <v>105</v>
      </c>
      <c r="N14" s="26" t="s">
        <v>370</v>
      </c>
      <c r="O14" s="25" t="s">
        <v>381</v>
      </c>
      <c r="P14" s="26" t="s">
        <v>1751</v>
      </c>
      <c r="Q14" s="26" t="s">
        <v>370</v>
      </c>
      <c r="R14" s="26">
        <v>8</v>
      </c>
      <c r="S14" s="27">
        <v>35</v>
      </c>
      <c r="T14" s="28">
        <v>13</v>
      </c>
      <c r="U14" s="27">
        <v>4</v>
      </c>
      <c r="V14" s="27">
        <v>6</v>
      </c>
      <c r="W14" s="27">
        <v>4</v>
      </c>
      <c r="X14" s="27">
        <v>5</v>
      </c>
      <c r="Y14" s="27">
        <v>6</v>
      </c>
      <c r="Z14" s="27">
        <v>6</v>
      </c>
      <c r="AA14" s="30">
        <v>70500000</v>
      </c>
      <c r="AB14" s="30">
        <v>245000000</v>
      </c>
      <c r="AC14" s="30">
        <v>283600000</v>
      </c>
      <c r="AD14" s="30">
        <v>306900000</v>
      </c>
      <c r="AE14" s="30">
        <f t="shared" si="0"/>
        <v>906000000</v>
      </c>
      <c r="AF14" s="31" t="s">
        <v>354</v>
      </c>
    </row>
    <row r="15" spans="1:32" s="9" customFormat="1" ht="63.75" x14ac:dyDescent="0.25">
      <c r="A15" s="143"/>
      <c r="B15" s="144">
        <v>0</v>
      </c>
      <c r="C15" s="143"/>
      <c r="D15" s="144">
        <v>0</v>
      </c>
      <c r="E15" s="78">
        <v>0</v>
      </c>
      <c r="F15" s="78">
        <v>1.389</v>
      </c>
      <c r="G15" s="78">
        <v>1.0680000000000001</v>
      </c>
      <c r="H15" s="78">
        <v>1.1850000000000001</v>
      </c>
      <c r="I15" s="78">
        <v>0.91100000000000003</v>
      </c>
      <c r="J15" s="7">
        <v>51010010008</v>
      </c>
      <c r="K15" s="21" t="s">
        <v>117</v>
      </c>
      <c r="L15" s="21" t="s">
        <v>118</v>
      </c>
      <c r="M15" s="62" t="s">
        <v>105</v>
      </c>
      <c r="N15" s="26" t="s">
        <v>370</v>
      </c>
      <c r="O15" s="25" t="s">
        <v>381</v>
      </c>
      <c r="P15" s="26" t="s">
        <v>388</v>
      </c>
      <c r="Q15" s="26" t="s">
        <v>370</v>
      </c>
      <c r="R15" s="26">
        <v>9</v>
      </c>
      <c r="S15" s="27">
        <v>39</v>
      </c>
      <c r="T15" s="28">
        <v>14</v>
      </c>
      <c r="U15" s="27">
        <v>0</v>
      </c>
      <c r="V15" s="27">
        <v>50</v>
      </c>
      <c r="W15" s="27">
        <v>0</v>
      </c>
      <c r="X15" s="26">
        <v>32</v>
      </c>
      <c r="Y15" s="26">
        <v>32</v>
      </c>
      <c r="Z15" s="26">
        <v>50</v>
      </c>
      <c r="AA15" s="30">
        <v>0</v>
      </c>
      <c r="AB15" s="30">
        <v>1669032586</v>
      </c>
      <c r="AC15" s="30">
        <v>216638167</v>
      </c>
      <c r="AD15" s="30">
        <v>520655523</v>
      </c>
      <c r="AE15" s="30">
        <f t="shared" si="0"/>
        <v>2406326276</v>
      </c>
      <c r="AF15" s="31" t="s">
        <v>351</v>
      </c>
    </row>
    <row r="16" spans="1:32" s="9" customFormat="1" ht="51" x14ac:dyDescent="0.25">
      <c r="A16" s="143"/>
      <c r="B16" s="144">
        <v>0</v>
      </c>
      <c r="C16" s="143"/>
      <c r="D16" s="144">
        <v>0</v>
      </c>
      <c r="E16" s="78">
        <v>3.0369999999999999</v>
      </c>
      <c r="F16" s="78">
        <v>1.7930000000000001</v>
      </c>
      <c r="G16" s="78">
        <v>1.117</v>
      </c>
      <c r="H16" s="78">
        <v>1.323</v>
      </c>
      <c r="I16" s="78">
        <v>1.921</v>
      </c>
      <c r="J16" s="7">
        <v>51010010009</v>
      </c>
      <c r="K16" s="21" t="s">
        <v>119</v>
      </c>
      <c r="L16" s="21" t="s">
        <v>120</v>
      </c>
      <c r="M16" s="62" t="s">
        <v>141</v>
      </c>
      <c r="N16" s="26" t="s">
        <v>370</v>
      </c>
      <c r="O16" s="25" t="s">
        <v>381</v>
      </c>
      <c r="P16" s="26" t="s">
        <v>389</v>
      </c>
      <c r="Q16" s="26" t="s">
        <v>370</v>
      </c>
      <c r="R16" s="26">
        <v>9</v>
      </c>
      <c r="S16" s="27">
        <v>23</v>
      </c>
      <c r="T16" s="26">
        <v>6</v>
      </c>
      <c r="U16" s="27">
        <v>54</v>
      </c>
      <c r="V16" s="27">
        <v>75</v>
      </c>
      <c r="W16" s="27">
        <v>54</v>
      </c>
      <c r="X16" s="26">
        <v>60</v>
      </c>
      <c r="Y16" s="26">
        <v>68</v>
      </c>
      <c r="Z16" s="26">
        <v>75</v>
      </c>
      <c r="AA16" s="30">
        <v>60600000</v>
      </c>
      <c r="AB16" s="30">
        <v>3413158800</v>
      </c>
      <c r="AC16" s="30">
        <v>3563272507</v>
      </c>
      <c r="AD16" s="30">
        <v>3720120362</v>
      </c>
      <c r="AE16" s="30">
        <f t="shared" si="0"/>
        <v>10757151669</v>
      </c>
      <c r="AF16" s="31" t="s">
        <v>351</v>
      </c>
    </row>
    <row r="17" spans="1:32" s="9" customFormat="1" ht="76.5" x14ac:dyDescent="0.25">
      <c r="A17" s="143"/>
      <c r="B17" s="144">
        <v>0</v>
      </c>
      <c r="C17" s="143"/>
      <c r="D17" s="144">
        <v>0</v>
      </c>
      <c r="E17" s="78">
        <v>4.95</v>
      </c>
      <c r="F17" s="78">
        <v>1.391</v>
      </c>
      <c r="G17" s="78">
        <v>1.5630000000000002</v>
      </c>
      <c r="H17" s="78">
        <v>1.6789999999999998</v>
      </c>
      <c r="I17" s="78">
        <v>2.1440000000000001</v>
      </c>
      <c r="J17" s="7">
        <v>51010010010</v>
      </c>
      <c r="K17" s="131" t="s">
        <v>2524</v>
      </c>
      <c r="L17" s="131" t="s">
        <v>121</v>
      </c>
      <c r="M17" s="132" t="s">
        <v>105</v>
      </c>
      <c r="N17" s="133" t="s">
        <v>370</v>
      </c>
      <c r="O17" s="133" t="s">
        <v>381</v>
      </c>
      <c r="P17" s="134" t="s">
        <v>390</v>
      </c>
      <c r="Q17" s="133" t="s">
        <v>370</v>
      </c>
      <c r="R17" s="135">
        <v>9</v>
      </c>
      <c r="S17" s="136">
        <v>22</v>
      </c>
      <c r="T17" s="135">
        <v>1</v>
      </c>
      <c r="U17" s="137">
        <v>1827</v>
      </c>
      <c r="V17" s="137">
        <v>2700</v>
      </c>
      <c r="W17" s="138">
        <v>1927</v>
      </c>
      <c r="X17" s="138">
        <v>2103</v>
      </c>
      <c r="Y17" s="138">
        <v>2400</v>
      </c>
      <c r="Z17" s="27">
        <v>2700</v>
      </c>
      <c r="AA17" s="30">
        <v>1549119600</v>
      </c>
      <c r="AB17" s="30">
        <v>1685284100</v>
      </c>
      <c r="AC17" s="30">
        <v>1795019044</v>
      </c>
      <c r="AD17" s="30">
        <v>1908594710</v>
      </c>
      <c r="AE17" s="30">
        <f t="shared" si="0"/>
        <v>6938017454</v>
      </c>
      <c r="AF17" s="31" t="s">
        <v>355</v>
      </c>
    </row>
    <row r="18" spans="1:32" s="9" customFormat="1" ht="51" x14ac:dyDescent="0.25">
      <c r="A18" s="143"/>
      <c r="B18" s="144">
        <v>0</v>
      </c>
      <c r="C18" s="143"/>
      <c r="D18" s="144">
        <v>0</v>
      </c>
      <c r="E18" s="78">
        <v>16.768000000000001</v>
      </c>
      <c r="F18" s="78">
        <v>4.18</v>
      </c>
      <c r="G18" s="78">
        <v>3.6440000000000001</v>
      </c>
      <c r="H18" s="78">
        <v>5.4</v>
      </c>
      <c r="I18" s="78">
        <v>7.3679999999999994</v>
      </c>
      <c r="J18" s="7">
        <v>51010010011</v>
      </c>
      <c r="K18" s="21" t="s">
        <v>122</v>
      </c>
      <c r="L18" s="21" t="s">
        <v>123</v>
      </c>
      <c r="M18" s="62" t="s">
        <v>105</v>
      </c>
      <c r="N18" s="26" t="s">
        <v>370</v>
      </c>
      <c r="O18" s="25" t="s">
        <v>381</v>
      </c>
      <c r="P18" s="26" t="s">
        <v>391</v>
      </c>
      <c r="Q18" s="26" t="s">
        <v>370</v>
      </c>
      <c r="R18" s="26">
        <v>7</v>
      </c>
      <c r="S18" s="27">
        <v>21</v>
      </c>
      <c r="T18" s="26">
        <v>6</v>
      </c>
      <c r="U18" s="27">
        <v>31292</v>
      </c>
      <c r="V18" s="27">
        <v>92602</v>
      </c>
      <c r="W18" s="27">
        <f>12000+U18</f>
        <v>43292</v>
      </c>
      <c r="X18" s="27">
        <f>12000+W18</f>
        <v>55292</v>
      </c>
      <c r="Y18" s="27">
        <f>18655+X18</f>
        <v>73947</v>
      </c>
      <c r="Z18" s="27">
        <f>18655+Y18</f>
        <v>92602</v>
      </c>
      <c r="AA18" s="30">
        <v>125183477000</v>
      </c>
      <c r="AB18" s="30">
        <v>18000000000</v>
      </c>
      <c r="AC18" s="30">
        <v>18000000000</v>
      </c>
      <c r="AD18" s="30">
        <v>18000000000</v>
      </c>
      <c r="AE18" s="30">
        <f t="shared" si="0"/>
        <v>179183477000</v>
      </c>
      <c r="AF18" s="31" t="s">
        <v>356</v>
      </c>
    </row>
    <row r="19" spans="1:32" s="9" customFormat="1" ht="140.25" x14ac:dyDescent="0.25">
      <c r="A19" s="143"/>
      <c r="B19" s="144">
        <v>0</v>
      </c>
      <c r="C19" s="143"/>
      <c r="D19" s="144">
        <v>0</v>
      </c>
      <c r="E19" s="78">
        <v>0</v>
      </c>
      <c r="F19" s="78">
        <v>1.044</v>
      </c>
      <c r="G19" s="78">
        <v>1.024</v>
      </c>
      <c r="H19" s="78">
        <v>1.034</v>
      </c>
      <c r="I19" s="78">
        <v>0.77700000000000002</v>
      </c>
      <c r="J19" s="7">
        <v>51010010012</v>
      </c>
      <c r="K19" s="21" t="s">
        <v>124</v>
      </c>
      <c r="L19" s="21" t="s">
        <v>125</v>
      </c>
      <c r="M19" s="62" t="s">
        <v>105</v>
      </c>
      <c r="N19" s="26" t="s">
        <v>370</v>
      </c>
      <c r="O19" s="25" t="s">
        <v>392</v>
      </c>
      <c r="P19" s="26" t="s">
        <v>393</v>
      </c>
      <c r="Q19" s="26" t="s">
        <v>370</v>
      </c>
      <c r="R19" s="28">
        <v>12</v>
      </c>
      <c r="S19" s="27">
        <v>45</v>
      </c>
      <c r="T19" s="28">
        <v>17</v>
      </c>
      <c r="U19" s="27">
        <v>0</v>
      </c>
      <c r="V19" s="27">
        <v>3</v>
      </c>
      <c r="W19" s="27">
        <v>0</v>
      </c>
      <c r="X19" s="27">
        <v>1</v>
      </c>
      <c r="Y19" s="27">
        <v>2</v>
      </c>
      <c r="Z19" s="27">
        <v>3</v>
      </c>
      <c r="AA19" s="30">
        <v>0</v>
      </c>
      <c r="AB19" s="30">
        <v>189305000</v>
      </c>
      <c r="AC19" s="30">
        <v>76708504</v>
      </c>
      <c r="AD19" s="30">
        <v>96567484</v>
      </c>
      <c r="AE19" s="30">
        <f t="shared" si="0"/>
        <v>362580988</v>
      </c>
      <c r="AF19" s="31" t="s">
        <v>357</v>
      </c>
    </row>
    <row r="20" spans="1:32" s="9" customFormat="1" ht="51" x14ac:dyDescent="0.25">
      <c r="A20" s="143"/>
      <c r="B20" s="144">
        <v>0</v>
      </c>
      <c r="C20" s="143"/>
      <c r="D20" s="144">
        <v>0</v>
      </c>
      <c r="E20" s="78">
        <v>3.0310000000000001</v>
      </c>
      <c r="F20" s="78">
        <v>1.042</v>
      </c>
      <c r="G20" s="78">
        <v>0</v>
      </c>
      <c r="H20" s="78">
        <v>0</v>
      </c>
      <c r="I20" s="78">
        <v>1.018</v>
      </c>
      <c r="J20" s="7">
        <v>51010010013</v>
      </c>
      <c r="K20" s="21" t="s">
        <v>126</v>
      </c>
      <c r="L20" s="21" t="s">
        <v>127</v>
      </c>
      <c r="M20" s="62" t="s">
        <v>105</v>
      </c>
      <c r="N20" s="26" t="s">
        <v>370</v>
      </c>
      <c r="O20" s="25" t="s">
        <v>381</v>
      </c>
      <c r="P20" s="26" t="s">
        <v>394</v>
      </c>
      <c r="Q20" s="26" t="s">
        <v>370</v>
      </c>
      <c r="R20" s="26">
        <v>9</v>
      </c>
      <c r="S20" s="27">
        <v>45</v>
      </c>
      <c r="T20" s="28">
        <v>17</v>
      </c>
      <c r="U20" s="27">
        <v>0</v>
      </c>
      <c r="V20" s="27">
        <v>1</v>
      </c>
      <c r="W20" s="27">
        <v>1</v>
      </c>
      <c r="X20" s="27">
        <v>1</v>
      </c>
      <c r="Y20" s="27">
        <v>0</v>
      </c>
      <c r="Z20" s="27">
        <v>0</v>
      </c>
      <c r="AA20" s="30">
        <v>50000000</v>
      </c>
      <c r="AB20" s="30">
        <v>180000000</v>
      </c>
      <c r="AC20" s="30">
        <v>0</v>
      </c>
      <c r="AD20" s="30">
        <v>0</v>
      </c>
      <c r="AE20" s="30">
        <f t="shared" si="0"/>
        <v>230000000</v>
      </c>
      <c r="AF20" s="31" t="s">
        <v>358</v>
      </c>
    </row>
    <row r="21" spans="1:32" s="9" customFormat="1" ht="38.25" x14ac:dyDescent="0.25">
      <c r="A21" s="143"/>
      <c r="B21" s="144">
        <v>0</v>
      </c>
      <c r="C21" s="143"/>
      <c r="D21" s="144">
        <v>0</v>
      </c>
      <c r="E21" s="78">
        <v>0</v>
      </c>
      <c r="F21" s="78">
        <v>1.464</v>
      </c>
      <c r="G21" s="78">
        <v>0</v>
      </c>
      <c r="H21" s="78">
        <v>0</v>
      </c>
      <c r="I21" s="78">
        <v>0.36599999999999999</v>
      </c>
      <c r="J21" s="7">
        <v>51010010014</v>
      </c>
      <c r="K21" s="21" t="s">
        <v>128</v>
      </c>
      <c r="L21" s="21" t="s">
        <v>129</v>
      </c>
      <c r="M21" s="62" t="s">
        <v>105</v>
      </c>
      <c r="N21" s="26" t="s">
        <v>370</v>
      </c>
      <c r="O21" s="25" t="s">
        <v>381</v>
      </c>
      <c r="P21" s="26" t="s">
        <v>395</v>
      </c>
      <c r="Q21" s="26" t="s">
        <v>370</v>
      </c>
      <c r="R21" s="26">
        <v>9</v>
      </c>
      <c r="S21" s="27">
        <v>21</v>
      </c>
      <c r="T21" s="26">
        <v>6</v>
      </c>
      <c r="U21" s="27">
        <v>0</v>
      </c>
      <c r="V21" s="27">
        <v>1</v>
      </c>
      <c r="W21" s="27">
        <v>0</v>
      </c>
      <c r="X21" s="27">
        <v>1</v>
      </c>
      <c r="Y21" s="27">
        <v>0</v>
      </c>
      <c r="Z21" s="27">
        <v>0</v>
      </c>
      <c r="AA21" s="30">
        <v>0</v>
      </c>
      <c r="AB21" s="30">
        <v>2000000000</v>
      </c>
      <c r="AC21" s="30">
        <v>0</v>
      </c>
      <c r="AD21" s="30">
        <v>0</v>
      </c>
      <c r="AE21" s="30">
        <f t="shared" si="0"/>
        <v>2000000000</v>
      </c>
      <c r="AF21" s="31" t="s">
        <v>356</v>
      </c>
    </row>
    <row r="22" spans="1:32" s="9" customFormat="1" ht="38.25" x14ac:dyDescent="0.25">
      <c r="A22" s="143"/>
      <c r="B22" s="144">
        <v>0</v>
      </c>
      <c r="C22" s="143"/>
      <c r="D22" s="144">
        <v>0</v>
      </c>
      <c r="E22" s="78">
        <v>0</v>
      </c>
      <c r="F22" s="78">
        <v>14.463000000000001</v>
      </c>
      <c r="G22" s="78">
        <v>19.367999999999999</v>
      </c>
      <c r="H22" s="78">
        <v>23.516000000000002</v>
      </c>
      <c r="I22" s="78">
        <v>13.261999999999999</v>
      </c>
      <c r="J22" s="7">
        <v>51010010015</v>
      </c>
      <c r="K22" s="21" t="s">
        <v>130</v>
      </c>
      <c r="L22" s="21" t="s">
        <v>131</v>
      </c>
      <c r="M22" s="62" t="s">
        <v>105</v>
      </c>
      <c r="N22" s="26" t="s">
        <v>370</v>
      </c>
      <c r="O22" s="25" t="s">
        <v>381</v>
      </c>
      <c r="P22" s="26" t="s">
        <v>396</v>
      </c>
      <c r="Q22" s="26" t="s">
        <v>370</v>
      </c>
      <c r="R22" s="26">
        <v>9</v>
      </c>
      <c r="S22" s="27">
        <v>21</v>
      </c>
      <c r="T22" s="26">
        <v>6</v>
      </c>
      <c r="U22" s="27">
        <v>0</v>
      </c>
      <c r="V22" s="27">
        <v>1</v>
      </c>
      <c r="W22" s="27">
        <v>0</v>
      </c>
      <c r="X22" s="27">
        <v>1</v>
      </c>
      <c r="Y22" s="27">
        <v>1</v>
      </c>
      <c r="Z22" s="27">
        <v>1</v>
      </c>
      <c r="AA22" s="30">
        <v>0</v>
      </c>
      <c r="AB22" s="30">
        <v>118688929037</v>
      </c>
      <c r="AC22" s="30">
        <v>122688929037</v>
      </c>
      <c r="AD22" s="30">
        <v>125490119121</v>
      </c>
      <c r="AE22" s="30">
        <f t="shared" si="0"/>
        <v>366867977195</v>
      </c>
      <c r="AF22" s="31" t="s">
        <v>356</v>
      </c>
    </row>
    <row r="23" spans="1:32" s="9" customFormat="1" ht="38.25" x14ac:dyDescent="0.25">
      <c r="A23" s="143"/>
      <c r="B23" s="144">
        <v>0</v>
      </c>
      <c r="C23" s="143"/>
      <c r="D23" s="144">
        <v>0</v>
      </c>
      <c r="E23" s="78">
        <v>0</v>
      </c>
      <c r="F23" s="78">
        <v>1.161</v>
      </c>
      <c r="G23" s="78">
        <v>1.5680000000000001</v>
      </c>
      <c r="H23" s="78">
        <v>0</v>
      </c>
      <c r="I23" s="78">
        <v>0.68199999999999994</v>
      </c>
      <c r="J23" s="7">
        <v>51010010016</v>
      </c>
      <c r="K23" s="21" t="s">
        <v>132</v>
      </c>
      <c r="L23" s="21" t="s">
        <v>133</v>
      </c>
      <c r="M23" s="62" t="s">
        <v>105</v>
      </c>
      <c r="N23" s="26" t="s">
        <v>370</v>
      </c>
      <c r="O23" s="25" t="s">
        <v>381</v>
      </c>
      <c r="P23" s="26" t="s">
        <v>397</v>
      </c>
      <c r="Q23" s="26" t="s">
        <v>370</v>
      </c>
      <c r="R23" s="26">
        <v>9</v>
      </c>
      <c r="S23" s="27">
        <v>24</v>
      </c>
      <c r="T23" s="28">
        <v>15</v>
      </c>
      <c r="U23" s="27">
        <v>0</v>
      </c>
      <c r="V23" s="27">
        <v>1</v>
      </c>
      <c r="W23" s="27">
        <v>0</v>
      </c>
      <c r="X23" s="27">
        <v>0.5</v>
      </c>
      <c r="Y23" s="27">
        <v>1</v>
      </c>
      <c r="Z23" s="27">
        <v>0</v>
      </c>
      <c r="AA23" s="30">
        <v>0</v>
      </c>
      <c r="AB23" s="30">
        <v>5000000000</v>
      </c>
      <c r="AC23" s="30">
        <v>5000000000</v>
      </c>
      <c r="AD23" s="30">
        <v>0</v>
      </c>
      <c r="AE23" s="30">
        <f t="shared" si="0"/>
        <v>10000000000</v>
      </c>
      <c r="AF23" s="31" t="s">
        <v>359</v>
      </c>
    </row>
    <row r="24" spans="1:32" s="9" customFormat="1" ht="51" x14ac:dyDescent="0.25">
      <c r="A24" s="143"/>
      <c r="B24" s="144">
        <v>0</v>
      </c>
      <c r="C24" s="143"/>
      <c r="D24" s="144">
        <v>0</v>
      </c>
      <c r="E24" s="78">
        <v>0</v>
      </c>
      <c r="F24" s="78">
        <v>1.069</v>
      </c>
      <c r="G24" s="78">
        <v>1.097</v>
      </c>
      <c r="H24" s="78">
        <v>1.113</v>
      </c>
      <c r="I24" s="78">
        <v>0.82000000000000006</v>
      </c>
      <c r="J24" s="7">
        <v>51010010017</v>
      </c>
      <c r="K24" s="21" t="s">
        <v>1752</v>
      </c>
      <c r="L24" s="21" t="s">
        <v>134</v>
      </c>
      <c r="M24" s="62" t="s">
        <v>105</v>
      </c>
      <c r="N24" s="26" t="s">
        <v>370</v>
      </c>
      <c r="O24" s="25" t="s">
        <v>381</v>
      </c>
      <c r="P24" s="26" t="s">
        <v>398</v>
      </c>
      <c r="Q24" s="26" t="s">
        <v>370</v>
      </c>
      <c r="R24" s="26">
        <v>9</v>
      </c>
      <c r="S24" s="27">
        <v>4</v>
      </c>
      <c r="T24" s="28">
        <v>17</v>
      </c>
      <c r="U24" s="27">
        <v>0</v>
      </c>
      <c r="V24" s="27">
        <v>1</v>
      </c>
      <c r="W24" s="27">
        <v>0</v>
      </c>
      <c r="X24" s="69">
        <v>0.33</v>
      </c>
      <c r="Y24" s="69">
        <v>0.66</v>
      </c>
      <c r="Z24" s="69">
        <v>1</v>
      </c>
      <c r="AA24" s="30">
        <v>0</v>
      </c>
      <c r="AB24" s="30">
        <v>298399641</v>
      </c>
      <c r="AC24" s="30">
        <v>308490450</v>
      </c>
      <c r="AD24" s="30">
        <v>318581259</v>
      </c>
      <c r="AE24" s="30">
        <f t="shared" si="0"/>
        <v>925471350</v>
      </c>
      <c r="AF24" s="31" t="s">
        <v>360</v>
      </c>
    </row>
    <row r="25" spans="1:32" s="9" customFormat="1" ht="51" x14ac:dyDescent="0.25">
      <c r="A25" s="143"/>
      <c r="B25" s="144">
        <v>0</v>
      </c>
      <c r="C25" s="143"/>
      <c r="D25" s="144">
        <v>0</v>
      </c>
      <c r="E25" s="78">
        <v>0</v>
      </c>
      <c r="F25" s="78">
        <v>0</v>
      </c>
      <c r="G25" s="78">
        <v>1.0999999999999999</v>
      </c>
      <c r="H25" s="78">
        <v>0</v>
      </c>
      <c r="I25" s="78">
        <v>0.8</v>
      </c>
      <c r="J25" s="7">
        <v>51010010018</v>
      </c>
      <c r="K25" s="21" t="s">
        <v>135</v>
      </c>
      <c r="L25" s="21" t="s">
        <v>136</v>
      </c>
      <c r="M25" s="62" t="s">
        <v>105</v>
      </c>
      <c r="N25" s="26" t="s">
        <v>371</v>
      </c>
      <c r="O25" s="25" t="s">
        <v>381</v>
      </c>
      <c r="P25" s="26" t="s">
        <v>399</v>
      </c>
      <c r="Q25" s="26" t="s">
        <v>371</v>
      </c>
      <c r="R25" s="26">
        <v>9</v>
      </c>
      <c r="S25" s="27">
        <v>23</v>
      </c>
      <c r="T25" s="28">
        <v>13</v>
      </c>
      <c r="U25" s="27">
        <v>0</v>
      </c>
      <c r="V25" s="27">
        <v>100</v>
      </c>
      <c r="W25" s="27">
        <v>0</v>
      </c>
      <c r="X25" s="27">
        <v>0</v>
      </c>
      <c r="Y25" s="27">
        <v>100</v>
      </c>
      <c r="Z25" s="27">
        <v>0</v>
      </c>
      <c r="AA25" s="30">
        <v>0</v>
      </c>
      <c r="AB25" s="30">
        <v>0</v>
      </c>
      <c r="AC25" s="30">
        <v>300000000</v>
      </c>
      <c r="AD25" s="30">
        <v>0</v>
      </c>
      <c r="AE25" s="30">
        <f t="shared" si="0"/>
        <v>300000000</v>
      </c>
      <c r="AF25" s="31" t="s">
        <v>361</v>
      </c>
    </row>
    <row r="26" spans="1:32" s="9" customFormat="1" ht="153" x14ac:dyDescent="0.25">
      <c r="A26" s="143"/>
      <c r="B26" s="144">
        <v>0</v>
      </c>
      <c r="C26" s="143"/>
      <c r="D26" s="144">
        <v>0</v>
      </c>
      <c r="E26" s="78">
        <v>6.0839999999999996</v>
      </c>
      <c r="F26" s="78">
        <v>0.55500000000000005</v>
      </c>
      <c r="G26" s="78">
        <v>1.9319999999999999</v>
      </c>
      <c r="H26" s="78">
        <v>1.175</v>
      </c>
      <c r="I26" s="78">
        <v>2.3560000000000003</v>
      </c>
      <c r="J26" s="7">
        <v>51010010019</v>
      </c>
      <c r="K26" s="21" t="s">
        <v>137</v>
      </c>
      <c r="L26" s="21" t="s">
        <v>138</v>
      </c>
      <c r="M26" s="62" t="s">
        <v>105</v>
      </c>
      <c r="N26" s="26" t="s">
        <v>370</v>
      </c>
      <c r="O26" s="25" t="s">
        <v>400</v>
      </c>
      <c r="P26" s="26" t="s">
        <v>401</v>
      </c>
      <c r="Q26" s="26" t="s">
        <v>370</v>
      </c>
      <c r="R26" s="26">
        <v>9</v>
      </c>
      <c r="S26" s="27">
        <v>23</v>
      </c>
      <c r="T26" s="26">
        <v>1</v>
      </c>
      <c r="U26" s="27">
        <v>0</v>
      </c>
      <c r="V26" s="27">
        <v>26000</v>
      </c>
      <c r="W26" s="27">
        <v>3000</v>
      </c>
      <c r="X26" s="27">
        <v>8830</v>
      </c>
      <c r="Y26" s="27">
        <v>17415</v>
      </c>
      <c r="Z26" s="27">
        <v>26000</v>
      </c>
      <c r="AA26" s="30">
        <v>3398515878</v>
      </c>
      <c r="AB26" s="30">
        <v>2390562475</v>
      </c>
      <c r="AC26" s="30">
        <v>2971969969</v>
      </c>
      <c r="AD26" s="30">
        <v>3303523251</v>
      </c>
      <c r="AE26" s="30">
        <f t="shared" si="0"/>
        <v>12064571573</v>
      </c>
      <c r="AF26" s="31" t="s">
        <v>351</v>
      </c>
    </row>
    <row r="27" spans="1:32" s="9" customFormat="1" ht="51" x14ac:dyDescent="0.25">
      <c r="A27" s="143"/>
      <c r="B27" s="144">
        <v>0</v>
      </c>
      <c r="C27" s="143"/>
      <c r="D27" s="144">
        <v>0</v>
      </c>
      <c r="E27" s="78">
        <v>0</v>
      </c>
      <c r="F27" s="78">
        <v>1.718</v>
      </c>
      <c r="G27" s="78">
        <v>1.6680000000000001</v>
      </c>
      <c r="H27" s="78">
        <v>1.7629999999999999</v>
      </c>
      <c r="I27" s="78">
        <v>1.2869999999999999</v>
      </c>
      <c r="J27" s="7">
        <v>51010010020</v>
      </c>
      <c r="K27" s="21" t="s">
        <v>139</v>
      </c>
      <c r="L27" s="21" t="s">
        <v>140</v>
      </c>
      <c r="M27" s="62" t="s">
        <v>141</v>
      </c>
      <c r="N27" s="26" t="s">
        <v>370</v>
      </c>
      <c r="O27" s="25" t="s">
        <v>381</v>
      </c>
      <c r="P27" s="26" t="s">
        <v>402</v>
      </c>
      <c r="Q27" s="26" t="s">
        <v>370</v>
      </c>
      <c r="R27" s="26">
        <v>9</v>
      </c>
      <c r="S27" s="27">
        <v>39</v>
      </c>
      <c r="T27" s="28">
        <v>15</v>
      </c>
      <c r="U27" s="27">
        <v>32</v>
      </c>
      <c r="V27" s="27">
        <v>32</v>
      </c>
      <c r="W27" s="27">
        <v>0</v>
      </c>
      <c r="X27" s="26">
        <v>32</v>
      </c>
      <c r="Y27" s="26">
        <v>32</v>
      </c>
      <c r="Z27" s="26">
        <v>32</v>
      </c>
      <c r="AA27" s="30">
        <v>0</v>
      </c>
      <c r="AB27" s="30">
        <v>3092133545</v>
      </c>
      <c r="AC27" s="30">
        <v>2130959444</v>
      </c>
      <c r="AD27" s="30">
        <v>2145542025</v>
      </c>
      <c r="AE27" s="30">
        <f t="shared" si="0"/>
        <v>7368635014</v>
      </c>
      <c r="AF27" s="31" t="s">
        <v>351</v>
      </c>
    </row>
    <row r="28" spans="1:32" s="9" customFormat="1" ht="76.5" x14ac:dyDescent="0.25">
      <c r="A28" s="143"/>
      <c r="B28" s="144">
        <v>0</v>
      </c>
      <c r="C28" s="143"/>
      <c r="D28" s="144">
        <v>0</v>
      </c>
      <c r="E28" s="78">
        <v>0</v>
      </c>
      <c r="F28" s="78">
        <v>1.0580000000000001</v>
      </c>
      <c r="G28" s="78">
        <v>1.0780000000000001</v>
      </c>
      <c r="H28" s="78">
        <v>1.089</v>
      </c>
      <c r="I28" s="78">
        <v>0.80599999999999994</v>
      </c>
      <c r="J28" s="7">
        <v>51010010021</v>
      </c>
      <c r="K28" s="21" t="s">
        <v>142</v>
      </c>
      <c r="L28" s="21" t="s">
        <v>143</v>
      </c>
      <c r="M28" s="62" t="s">
        <v>105</v>
      </c>
      <c r="N28" s="26" t="s">
        <v>370</v>
      </c>
      <c r="O28" s="25" t="s">
        <v>381</v>
      </c>
      <c r="P28" s="26" t="s">
        <v>403</v>
      </c>
      <c r="Q28" s="26" t="s">
        <v>370</v>
      </c>
      <c r="R28" s="26">
        <v>9</v>
      </c>
      <c r="S28" s="27">
        <v>39</v>
      </c>
      <c r="T28" s="28">
        <v>16</v>
      </c>
      <c r="U28" s="27">
        <v>0</v>
      </c>
      <c r="V28" s="27">
        <v>3</v>
      </c>
      <c r="W28" s="27">
        <v>0</v>
      </c>
      <c r="X28" s="27">
        <v>1</v>
      </c>
      <c r="Y28" s="27">
        <v>2</v>
      </c>
      <c r="Z28" s="27">
        <v>3</v>
      </c>
      <c r="AA28" s="30">
        <v>0</v>
      </c>
      <c r="AB28" s="30">
        <v>250000000</v>
      </c>
      <c r="AC28" s="30">
        <v>250000000</v>
      </c>
      <c r="AD28" s="30">
        <v>250000000</v>
      </c>
      <c r="AE28" s="30">
        <f t="shared" si="0"/>
        <v>750000000</v>
      </c>
      <c r="AF28" s="31" t="s">
        <v>361</v>
      </c>
    </row>
    <row r="29" spans="1:32" s="9" customFormat="1" ht="51" x14ac:dyDescent="0.25">
      <c r="A29" s="143"/>
      <c r="B29" s="144">
        <v>0</v>
      </c>
      <c r="C29" s="143"/>
      <c r="D29" s="144">
        <v>0</v>
      </c>
      <c r="E29" s="78">
        <v>0</v>
      </c>
      <c r="F29" s="78">
        <v>1.2689999999999999</v>
      </c>
      <c r="G29" s="78">
        <v>1.3780000000000001</v>
      </c>
      <c r="H29" s="78">
        <v>1.4470000000000001</v>
      </c>
      <c r="I29" s="78">
        <v>1.0229999999999999</v>
      </c>
      <c r="J29" s="7">
        <v>51010010022</v>
      </c>
      <c r="K29" s="21" t="s">
        <v>144</v>
      </c>
      <c r="L29" s="21" t="s">
        <v>145</v>
      </c>
      <c r="M29" s="62" t="s">
        <v>105</v>
      </c>
      <c r="N29" s="26" t="s">
        <v>370</v>
      </c>
      <c r="O29" s="25" t="s">
        <v>381</v>
      </c>
      <c r="P29" s="26" t="s">
        <v>404</v>
      </c>
      <c r="Q29" s="26" t="s">
        <v>370</v>
      </c>
      <c r="R29" s="26">
        <v>9</v>
      </c>
      <c r="S29" s="27">
        <v>39</v>
      </c>
      <c r="T29" s="28">
        <v>17</v>
      </c>
      <c r="U29" s="27">
        <v>3</v>
      </c>
      <c r="V29" s="27">
        <v>15</v>
      </c>
      <c r="W29" s="27">
        <v>0</v>
      </c>
      <c r="X29" s="26">
        <v>6</v>
      </c>
      <c r="Y29" s="26">
        <v>10</v>
      </c>
      <c r="Z29" s="26">
        <v>15</v>
      </c>
      <c r="AA29" s="30">
        <v>0</v>
      </c>
      <c r="AB29" s="30">
        <v>1157705841</v>
      </c>
      <c r="AC29" s="30">
        <v>1206329486</v>
      </c>
      <c r="AD29" s="30">
        <v>1256995325</v>
      </c>
      <c r="AE29" s="30">
        <f t="shared" si="0"/>
        <v>3621030652</v>
      </c>
      <c r="AF29" s="31" t="s">
        <v>351</v>
      </c>
    </row>
    <row r="30" spans="1:32" s="9" customFormat="1" ht="102" x14ac:dyDescent="0.25">
      <c r="A30" s="143"/>
      <c r="B30" s="144">
        <v>0</v>
      </c>
      <c r="C30" s="143"/>
      <c r="D30" s="144">
        <v>0</v>
      </c>
      <c r="E30" s="78">
        <v>0</v>
      </c>
      <c r="F30" s="78">
        <v>1.4810000000000001</v>
      </c>
      <c r="G30" s="78">
        <v>1.6809999999999998</v>
      </c>
      <c r="H30" s="78">
        <v>1.8089999999999999</v>
      </c>
      <c r="I30" s="78">
        <v>1.2430000000000001</v>
      </c>
      <c r="J30" s="7">
        <v>51010010023</v>
      </c>
      <c r="K30" s="21" t="s">
        <v>146</v>
      </c>
      <c r="L30" s="21" t="s">
        <v>147</v>
      </c>
      <c r="M30" s="62" t="s">
        <v>141</v>
      </c>
      <c r="N30" s="26" t="s">
        <v>371</v>
      </c>
      <c r="O30" s="25" t="s">
        <v>405</v>
      </c>
      <c r="P30" s="26" t="s">
        <v>406</v>
      </c>
      <c r="Q30" s="26" t="s">
        <v>370</v>
      </c>
      <c r="R30" s="26">
        <v>9</v>
      </c>
      <c r="S30" s="27">
        <v>23</v>
      </c>
      <c r="T30" s="26">
        <v>6</v>
      </c>
      <c r="U30" s="27">
        <v>100</v>
      </c>
      <c r="V30" s="27">
        <v>100</v>
      </c>
      <c r="W30" s="27">
        <v>0</v>
      </c>
      <c r="X30" s="26">
        <v>100</v>
      </c>
      <c r="Y30" s="26">
        <v>100</v>
      </c>
      <c r="Z30" s="26">
        <v>100</v>
      </c>
      <c r="AA30" s="30">
        <v>0</v>
      </c>
      <c r="AB30" s="30">
        <v>2070684000</v>
      </c>
      <c r="AC30" s="30">
        <v>2171046528</v>
      </c>
      <c r="AD30" s="30">
        <v>2276290760</v>
      </c>
      <c r="AE30" s="30">
        <f t="shared" si="0"/>
        <v>6518021288</v>
      </c>
      <c r="AF30" s="31" t="s">
        <v>351</v>
      </c>
    </row>
    <row r="31" spans="1:32" s="9" customFormat="1" ht="76.5" x14ac:dyDescent="0.25">
      <c r="A31" s="143"/>
      <c r="B31" s="144">
        <v>0</v>
      </c>
      <c r="C31" s="143"/>
      <c r="D31" s="144">
        <v>0</v>
      </c>
      <c r="E31" s="78">
        <v>0</v>
      </c>
      <c r="F31" s="78">
        <v>1.1850000000000001</v>
      </c>
      <c r="G31" s="78">
        <v>1.097</v>
      </c>
      <c r="H31" s="78">
        <v>1.329</v>
      </c>
      <c r="I31" s="78">
        <v>0.90300000000000002</v>
      </c>
      <c r="J31" s="7">
        <v>51010010024</v>
      </c>
      <c r="K31" s="21" t="s">
        <v>148</v>
      </c>
      <c r="L31" s="21" t="s">
        <v>149</v>
      </c>
      <c r="M31" s="62" t="s">
        <v>105</v>
      </c>
      <c r="N31" s="26" t="s">
        <v>370</v>
      </c>
      <c r="O31" s="25" t="s">
        <v>381</v>
      </c>
      <c r="P31" s="26" t="s">
        <v>407</v>
      </c>
      <c r="Q31" s="26" t="s">
        <v>370</v>
      </c>
      <c r="R31" s="26">
        <v>9</v>
      </c>
      <c r="S31" s="27">
        <v>39</v>
      </c>
      <c r="T31" s="28">
        <v>15</v>
      </c>
      <c r="U31" s="27">
        <v>0</v>
      </c>
      <c r="V31" s="27">
        <v>1</v>
      </c>
      <c r="W31" s="27">
        <v>0</v>
      </c>
      <c r="X31" s="26">
        <v>0.2</v>
      </c>
      <c r="Y31" s="26">
        <v>0.4</v>
      </c>
      <c r="Z31" s="26">
        <v>1</v>
      </c>
      <c r="AA31" s="30">
        <v>0</v>
      </c>
      <c r="AB31" s="30">
        <v>797200000</v>
      </c>
      <c r="AC31" s="30">
        <v>308000000</v>
      </c>
      <c r="AD31" s="30">
        <v>924000000</v>
      </c>
      <c r="AE31" s="30">
        <f t="shared" si="0"/>
        <v>2029200000</v>
      </c>
      <c r="AF31" s="31" t="s">
        <v>351</v>
      </c>
    </row>
    <row r="32" spans="1:32" s="9" customFormat="1" ht="76.5" x14ac:dyDescent="0.25">
      <c r="A32" s="143"/>
      <c r="B32" s="144">
        <v>0</v>
      </c>
      <c r="C32" s="143"/>
      <c r="D32" s="144">
        <v>0</v>
      </c>
      <c r="E32" s="78">
        <v>0</v>
      </c>
      <c r="F32" s="78">
        <v>1.087</v>
      </c>
      <c r="G32" s="78">
        <v>1.1280000000000001</v>
      </c>
      <c r="H32" s="78">
        <v>1.1739999999999999</v>
      </c>
      <c r="I32" s="78">
        <v>1.9019999999999999</v>
      </c>
      <c r="J32" s="7">
        <v>51010010025</v>
      </c>
      <c r="K32" s="21" t="s">
        <v>150</v>
      </c>
      <c r="L32" s="21" t="s">
        <v>151</v>
      </c>
      <c r="M32" s="62" t="s">
        <v>105</v>
      </c>
      <c r="N32" s="26" t="s">
        <v>370</v>
      </c>
      <c r="O32" s="25" t="s">
        <v>408</v>
      </c>
      <c r="P32" s="26" t="s">
        <v>409</v>
      </c>
      <c r="Q32" s="26" t="s">
        <v>370</v>
      </c>
      <c r="R32" s="26">
        <v>9</v>
      </c>
      <c r="S32" s="27">
        <v>39</v>
      </c>
      <c r="T32" s="28">
        <v>17</v>
      </c>
      <c r="U32" s="27">
        <v>0</v>
      </c>
      <c r="V32" s="27">
        <v>1</v>
      </c>
      <c r="W32" s="68">
        <v>0.2</v>
      </c>
      <c r="X32" s="26">
        <v>0.5</v>
      </c>
      <c r="Y32" s="26">
        <v>0.8</v>
      </c>
      <c r="Z32" s="26">
        <v>1</v>
      </c>
      <c r="AA32" s="30">
        <v>0</v>
      </c>
      <c r="AB32" s="30">
        <v>375000000</v>
      </c>
      <c r="AC32" s="30">
        <v>408800000</v>
      </c>
      <c r="AD32" s="30">
        <v>489720000</v>
      </c>
      <c r="AE32" s="30">
        <f t="shared" si="0"/>
        <v>1273520000</v>
      </c>
      <c r="AF32" s="31" t="s">
        <v>351</v>
      </c>
    </row>
    <row r="33" spans="1:46" s="14" customFormat="1" ht="51" x14ac:dyDescent="0.25">
      <c r="A33" s="143"/>
      <c r="B33" s="144">
        <v>0</v>
      </c>
      <c r="C33" s="143"/>
      <c r="D33" s="144">
        <v>0</v>
      </c>
      <c r="E33" s="78">
        <v>0</v>
      </c>
      <c r="F33" s="78">
        <v>1.383</v>
      </c>
      <c r="G33" s="78">
        <v>1.5489999999999999</v>
      </c>
      <c r="H33" s="78">
        <v>1.661</v>
      </c>
      <c r="I33" s="78">
        <v>1.1480000000000001</v>
      </c>
      <c r="J33" s="7">
        <v>51010010026</v>
      </c>
      <c r="K33" s="21" t="s">
        <v>152</v>
      </c>
      <c r="L33" s="21" t="s">
        <v>153</v>
      </c>
      <c r="M33" s="62" t="s">
        <v>105</v>
      </c>
      <c r="N33" s="26" t="s">
        <v>370</v>
      </c>
      <c r="O33" s="25" t="s">
        <v>410</v>
      </c>
      <c r="P33" s="26" t="s">
        <v>411</v>
      </c>
      <c r="Q33" s="26" t="s">
        <v>371</v>
      </c>
      <c r="R33" s="26">
        <v>9</v>
      </c>
      <c r="S33" s="27">
        <v>39</v>
      </c>
      <c r="T33" s="28">
        <v>17</v>
      </c>
      <c r="U33" s="27">
        <v>0</v>
      </c>
      <c r="V33" s="27">
        <v>2</v>
      </c>
      <c r="W33" s="27">
        <v>0</v>
      </c>
      <c r="X33" s="26">
        <v>0.7</v>
      </c>
      <c r="Y33" s="26">
        <v>1.4</v>
      </c>
      <c r="Z33" s="26">
        <v>2</v>
      </c>
      <c r="AA33" s="30">
        <v>0</v>
      </c>
      <c r="AB33" s="30">
        <v>1650000000</v>
      </c>
      <c r="AC33" s="30">
        <v>1750000000</v>
      </c>
      <c r="AD33" s="30">
        <v>1860000000</v>
      </c>
      <c r="AE33" s="30">
        <f t="shared" si="0"/>
        <v>5260000000</v>
      </c>
      <c r="AF33" s="31" t="s">
        <v>351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38.25" x14ac:dyDescent="0.25">
      <c r="A34" s="143"/>
      <c r="B34" s="144">
        <v>0</v>
      </c>
      <c r="C34" s="143"/>
      <c r="D34" s="144">
        <v>0</v>
      </c>
      <c r="E34" s="78">
        <v>0</v>
      </c>
      <c r="F34" s="78">
        <v>1.151</v>
      </c>
      <c r="G34" s="78">
        <v>1.6740000000000002</v>
      </c>
      <c r="H34" s="78">
        <v>1.248</v>
      </c>
      <c r="I34" s="78">
        <v>1.018</v>
      </c>
      <c r="J34" s="7">
        <v>51010010027</v>
      </c>
      <c r="K34" s="21" t="s">
        <v>154</v>
      </c>
      <c r="L34" s="21" t="s">
        <v>155</v>
      </c>
      <c r="M34" s="62" t="s">
        <v>105</v>
      </c>
      <c r="N34" s="26" t="s">
        <v>370</v>
      </c>
      <c r="O34" s="25" t="s">
        <v>381</v>
      </c>
      <c r="P34" s="26" t="s">
        <v>412</v>
      </c>
      <c r="Q34" s="26" t="s">
        <v>370</v>
      </c>
      <c r="R34" s="26">
        <v>9</v>
      </c>
      <c r="S34" s="27">
        <v>23</v>
      </c>
      <c r="T34" s="28">
        <v>17</v>
      </c>
      <c r="U34" s="27">
        <v>0</v>
      </c>
      <c r="V34" s="27">
        <v>1</v>
      </c>
      <c r="W34" s="27">
        <v>0</v>
      </c>
      <c r="X34" s="26">
        <v>0.2</v>
      </c>
      <c r="Y34" s="26">
        <v>0.8</v>
      </c>
      <c r="Z34" s="26">
        <v>1</v>
      </c>
      <c r="AA34" s="30">
        <v>0</v>
      </c>
      <c r="AB34" s="30">
        <v>650000000</v>
      </c>
      <c r="AC34" s="30">
        <v>2150000000</v>
      </c>
      <c r="AD34" s="30">
        <v>700000000</v>
      </c>
      <c r="AE34" s="30">
        <f t="shared" si="0"/>
        <v>3500000000</v>
      </c>
      <c r="AF34" s="31" t="s">
        <v>351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63.75" x14ac:dyDescent="0.25">
      <c r="A35" s="143"/>
      <c r="B35" s="144">
        <v>0</v>
      </c>
      <c r="C35" s="143"/>
      <c r="D35" s="144">
        <v>0</v>
      </c>
      <c r="E35" s="78">
        <v>5.0830000000000002</v>
      </c>
      <c r="F35" s="78">
        <v>1.464</v>
      </c>
      <c r="G35" s="78">
        <v>1.627</v>
      </c>
      <c r="H35" s="78">
        <v>1.675</v>
      </c>
      <c r="I35" s="78">
        <v>2.4609999999999999</v>
      </c>
      <c r="J35" s="7">
        <v>51010010028</v>
      </c>
      <c r="K35" s="21" t="s">
        <v>156</v>
      </c>
      <c r="L35" s="21" t="s">
        <v>157</v>
      </c>
      <c r="M35" s="62" t="s">
        <v>105</v>
      </c>
      <c r="N35" s="26" t="s">
        <v>370</v>
      </c>
      <c r="O35" s="25" t="s">
        <v>381</v>
      </c>
      <c r="P35" s="26" t="s">
        <v>413</v>
      </c>
      <c r="Q35" s="26" t="s">
        <v>370</v>
      </c>
      <c r="R35" s="26">
        <v>9</v>
      </c>
      <c r="S35" s="27">
        <v>22</v>
      </c>
      <c r="T35" s="28">
        <v>17</v>
      </c>
      <c r="U35" s="27">
        <v>0</v>
      </c>
      <c r="V35" s="27">
        <v>92</v>
      </c>
      <c r="W35" s="32">
        <v>11</v>
      </c>
      <c r="X35" s="27">
        <v>44</v>
      </c>
      <c r="Y35" s="27">
        <v>65</v>
      </c>
      <c r="Z35" s="27">
        <v>92</v>
      </c>
      <c r="AA35" s="30">
        <v>1766629342</v>
      </c>
      <c r="AB35" s="30">
        <v>2000000000</v>
      </c>
      <c r="AC35" s="30">
        <v>2000000000</v>
      </c>
      <c r="AD35" s="30">
        <v>1900000000</v>
      </c>
      <c r="AE35" s="30">
        <f t="shared" si="0"/>
        <v>7666629342</v>
      </c>
      <c r="AF35" s="31" t="s">
        <v>355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51" x14ac:dyDescent="0.25">
      <c r="A36" s="143"/>
      <c r="B36" s="144">
        <v>0</v>
      </c>
      <c r="C36" s="143"/>
      <c r="D36" s="144">
        <v>0</v>
      </c>
      <c r="E36" s="78">
        <v>3.0539999999999998</v>
      </c>
      <c r="F36" s="78">
        <v>1.028</v>
      </c>
      <c r="G36" s="78">
        <v>1.0389999999999999</v>
      </c>
      <c r="H36" s="78">
        <v>0</v>
      </c>
      <c r="I36" s="78">
        <v>1.28</v>
      </c>
      <c r="J36" s="7">
        <v>51010010029</v>
      </c>
      <c r="K36" s="21" t="s">
        <v>158</v>
      </c>
      <c r="L36" s="21" t="s">
        <v>159</v>
      </c>
      <c r="M36" s="62" t="s">
        <v>105</v>
      </c>
      <c r="N36" s="26" t="s">
        <v>370</v>
      </c>
      <c r="O36" s="25" t="s">
        <v>381</v>
      </c>
      <c r="P36" s="26" t="s">
        <v>1753</v>
      </c>
      <c r="Q36" s="26" t="s">
        <v>370</v>
      </c>
      <c r="R36" s="26">
        <v>9</v>
      </c>
      <c r="S36" s="27">
        <v>35</v>
      </c>
      <c r="T36" s="28">
        <v>13</v>
      </c>
      <c r="U36" s="27">
        <v>0</v>
      </c>
      <c r="V36" s="27">
        <v>3</v>
      </c>
      <c r="W36" s="27">
        <v>1</v>
      </c>
      <c r="X36" s="27">
        <v>2</v>
      </c>
      <c r="Y36" s="27">
        <v>3</v>
      </c>
      <c r="Z36" s="27">
        <v>0</v>
      </c>
      <c r="AA36" s="30">
        <v>87300000</v>
      </c>
      <c r="AB36" s="30">
        <v>120000000</v>
      </c>
      <c r="AC36" s="30">
        <v>124200000</v>
      </c>
      <c r="AD36" s="30">
        <v>0</v>
      </c>
      <c r="AE36" s="30">
        <f t="shared" si="0"/>
        <v>331500000</v>
      </c>
      <c r="AF36" s="31" t="s">
        <v>354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38.25" x14ac:dyDescent="0.25">
      <c r="A37" s="143"/>
      <c r="B37" s="144">
        <v>0</v>
      </c>
      <c r="C37" s="143"/>
      <c r="D37" s="144">
        <v>0</v>
      </c>
      <c r="E37" s="78">
        <v>5.84</v>
      </c>
      <c r="F37" s="78">
        <v>1.393</v>
      </c>
      <c r="G37" s="78">
        <v>3.8219999999999996</v>
      </c>
      <c r="H37" s="78">
        <v>4.266</v>
      </c>
      <c r="I37" s="78">
        <v>3.827</v>
      </c>
      <c r="J37" s="7">
        <v>51010010030</v>
      </c>
      <c r="K37" s="21" t="s">
        <v>160</v>
      </c>
      <c r="L37" s="21" t="s">
        <v>161</v>
      </c>
      <c r="M37" s="62" t="s">
        <v>105</v>
      </c>
      <c r="N37" s="26" t="s">
        <v>370</v>
      </c>
      <c r="O37" s="25" t="s">
        <v>414</v>
      </c>
      <c r="P37" s="26" t="s">
        <v>415</v>
      </c>
      <c r="Q37" s="26" t="s">
        <v>370</v>
      </c>
      <c r="R37" s="26">
        <v>9</v>
      </c>
      <c r="S37" s="27">
        <v>23</v>
      </c>
      <c r="T37" s="26">
        <v>6</v>
      </c>
      <c r="U37" s="27">
        <v>5000</v>
      </c>
      <c r="V37" s="27">
        <v>65000</v>
      </c>
      <c r="W37" s="27">
        <v>18000</v>
      </c>
      <c r="X37" s="27">
        <v>23000</v>
      </c>
      <c r="Y37" s="27">
        <v>41000</v>
      </c>
      <c r="Z37" s="27">
        <v>65000</v>
      </c>
      <c r="AA37" s="30">
        <v>3000000000</v>
      </c>
      <c r="AB37" s="30">
        <v>6000000000</v>
      </c>
      <c r="AC37" s="30">
        <v>9000000000</v>
      </c>
      <c r="AD37" s="30">
        <v>12000000000</v>
      </c>
      <c r="AE37" s="30">
        <f t="shared" si="0"/>
        <v>30000000000</v>
      </c>
      <c r="AF37" s="31" t="s">
        <v>362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51" x14ac:dyDescent="0.25">
      <c r="A38" s="143"/>
      <c r="B38" s="144">
        <v>0</v>
      </c>
      <c r="C38" s="143"/>
      <c r="D38" s="144">
        <v>0</v>
      </c>
      <c r="E38" s="78">
        <v>3.3069999999999999</v>
      </c>
      <c r="F38" s="78">
        <v>1.29</v>
      </c>
      <c r="G38" s="78">
        <v>1.5879999999999999</v>
      </c>
      <c r="H38" s="78">
        <v>1.9330000000000001</v>
      </c>
      <c r="I38" s="78">
        <v>2.0289999999999999</v>
      </c>
      <c r="J38" s="7">
        <v>51010010031</v>
      </c>
      <c r="K38" s="21" t="s">
        <v>162</v>
      </c>
      <c r="L38" s="21" t="s">
        <v>163</v>
      </c>
      <c r="M38" s="62" t="s">
        <v>105</v>
      </c>
      <c r="N38" s="26" t="s">
        <v>370</v>
      </c>
      <c r="O38" s="25" t="s">
        <v>414</v>
      </c>
      <c r="P38" s="26" t="s">
        <v>416</v>
      </c>
      <c r="Q38" s="26" t="s">
        <v>370</v>
      </c>
      <c r="R38" s="26">
        <v>9</v>
      </c>
      <c r="S38" s="27">
        <v>23</v>
      </c>
      <c r="T38" s="28">
        <v>15</v>
      </c>
      <c r="U38" s="27">
        <v>0</v>
      </c>
      <c r="V38" s="27">
        <v>50</v>
      </c>
      <c r="W38" s="27">
        <v>1</v>
      </c>
      <c r="X38" s="27">
        <v>14</v>
      </c>
      <c r="Y38" s="27">
        <v>29</v>
      </c>
      <c r="Z38" s="27">
        <v>50</v>
      </c>
      <c r="AA38" s="30">
        <v>500000000</v>
      </c>
      <c r="AB38" s="30">
        <v>1250000000</v>
      </c>
      <c r="AC38" s="30">
        <v>1875000000</v>
      </c>
      <c r="AD38" s="30">
        <v>2625000000</v>
      </c>
      <c r="AE38" s="30">
        <f t="shared" si="0"/>
        <v>6250000000</v>
      </c>
      <c r="AF38" s="31" t="s">
        <v>362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51" x14ac:dyDescent="0.25">
      <c r="A39" s="143"/>
      <c r="B39" s="144">
        <v>0</v>
      </c>
      <c r="C39" s="143"/>
      <c r="D39" s="144">
        <v>0</v>
      </c>
      <c r="E39" s="78">
        <v>3.613</v>
      </c>
      <c r="F39" s="78">
        <v>1.5810000000000002</v>
      </c>
      <c r="G39" s="78">
        <v>1.7840000000000003</v>
      </c>
      <c r="H39" s="78">
        <v>1.0670000000000002</v>
      </c>
      <c r="I39" s="78">
        <v>2.0099999999999998</v>
      </c>
      <c r="J39" s="7">
        <v>51010010032</v>
      </c>
      <c r="K39" s="21" t="s">
        <v>164</v>
      </c>
      <c r="L39" s="21" t="s">
        <v>165</v>
      </c>
      <c r="M39" s="62" t="s">
        <v>105</v>
      </c>
      <c r="N39" s="26" t="s">
        <v>371</v>
      </c>
      <c r="O39" s="25" t="s">
        <v>417</v>
      </c>
      <c r="P39" s="26" t="s">
        <v>418</v>
      </c>
      <c r="Q39" s="26" t="s">
        <v>370</v>
      </c>
      <c r="R39" s="26">
        <v>9</v>
      </c>
      <c r="S39" s="27">
        <v>23</v>
      </c>
      <c r="T39" s="28">
        <v>15</v>
      </c>
      <c r="U39" s="27">
        <v>0</v>
      </c>
      <c r="V39" s="27">
        <v>100</v>
      </c>
      <c r="W39" s="27">
        <v>5</v>
      </c>
      <c r="X39" s="27">
        <v>30</v>
      </c>
      <c r="Y39" s="27">
        <v>60</v>
      </c>
      <c r="Z39" s="27">
        <v>100</v>
      </c>
      <c r="AA39" s="30">
        <v>1000000000</v>
      </c>
      <c r="AB39" s="30">
        <v>2500000000</v>
      </c>
      <c r="AC39" s="30">
        <v>2500000000</v>
      </c>
      <c r="AD39" s="30">
        <v>3000000000</v>
      </c>
      <c r="AE39" s="30">
        <f t="shared" si="0"/>
        <v>9000000000</v>
      </c>
      <c r="AF39" s="31" t="s">
        <v>362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51" x14ac:dyDescent="0.25">
      <c r="A40" s="143"/>
      <c r="B40" s="144">
        <v>0</v>
      </c>
      <c r="C40" s="143"/>
      <c r="D40" s="144">
        <v>0</v>
      </c>
      <c r="E40" s="78">
        <v>0</v>
      </c>
      <c r="F40" s="78">
        <v>1.105</v>
      </c>
      <c r="G40" s="78">
        <v>1.141</v>
      </c>
      <c r="H40" s="78">
        <v>1.1599999999999999</v>
      </c>
      <c r="I40" s="78">
        <v>0.85099999999999998</v>
      </c>
      <c r="J40" s="7">
        <v>51010010033</v>
      </c>
      <c r="K40" s="21" t="s">
        <v>166</v>
      </c>
      <c r="L40" s="21" t="s">
        <v>167</v>
      </c>
      <c r="M40" s="62" t="s">
        <v>105</v>
      </c>
      <c r="N40" s="26" t="s">
        <v>370</v>
      </c>
      <c r="O40" s="25" t="s">
        <v>419</v>
      </c>
      <c r="P40" s="26" t="s">
        <v>420</v>
      </c>
      <c r="Q40" s="26" t="s">
        <v>370</v>
      </c>
      <c r="R40" s="26">
        <v>9</v>
      </c>
      <c r="S40" s="27">
        <v>39</v>
      </c>
      <c r="T40" s="28">
        <v>13</v>
      </c>
      <c r="U40" s="27">
        <v>0</v>
      </c>
      <c r="V40" s="27">
        <v>150</v>
      </c>
      <c r="W40" s="27">
        <v>0</v>
      </c>
      <c r="X40" s="27">
        <v>50</v>
      </c>
      <c r="Y40" s="27">
        <v>100</v>
      </c>
      <c r="Z40" s="27">
        <v>150</v>
      </c>
      <c r="AA40" s="30">
        <v>0</v>
      </c>
      <c r="AB40" s="30">
        <v>450000000</v>
      </c>
      <c r="AC40" s="30">
        <v>450000000</v>
      </c>
      <c r="AD40" s="30">
        <v>450000000</v>
      </c>
      <c r="AE40" s="30">
        <f t="shared" si="0"/>
        <v>1350000000</v>
      </c>
      <c r="AF40" s="31" t="s">
        <v>361</v>
      </c>
    </row>
    <row r="41" spans="1:46" ht="51" x14ac:dyDescent="0.25">
      <c r="A41" s="143"/>
      <c r="B41" s="144">
        <v>0</v>
      </c>
      <c r="C41" s="143"/>
      <c r="D41" s="144">
        <v>0</v>
      </c>
      <c r="E41" s="78">
        <v>3.7669999999999999</v>
      </c>
      <c r="F41" s="78">
        <v>1.4510000000000001</v>
      </c>
      <c r="G41" s="78">
        <v>2.3519999999999999</v>
      </c>
      <c r="H41" s="78">
        <v>3.5549999999999997</v>
      </c>
      <c r="I41" s="78">
        <v>2.78</v>
      </c>
      <c r="J41" s="7">
        <v>51010010034</v>
      </c>
      <c r="K41" s="21" t="s">
        <v>168</v>
      </c>
      <c r="L41" s="21" t="s">
        <v>169</v>
      </c>
      <c r="M41" s="62" t="s">
        <v>105</v>
      </c>
      <c r="N41" s="26" t="s">
        <v>370</v>
      </c>
      <c r="O41" s="25" t="s">
        <v>414</v>
      </c>
      <c r="P41" s="26" t="s">
        <v>421</v>
      </c>
      <c r="Q41" s="26" t="s">
        <v>370</v>
      </c>
      <c r="R41" s="26">
        <v>9</v>
      </c>
      <c r="S41" s="27">
        <v>23</v>
      </c>
      <c r="T41" s="26">
        <v>6</v>
      </c>
      <c r="U41" s="27">
        <v>42</v>
      </c>
      <c r="V41" s="27">
        <v>242</v>
      </c>
      <c r="W41" s="27">
        <v>43</v>
      </c>
      <c r="X41" s="27">
        <v>102</v>
      </c>
      <c r="Y41" s="27">
        <v>162</v>
      </c>
      <c r="Z41" s="27">
        <v>242</v>
      </c>
      <c r="AA41" s="30">
        <v>1250000000</v>
      </c>
      <c r="AB41" s="30">
        <v>6250000000</v>
      </c>
      <c r="AC41" s="30">
        <v>7500000000</v>
      </c>
      <c r="AD41" s="30">
        <v>10000000000</v>
      </c>
      <c r="AE41" s="30">
        <f t="shared" si="0"/>
        <v>25000000000</v>
      </c>
      <c r="AF41" s="31" t="s">
        <v>362</v>
      </c>
    </row>
    <row r="42" spans="1:46" ht="25.5" x14ac:dyDescent="0.25">
      <c r="A42" s="143"/>
      <c r="B42" s="144">
        <v>0</v>
      </c>
      <c r="C42" s="143"/>
      <c r="D42" s="144">
        <v>0</v>
      </c>
      <c r="E42" s="78">
        <v>0</v>
      </c>
      <c r="F42" s="78">
        <v>1.0999999999999999</v>
      </c>
      <c r="G42" s="78">
        <v>1.0999999999999999</v>
      </c>
      <c r="H42" s="78">
        <v>1.0999999999999999</v>
      </c>
      <c r="I42" s="78">
        <v>1.0999999999999999</v>
      </c>
      <c r="J42" s="7">
        <v>51010010035</v>
      </c>
      <c r="K42" s="21" t="s">
        <v>170</v>
      </c>
      <c r="L42" s="21" t="s">
        <v>171</v>
      </c>
      <c r="M42" s="62" t="s">
        <v>105</v>
      </c>
      <c r="N42" s="26" t="s">
        <v>370</v>
      </c>
      <c r="O42" s="25" t="s">
        <v>381</v>
      </c>
      <c r="P42" s="26" t="s">
        <v>422</v>
      </c>
      <c r="Q42" s="26" t="s">
        <v>370</v>
      </c>
      <c r="R42" s="28">
        <v>11</v>
      </c>
      <c r="S42" s="32">
        <v>39</v>
      </c>
      <c r="T42" s="33">
        <v>13</v>
      </c>
      <c r="U42" s="27">
        <v>0</v>
      </c>
      <c r="V42" s="27">
        <v>1</v>
      </c>
      <c r="W42" s="68">
        <v>0</v>
      </c>
      <c r="X42" s="68">
        <v>0.3</v>
      </c>
      <c r="Y42" s="68">
        <v>0.6</v>
      </c>
      <c r="Z42" s="68">
        <v>1</v>
      </c>
      <c r="AA42" s="30">
        <v>0</v>
      </c>
      <c r="AB42" s="30">
        <v>100000000</v>
      </c>
      <c r="AC42" s="30">
        <v>100000000</v>
      </c>
      <c r="AD42" s="30">
        <v>100000000</v>
      </c>
      <c r="AE42" s="30">
        <f t="shared" si="0"/>
        <v>300000000</v>
      </c>
      <c r="AF42" s="31" t="s">
        <v>363</v>
      </c>
    </row>
    <row r="43" spans="1:46" ht="25.5" x14ac:dyDescent="0.25">
      <c r="A43" s="143"/>
      <c r="B43" s="144">
        <v>0</v>
      </c>
      <c r="C43" s="143"/>
      <c r="D43" s="144">
        <v>0</v>
      </c>
      <c r="E43" s="78">
        <v>0</v>
      </c>
      <c r="F43" s="78">
        <v>1.1159999999999999</v>
      </c>
      <c r="G43" s="78">
        <v>0</v>
      </c>
      <c r="H43" s="78">
        <v>0</v>
      </c>
      <c r="I43" s="78">
        <v>0.27899999999999997</v>
      </c>
      <c r="J43" s="7">
        <v>51010010036</v>
      </c>
      <c r="K43" s="21" t="s">
        <v>173</v>
      </c>
      <c r="L43" s="21" t="s">
        <v>174</v>
      </c>
      <c r="M43" s="62" t="s">
        <v>105</v>
      </c>
      <c r="N43" s="26" t="s">
        <v>370</v>
      </c>
      <c r="O43" s="25" t="s">
        <v>381</v>
      </c>
      <c r="P43" s="26" t="s">
        <v>423</v>
      </c>
      <c r="Q43" s="26" t="s">
        <v>370</v>
      </c>
      <c r="R43" s="26">
        <v>9</v>
      </c>
      <c r="S43" s="27">
        <v>23</v>
      </c>
      <c r="T43" s="28">
        <v>13</v>
      </c>
      <c r="U43" s="27">
        <v>0</v>
      </c>
      <c r="V43" s="27">
        <v>1</v>
      </c>
      <c r="W43" s="27">
        <v>0</v>
      </c>
      <c r="X43" s="27">
        <v>1</v>
      </c>
      <c r="Y43" s="27">
        <v>0</v>
      </c>
      <c r="Z43" s="27">
        <v>0</v>
      </c>
      <c r="AA43" s="30">
        <v>0</v>
      </c>
      <c r="AB43" s="30">
        <v>500000000</v>
      </c>
      <c r="AC43" s="30">
        <v>0</v>
      </c>
      <c r="AD43" s="30">
        <v>0</v>
      </c>
      <c r="AE43" s="30">
        <f t="shared" si="0"/>
        <v>500000000</v>
      </c>
      <c r="AF43" s="31" t="s">
        <v>361</v>
      </c>
    </row>
    <row r="44" spans="1:46" ht="38.25" x14ac:dyDescent="0.25">
      <c r="A44" s="143"/>
      <c r="B44" s="144">
        <v>0</v>
      </c>
      <c r="C44" s="143"/>
      <c r="D44" s="144">
        <v>0</v>
      </c>
      <c r="E44" s="78">
        <v>0</v>
      </c>
      <c r="F44" s="78">
        <v>1.081</v>
      </c>
      <c r="G44" s="78">
        <v>0</v>
      </c>
      <c r="H44" s="78">
        <v>0</v>
      </c>
      <c r="I44" s="78">
        <v>0.27</v>
      </c>
      <c r="J44" s="7">
        <v>51010010037</v>
      </c>
      <c r="K44" s="21" t="s">
        <v>175</v>
      </c>
      <c r="L44" s="21" t="s">
        <v>176</v>
      </c>
      <c r="M44" s="62" t="s">
        <v>105</v>
      </c>
      <c r="N44" s="26" t="s">
        <v>370</v>
      </c>
      <c r="O44" s="25" t="s">
        <v>381</v>
      </c>
      <c r="P44" s="26" t="s">
        <v>424</v>
      </c>
      <c r="Q44" s="26" t="s">
        <v>370</v>
      </c>
      <c r="R44" s="26">
        <v>9</v>
      </c>
      <c r="S44" s="27">
        <v>23</v>
      </c>
      <c r="T44" s="28">
        <v>13</v>
      </c>
      <c r="U44" s="27">
        <v>0</v>
      </c>
      <c r="V44" s="27">
        <v>1</v>
      </c>
      <c r="W44" s="27">
        <v>0</v>
      </c>
      <c r="X44" s="27">
        <v>1</v>
      </c>
      <c r="Y44" s="27">
        <v>0</v>
      </c>
      <c r="Z44" s="27">
        <v>0</v>
      </c>
      <c r="AA44" s="30">
        <v>0</v>
      </c>
      <c r="AB44" s="30">
        <v>350000000</v>
      </c>
      <c r="AC44" s="30">
        <v>0</v>
      </c>
      <c r="AD44" s="30">
        <v>0</v>
      </c>
      <c r="AE44" s="30">
        <f t="shared" si="0"/>
        <v>350000000</v>
      </c>
      <c r="AF44" s="31" t="s">
        <v>361</v>
      </c>
    </row>
    <row r="45" spans="1:46" ht="51" x14ac:dyDescent="0.25">
      <c r="A45" s="143"/>
      <c r="B45" s="144">
        <v>0</v>
      </c>
      <c r="C45" s="143"/>
      <c r="D45" s="144">
        <v>0</v>
      </c>
      <c r="E45" s="78">
        <v>0</v>
      </c>
      <c r="F45" s="78">
        <v>1.4179999999999999</v>
      </c>
      <c r="G45" s="78">
        <v>1.47</v>
      </c>
      <c r="H45" s="78">
        <v>1.5329999999999999</v>
      </c>
      <c r="I45" s="78">
        <v>1.105</v>
      </c>
      <c r="J45" s="7">
        <v>51010010038</v>
      </c>
      <c r="K45" s="21" t="s">
        <v>177</v>
      </c>
      <c r="L45" s="21" t="s">
        <v>178</v>
      </c>
      <c r="M45" s="62" t="s">
        <v>105</v>
      </c>
      <c r="N45" s="26" t="s">
        <v>370</v>
      </c>
      <c r="O45" s="25" t="s">
        <v>381</v>
      </c>
      <c r="P45" s="26" t="s">
        <v>425</v>
      </c>
      <c r="Q45" s="26" t="s">
        <v>370</v>
      </c>
      <c r="R45" s="26">
        <v>9</v>
      </c>
      <c r="S45" s="27">
        <v>23</v>
      </c>
      <c r="T45" s="26">
        <v>1</v>
      </c>
      <c r="U45" s="27">
        <v>0</v>
      </c>
      <c r="V45" s="27">
        <v>3200</v>
      </c>
      <c r="W45" s="27">
        <v>0</v>
      </c>
      <c r="X45" s="27">
        <v>1200</v>
      </c>
      <c r="Y45" s="27">
        <v>2200</v>
      </c>
      <c r="Z45" s="27">
        <v>3200</v>
      </c>
      <c r="AA45" s="30">
        <v>0</v>
      </c>
      <c r="AB45" s="30">
        <v>1800000000</v>
      </c>
      <c r="AC45" s="30">
        <v>1500000000</v>
      </c>
      <c r="AD45" s="30">
        <v>1500000000</v>
      </c>
      <c r="AE45" s="30">
        <f t="shared" si="0"/>
        <v>4800000000</v>
      </c>
      <c r="AF45" s="31" t="s">
        <v>361</v>
      </c>
    </row>
    <row r="46" spans="1:46" ht="51" x14ac:dyDescent="0.25">
      <c r="A46" s="143"/>
      <c r="B46" s="144">
        <v>0</v>
      </c>
      <c r="C46" s="143"/>
      <c r="D46" s="144">
        <v>0</v>
      </c>
      <c r="E46" s="78">
        <v>0</v>
      </c>
      <c r="F46" s="78">
        <v>1.2090000000000001</v>
      </c>
      <c r="G46" s="78">
        <v>1.282</v>
      </c>
      <c r="H46" s="78">
        <v>1.6400000000000001</v>
      </c>
      <c r="I46" s="78">
        <v>1.0330000000000001</v>
      </c>
      <c r="J46" s="7">
        <v>51010010039</v>
      </c>
      <c r="K46" s="21" t="s">
        <v>179</v>
      </c>
      <c r="L46" s="21" t="s">
        <v>180</v>
      </c>
      <c r="M46" s="62" t="s">
        <v>105</v>
      </c>
      <c r="N46" s="26" t="s">
        <v>370</v>
      </c>
      <c r="O46" s="25" t="s">
        <v>381</v>
      </c>
      <c r="P46" s="26" t="s">
        <v>426</v>
      </c>
      <c r="Q46" s="26" t="s">
        <v>370</v>
      </c>
      <c r="R46" s="26">
        <v>9</v>
      </c>
      <c r="S46" s="27">
        <v>23</v>
      </c>
      <c r="T46" s="28">
        <v>13</v>
      </c>
      <c r="U46" s="27">
        <v>0</v>
      </c>
      <c r="V46" s="27">
        <v>400</v>
      </c>
      <c r="W46" s="27">
        <v>0</v>
      </c>
      <c r="X46" s="27">
        <v>100</v>
      </c>
      <c r="Y46" s="27">
        <v>200</v>
      </c>
      <c r="Z46" s="27">
        <v>400</v>
      </c>
      <c r="AA46" s="30">
        <v>0</v>
      </c>
      <c r="AB46" s="30">
        <v>900000000</v>
      </c>
      <c r="AC46" s="30">
        <v>900000000</v>
      </c>
      <c r="AD46" s="30">
        <v>1800000000</v>
      </c>
      <c r="AE46" s="30">
        <f t="shared" si="0"/>
        <v>3600000000</v>
      </c>
      <c r="AF46" s="31" t="s">
        <v>361</v>
      </c>
    </row>
    <row r="47" spans="1:46" ht="51" x14ac:dyDescent="0.25">
      <c r="A47" s="143"/>
      <c r="B47" s="144">
        <v>0</v>
      </c>
      <c r="C47" s="143"/>
      <c r="D47" s="144">
        <v>0</v>
      </c>
      <c r="E47" s="78">
        <v>3.7669999999999999</v>
      </c>
      <c r="F47" s="78">
        <v>1.29</v>
      </c>
      <c r="G47" s="78">
        <v>1.3919999999999999</v>
      </c>
      <c r="H47" s="78">
        <v>1.444</v>
      </c>
      <c r="I47" s="78">
        <v>1.9720000000000002</v>
      </c>
      <c r="J47" s="7">
        <v>51010010040</v>
      </c>
      <c r="K47" s="21" t="s">
        <v>181</v>
      </c>
      <c r="L47" s="21" t="s">
        <v>182</v>
      </c>
      <c r="M47" s="62" t="s">
        <v>105</v>
      </c>
      <c r="N47" s="26" t="s">
        <v>371</v>
      </c>
      <c r="O47" s="25" t="s">
        <v>427</v>
      </c>
      <c r="P47" s="26" t="s">
        <v>428</v>
      </c>
      <c r="Q47" s="26" t="s">
        <v>371</v>
      </c>
      <c r="R47" s="28">
        <v>11</v>
      </c>
      <c r="S47" s="27">
        <v>24</v>
      </c>
      <c r="T47" s="26">
        <v>9</v>
      </c>
      <c r="U47" s="27">
        <v>0</v>
      </c>
      <c r="V47" s="27">
        <v>100</v>
      </c>
      <c r="W47" s="27">
        <v>25</v>
      </c>
      <c r="X47" s="27">
        <v>48</v>
      </c>
      <c r="Y47" s="27">
        <v>72</v>
      </c>
      <c r="Z47" s="27">
        <v>100</v>
      </c>
      <c r="AA47" s="30">
        <v>1250000000</v>
      </c>
      <c r="AB47" s="30">
        <v>1250000000</v>
      </c>
      <c r="AC47" s="30">
        <v>1250000000</v>
      </c>
      <c r="AD47" s="30">
        <v>1250000000</v>
      </c>
      <c r="AE47" s="30">
        <f t="shared" si="0"/>
        <v>5000000000</v>
      </c>
      <c r="AF47" s="31" t="s">
        <v>364</v>
      </c>
    </row>
    <row r="48" spans="1:46" ht="114.75" x14ac:dyDescent="0.25">
      <c r="A48" s="143"/>
      <c r="B48" s="144">
        <v>0</v>
      </c>
      <c r="C48" s="143"/>
      <c r="D48" s="144">
        <v>0</v>
      </c>
      <c r="E48" s="78">
        <v>6.1870000000000003</v>
      </c>
      <c r="F48" s="78">
        <v>1.63</v>
      </c>
      <c r="G48" s="78">
        <v>1.137</v>
      </c>
      <c r="H48" s="78">
        <v>1.3280000000000001</v>
      </c>
      <c r="I48" s="78">
        <v>2.3170000000000002</v>
      </c>
      <c r="J48" s="7">
        <v>51010010041</v>
      </c>
      <c r="K48" s="21" t="s">
        <v>183</v>
      </c>
      <c r="L48" s="21" t="s">
        <v>184</v>
      </c>
      <c r="M48" s="62" t="s">
        <v>105</v>
      </c>
      <c r="N48" s="26" t="s">
        <v>370</v>
      </c>
      <c r="O48" s="25" t="s">
        <v>429</v>
      </c>
      <c r="P48" s="26" t="s">
        <v>430</v>
      </c>
      <c r="Q48" s="26" t="s">
        <v>370</v>
      </c>
      <c r="R48" s="28">
        <v>11</v>
      </c>
      <c r="S48" s="27">
        <v>32</v>
      </c>
      <c r="T48" s="28">
        <v>10</v>
      </c>
      <c r="U48" s="27">
        <v>0</v>
      </c>
      <c r="V48" s="27">
        <v>1</v>
      </c>
      <c r="W48" s="69">
        <v>0.1</v>
      </c>
      <c r="X48" s="69">
        <v>0.4</v>
      </c>
      <c r="Y48" s="69">
        <v>0.7</v>
      </c>
      <c r="Z48" s="27">
        <v>1</v>
      </c>
      <c r="AA48" s="29">
        <v>3566222996</v>
      </c>
      <c r="AB48" s="29">
        <v>7020000000</v>
      </c>
      <c r="AC48" s="29">
        <v>3625600000</v>
      </c>
      <c r="AD48" s="29">
        <v>3734368000</v>
      </c>
      <c r="AE48" s="30">
        <f t="shared" si="0"/>
        <v>17946190996</v>
      </c>
      <c r="AF48" s="31" t="s">
        <v>365</v>
      </c>
    </row>
    <row r="49" spans="1:32" ht="51" x14ac:dyDescent="0.25">
      <c r="A49" s="143"/>
      <c r="B49" s="144">
        <v>0</v>
      </c>
      <c r="C49" s="143"/>
      <c r="D49" s="144">
        <v>0</v>
      </c>
      <c r="E49" s="78">
        <v>0</v>
      </c>
      <c r="F49" s="78">
        <v>2.3220000000000001</v>
      </c>
      <c r="G49" s="78">
        <v>3.1350000000000002</v>
      </c>
      <c r="H49" s="78">
        <v>1.778</v>
      </c>
      <c r="I49" s="78">
        <v>1.8089999999999999</v>
      </c>
      <c r="J49" s="7">
        <v>51010010042</v>
      </c>
      <c r="K49" s="21" t="s">
        <v>185</v>
      </c>
      <c r="L49" s="21" t="s">
        <v>186</v>
      </c>
      <c r="M49" s="62" t="s">
        <v>105</v>
      </c>
      <c r="N49" s="26" t="s">
        <v>370</v>
      </c>
      <c r="O49" s="25" t="s">
        <v>381</v>
      </c>
      <c r="P49" s="26" t="s">
        <v>431</v>
      </c>
      <c r="Q49" s="26" t="s">
        <v>370</v>
      </c>
      <c r="R49" s="28">
        <v>11</v>
      </c>
      <c r="S49" s="27">
        <v>24</v>
      </c>
      <c r="T49" s="26">
        <v>9</v>
      </c>
      <c r="U49" s="27">
        <v>89</v>
      </c>
      <c r="V49" s="27">
        <v>289</v>
      </c>
      <c r="W49" s="27">
        <v>0</v>
      </c>
      <c r="X49" s="27">
        <v>169</v>
      </c>
      <c r="Y49" s="27">
        <v>249</v>
      </c>
      <c r="Z49" s="27">
        <v>289</v>
      </c>
      <c r="AA49" s="30">
        <v>0</v>
      </c>
      <c r="AB49" s="30">
        <v>10000000000</v>
      </c>
      <c r="AC49" s="30">
        <v>10000000000</v>
      </c>
      <c r="AD49" s="30">
        <v>5000000000</v>
      </c>
      <c r="AE49" s="30">
        <f t="shared" si="0"/>
        <v>25000000000</v>
      </c>
      <c r="AF49" s="31" t="s">
        <v>359</v>
      </c>
    </row>
    <row r="50" spans="1:32" ht="51" x14ac:dyDescent="0.25">
      <c r="A50" s="143"/>
      <c r="B50" s="144">
        <v>0</v>
      </c>
      <c r="C50" s="143"/>
      <c r="D50" s="144">
        <v>0</v>
      </c>
      <c r="E50" s="78">
        <v>3.2480000000000002</v>
      </c>
      <c r="F50" s="78">
        <v>17.934000000000001</v>
      </c>
      <c r="G50" s="78">
        <v>1.1419999999999999</v>
      </c>
      <c r="H50" s="78">
        <v>1.171</v>
      </c>
      <c r="I50" s="78">
        <v>5.8729999999999993</v>
      </c>
      <c r="J50" s="7">
        <v>51010010043</v>
      </c>
      <c r="K50" s="21" t="s">
        <v>187</v>
      </c>
      <c r="L50" s="21" t="s">
        <v>188</v>
      </c>
      <c r="M50" s="62" t="s">
        <v>105</v>
      </c>
      <c r="N50" s="26" t="s">
        <v>370</v>
      </c>
      <c r="O50" s="25" t="s">
        <v>381</v>
      </c>
      <c r="P50" s="26" t="s">
        <v>432</v>
      </c>
      <c r="Q50" s="26" t="s">
        <v>370</v>
      </c>
      <c r="R50" s="28">
        <v>11</v>
      </c>
      <c r="S50" s="27">
        <v>40</v>
      </c>
      <c r="T50" s="28">
        <v>15</v>
      </c>
      <c r="U50" s="27">
        <v>10576</v>
      </c>
      <c r="V50" s="27">
        <v>15000</v>
      </c>
      <c r="W50" s="27">
        <v>10576</v>
      </c>
      <c r="X50" s="27">
        <v>12000</v>
      </c>
      <c r="Y50" s="27">
        <v>13500</v>
      </c>
      <c r="Z50" s="27">
        <v>15000</v>
      </c>
      <c r="AA50" s="30">
        <v>404000000</v>
      </c>
      <c r="AB50" s="30">
        <v>150428240000</v>
      </c>
      <c r="AC50" s="30">
        <v>453934000</v>
      </c>
      <c r="AD50" s="30">
        <v>481170000</v>
      </c>
      <c r="AE50" s="30">
        <f t="shared" si="0"/>
        <v>151767344000</v>
      </c>
      <c r="AF50" s="31" t="s">
        <v>360</v>
      </c>
    </row>
    <row r="51" spans="1:32" ht="89.25" x14ac:dyDescent="0.25">
      <c r="A51" s="143"/>
      <c r="B51" s="144">
        <v>0</v>
      </c>
      <c r="C51" s="143"/>
      <c r="D51" s="144">
        <v>0</v>
      </c>
      <c r="E51" s="78">
        <v>3.613</v>
      </c>
      <c r="F51" s="78">
        <v>0.92899999999999994</v>
      </c>
      <c r="G51" s="78">
        <v>1.254</v>
      </c>
      <c r="H51" s="78">
        <v>1.4219999999999999</v>
      </c>
      <c r="I51" s="78">
        <v>1.804</v>
      </c>
      <c r="J51" s="7">
        <v>51010010044</v>
      </c>
      <c r="K51" s="21" t="s">
        <v>189</v>
      </c>
      <c r="L51" s="21" t="s">
        <v>190</v>
      </c>
      <c r="M51" s="62" t="s">
        <v>105</v>
      </c>
      <c r="N51" s="26" t="s">
        <v>371</v>
      </c>
      <c r="O51" s="25" t="s">
        <v>417</v>
      </c>
      <c r="P51" s="26" t="s">
        <v>418</v>
      </c>
      <c r="Q51" s="26" t="s">
        <v>370</v>
      </c>
      <c r="R51" s="26">
        <v>9</v>
      </c>
      <c r="S51" s="27">
        <v>23</v>
      </c>
      <c r="T51" s="26">
        <v>6</v>
      </c>
      <c r="U51" s="27">
        <v>0</v>
      </c>
      <c r="V51" s="27">
        <v>100</v>
      </c>
      <c r="W51" s="27">
        <v>10</v>
      </c>
      <c r="X51" s="27">
        <v>35</v>
      </c>
      <c r="Y51" s="27">
        <v>65</v>
      </c>
      <c r="Z51" s="27">
        <v>100</v>
      </c>
      <c r="AA51" s="30">
        <v>1000000000</v>
      </c>
      <c r="AB51" s="30">
        <v>4000000000</v>
      </c>
      <c r="AC51" s="30">
        <v>4000000000</v>
      </c>
      <c r="AD51" s="30">
        <v>4000000000</v>
      </c>
      <c r="AE51" s="30">
        <f t="shared" si="0"/>
        <v>13000000000</v>
      </c>
      <c r="AF51" s="31" t="s">
        <v>362</v>
      </c>
    </row>
    <row r="52" spans="1:32" ht="38.25" x14ac:dyDescent="0.25">
      <c r="A52" s="143"/>
      <c r="B52" s="144">
        <v>0</v>
      </c>
      <c r="C52" s="143"/>
      <c r="D52" s="144">
        <v>0</v>
      </c>
      <c r="E52" s="78">
        <v>9.1989999999999998</v>
      </c>
      <c r="F52" s="78">
        <v>3.4830000000000001</v>
      </c>
      <c r="G52" s="78">
        <v>4.2709999999999999</v>
      </c>
      <c r="H52" s="78">
        <v>5.1110000000000007</v>
      </c>
      <c r="I52" s="78">
        <v>5.5</v>
      </c>
      <c r="J52" s="7">
        <v>51010010045</v>
      </c>
      <c r="K52" s="21" t="s">
        <v>191</v>
      </c>
      <c r="L52" s="21" t="s">
        <v>192</v>
      </c>
      <c r="M52" s="62" t="s">
        <v>105</v>
      </c>
      <c r="N52" s="26" t="s">
        <v>372</v>
      </c>
      <c r="O52" s="25" t="s">
        <v>414</v>
      </c>
      <c r="P52" s="26" t="s">
        <v>433</v>
      </c>
      <c r="Q52" s="26" t="s">
        <v>372</v>
      </c>
      <c r="R52" s="26">
        <v>9</v>
      </c>
      <c r="S52" s="27">
        <v>23</v>
      </c>
      <c r="T52" s="26">
        <v>6</v>
      </c>
      <c r="U52" s="27">
        <v>3200</v>
      </c>
      <c r="V52" s="27">
        <v>3700</v>
      </c>
      <c r="W52" s="27">
        <v>3230</v>
      </c>
      <c r="X52" s="27">
        <v>3440</v>
      </c>
      <c r="Y52" s="27">
        <v>3560</v>
      </c>
      <c r="Z52" s="27">
        <v>3700</v>
      </c>
      <c r="AA52" s="30">
        <v>15000000000</v>
      </c>
      <c r="AB52" s="30">
        <v>15000000000</v>
      </c>
      <c r="AC52" s="30">
        <v>20000000000</v>
      </c>
      <c r="AD52" s="30">
        <v>20000000000</v>
      </c>
      <c r="AE52" s="30">
        <f t="shared" si="0"/>
        <v>70000000000</v>
      </c>
      <c r="AF52" s="31" t="s">
        <v>362</v>
      </c>
    </row>
    <row r="53" spans="1:32" ht="51" x14ac:dyDescent="0.25">
      <c r="A53" s="143"/>
      <c r="B53" s="144">
        <v>0</v>
      </c>
      <c r="C53" s="143"/>
      <c r="D53" s="144">
        <v>0</v>
      </c>
      <c r="E53" s="78">
        <v>0</v>
      </c>
      <c r="F53" s="78">
        <v>0.47299999999999998</v>
      </c>
      <c r="G53" s="78">
        <v>0</v>
      </c>
      <c r="H53" s="78">
        <v>0</v>
      </c>
      <c r="I53" s="78">
        <v>0.11800000000000001</v>
      </c>
      <c r="J53" s="7">
        <v>51010010046</v>
      </c>
      <c r="K53" s="21" t="s">
        <v>193</v>
      </c>
      <c r="L53" s="21" t="s">
        <v>194</v>
      </c>
      <c r="M53" s="62" t="s">
        <v>105</v>
      </c>
      <c r="N53" s="26" t="s">
        <v>371</v>
      </c>
      <c r="O53" s="25" t="s">
        <v>414</v>
      </c>
      <c r="P53" s="26" t="s">
        <v>434</v>
      </c>
      <c r="Q53" s="26" t="s">
        <v>371</v>
      </c>
      <c r="R53" s="26">
        <v>9</v>
      </c>
      <c r="S53" s="27">
        <v>21</v>
      </c>
      <c r="T53" s="26">
        <v>6</v>
      </c>
      <c r="U53" s="27">
        <v>0</v>
      </c>
      <c r="V53" s="27">
        <v>100</v>
      </c>
      <c r="W53" s="27">
        <v>0</v>
      </c>
      <c r="X53" s="27">
        <v>100</v>
      </c>
      <c r="Y53" s="27">
        <v>0</v>
      </c>
      <c r="Z53" s="27">
        <v>0</v>
      </c>
      <c r="AA53" s="30">
        <v>0</v>
      </c>
      <c r="AB53" s="30">
        <v>2035000000</v>
      </c>
      <c r="AC53" s="30">
        <v>0</v>
      </c>
      <c r="AD53" s="30">
        <v>0</v>
      </c>
      <c r="AE53" s="30">
        <f t="shared" si="0"/>
        <v>2035000000</v>
      </c>
      <c r="AF53" s="31" t="s">
        <v>362</v>
      </c>
    </row>
    <row r="54" spans="1:32" ht="51" x14ac:dyDescent="0.25">
      <c r="A54" s="143"/>
      <c r="B54" s="144">
        <v>0</v>
      </c>
      <c r="C54" s="143"/>
      <c r="D54" s="144">
        <v>0</v>
      </c>
      <c r="E54" s="78">
        <v>0</v>
      </c>
      <c r="F54" s="78">
        <v>1.151</v>
      </c>
      <c r="G54" s="78">
        <v>0</v>
      </c>
      <c r="H54" s="78">
        <v>0</v>
      </c>
      <c r="I54" s="78">
        <v>0.28800000000000003</v>
      </c>
      <c r="J54" s="7">
        <v>51010010047</v>
      </c>
      <c r="K54" s="21" t="s">
        <v>195</v>
      </c>
      <c r="L54" s="21" t="s">
        <v>196</v>
      </c>
      <c r="M54" s="62" t="s">
        <v>105</v>
      </c>
      <c r="N54" s="26" t="s">
        <v>371</v>
      </c>
      <c r="O54" s="25" t="s">
        <v>414</v>
      </c>
      <c r="P54" s="26" t="s">
        <v>435</v>
      </c>
      <c r="Q54" s="26" t="s">
        <v>371</v>
      </c>
      <c r="R54" s="26">
        <v>9</v>
      </c>
      <c r="S54" s="27">
        <v>21</v>
      </c>
      <c r="T54" s="26">
        <v>6</v>
      </c>
      <c r="U54" s="27">
        <v>0</v>
      </c>
      <c r="V54" s="27">
        <v>100</v>
      </c>
      <c r="W54" s="27">
        <v>0</v>
      </c>
      <c r="X54" s="27">
        <v>100</v>
      </c>
      <c r="Y54" s="27">
        <v>0</v>
      </c>
      <c r="Z54" s="27">
        <v>0</v>
      </c>
      <c r="AA54" s="30">
        <v>0</v>
      </c>
      <c r="AB54" s="30">
        <v>650000000</v>
      </c>
      <c r="AC54" s="30">
        <v>0</v>
      </c>
      <c r="AD54" s="30">
        <v>0</v>
      </c>
      <c r="AE54" s="30">
        <f t="shared" si="0"/>
        <v>650000000</v>
      </c>
      <c r="AF54" s="31" t="s">
        <v>362</v>
      </c>
    </row>
    <row r="55" spans="1:32" ht="76.5" x14ac:dyDescent="0.25">
      <c r="A55" s="143"/>
      <c r="B55" s="144">
        <v>0</v>
      </c>
      <c r="C55" s="143"/>
      <c r="D55" s="144">
        <v>0</v>
      </c>
      <c r="E55" s="78">
        <v>0</v>
      </c>
      <c r="F55" s="78">
        <v>1.012</v>
      </c>
      <c r="G55" s="78">
        <v>1.016</v>
      </c>
      <c r="H55" s="78">
        <v>2.0179999999999998</v>
      </c>
      <c r="I55" s="78">
        <v>1.0109999999999999</v>
      </c>
      <c r="J55" s="7">
        <v>51010010048</v>
      </c>
      <c r="K55" s="21" t="s">
        <v>197</v>
      </c>
      <c r="L55" s="21" t="s">
        <v>198</v>
      </c>
      <c r="M55" s="62" t="s">
        <v>105</v>
      </c>
      <c r="N55" s="26" t="s">
        <v>370</v>
      </c>
      <c r="O55" s="25" t="s">
        <v>381</v>
      </c>
      <c r="P55" s="26" t="s">
        <v>436</v>
      </c>
      <c r="Q55" s="26" t="s">
        <v>370</v>
      </c>
      <c r="R55" s="26">
        <v>5</v>
      </c>
      <c r="S55" s="139">
        <v>23</v>
      </c>
      <c r="T55" s="28">
        <v>14</v>
      </c>
      <c r="U55" s="27">
        <v>0</v>
      </c>
      <c r="V55" s="27">
        <v>1</v>
      </c>
      <c r="W55" s="27">
        <v>0</v>
      </c>
      <c r="X55" s="26">
        <v>0.2</v>
      </c>
      <c r="Y55" s="26">
        <v>0.8</v>
      </c>
      <c r="Z55" s="26">
        <v>1</v>
      </c>
      <c r="AA55" s="30">
        <v>0</v>
      </c>
      <c r="AB55" s="30">
        <v>50000000</v>
      </c>
      <c r="AC55" s="30">
        <v>50000000</v>
      </c>
      <c r="AD55" s="30">
        <v>50000000</v>
      </c>
      <c r="AE55" s="30">
        <f t="shared" si="0"/>
        <v>150000000</v>
      </c>
      <c r="AF55" s="31" t="s">
        <v>351</v>
      </c>
    </row>
    <row r="56" spans="1:32" ht="38.25" x14ac:dyDescent="0.25">
      <c r="A56" s="143"/>
      <c r="B56" s="144">
        <v>0</v>
      </c>
      <c r="C56" s="143"/>
      <c r="D56" s="144">
        <v>0</v>
      </c>
      <c r="E56" s="78">
        <v>0</v>
      </c>
      <c r="F56" s="78">
        <v>1.2510000000000001</v>
      </c>
      <c r="G56" s="78">
        <v>1.135</v>
      </c>
      <c r="H56" s="78">
        <v>0</v>
      </c>
      <c r="I56" s="78">
        <v>0.59599999999999997</v>
      </c>
      <c r="J56" s="7">
        <v>51010010049</v>
      </c>
      <c r="K56" s="21" t="s">
        <v>199</v>
      </c>
      <c r="L56" s="21" t="s">
        <v>200</v>
      </c>
      <c r="M56" s="62" t="s">
        <v>105</v>
      </c>
      <c r="N56" s="26" t="s">
        <v>370</v>
      </c>
      <c r="O56" s="25" t="s">
        <v>381</v>
      </c>
      <c r="P56" s="26" t="s">
        <v>437</v>
      </c>
      <c r="Q56" s="26" t="s">
        <v>370</v>
      </c>
      <c r="R56" s="28">
        <v>11</v>
      </c>
      <c r="S56" s="27">
        <v>45</v>
      </c>
      <c r="T56" s="28">
        <v>17</v>
      </c>
      <c r="U56" s="27">
        <v>0</v>
      </c>
      <c r="V56" s="27">
        <v>5</v>
      </c>
      <c r="W56" s="27">
        <v>0</v>
      </c>
      <c r="X56" s="27">
        <v>4</v>
      </c>
      <c r="Y56" s="27">
        <v>5</v>
      </c>
      <c r="Z56" s="27">
        <v>0</v>
      </c>
      <c r="AA56" s="30">
        <v>0</v>
      </c>
      <c r="AB56" s="30">
        <v>1260000000</v>
      </c>
      <c r="AC56" s="30">
        <v>830000000</v>
      </c>
      <c r="AD56" s="30">
        <v>0</v>
      </c>
      <c r="AE56" s="30">
        <f t="shared" si="0"/>
        <v>2090000000</v>
      </c>
      <c r="AF56" s="31" t="s">
        <v>360</v>
      </c>
    </row>
    <row r="57" spans="1:32" ht="38.25" x14ac:dyDescent="0.25">
      <c r="A57" s="143"/>
      <c r="B57" s="144">
        <v>0</v>
      </c>
      <c r="C57" s="143"/>
      <c r="D57" s="144">
        <v>0</v>
      </c>
      <c r="E57" s="78">
        <v>0</v>
      </c>
      <c r="F57" s="78">
        <v>1.2250000000000001</v>
      </c>
      <c r="G57" s="78">
        <v>1.2</v>
      </c>
      <c r="H57" s="78">
        <v>1.1820000000000002</v>
      </c>
      <c r="I57" s="78">
        <v>0.90200000000000002</v>
      </c>
      <c r="J57" s="7">
        <v>51010010050</v>
      </c>
      <c r="K57" s="21" t="s">
        <v>201</v>
      </c>
      <c r="L57" s="21" t="s">
        <v>202</v>
      </c>
      <c r="M57" s="62" t="s">
        <v>105</v>
      </c>
      <c r="N57" s="26" t="s">
        <v>370</v>
      </c>
      <c r="O57" s="25" t="s">
        <v>381</v>
      </c>
      <c r="P57" s="26" t="s">
        <v>438</v>
      </c>
      <c r="Q57" s="26" t="s">
        <v>370</v>
      </c>
      <c r="R57" s="28">
        <v>17</v>
      </c>
      <c r="S57" s="27">
        <v>23</v>
      </c>
      <c r="T57" s="28">
        <v>17</v>
      </c>
      <c r="U57" s="27">
        <v>1</v>
      </c>
      <c r="V57" s="27">
        <v>13</v>
      </c>
      <c r="W57" s="27">
        <v>0</v>
      </c>
      <c r="X57" s="26">
        <v>4</v>
      </c>
      <c r="Y57" s="26">
        <v>10</v>
      </c>
      <c r="Z57" s="26">
        <v>13</v>
      </c>
      <c r="AA57" s="30">
        <v>0</v>
      </c>
      <c r="AB57" s="30">
        <v>967573296</v>
      </c>
      <c r="AC57" s="30">
        <v>637958186</v>
      </c>
      <c r="AD57" s="30">
        <v>511721048</v>
      </c>
      <c r="AE57" s="30">
        <f t="shared" si="0"/>
        <v>2117252530</v>
      </c>
      <c r="AF57" s="31" t="s">
        <v>351</v>
      </c>
    </row>
    <row r="58" spans="1:32" x14ac:dyDescent="0.25">
      <c r="A58" s="41"/>
      <c r="B58" s="42"/>
      <c r="C58" s="41"/>
      <c r="D58" s="42"/>
      <c r="E58" s="79"/>
      <c r="F58" s="79"/>
      <c r="G58" s="79"/>
      <c r="H58" s="79"/>
      <c r="I58" s="79"/>
      <c r="J58" s="44"/>
      <c r="K58" s="45"/>
      <c r="L58" s="45"/>
      <c r="M58" s="66"/>
      <c r="N58" s="47"/>
      <c r="O58" s="46"/>
      <c r="P58" s="47"/>
      <c r="Q58" s="47"/>
      <c r="R58" s="48"/>
      <c r="S58" s="49"/>
      <c r="T58" s="48"/>
      <c r="U58" s="49"/>
      <c r="V58" s="49"/>
      <c r="W58" s="49"/>
      <c r="X58" s="47"/>
      <c r="Y58" s="47"/>
      <c r="Z58" s="47"/>
      <c r="AA58" s="51"/>
      <c r="AB58" s="51"/>
      <c r="AC58" s="51"/>
      <c r="AD58" s="51"/>
      <c r="AE58" s="51"/>
      <c r="AF58" s="52"/>
    </row>
    <row r="59" spans="1:32" ht="76.5" x14ac:dyDescent="0.25">
      <c r="A59" s="143" t="s">
        <v>339</v>
      </c>
      <c r="B59" s="144">
        <v>15.875</v>
      </c>
      <c r="C59" s="143" t="s">
        <v>340</v>
      </c>
      <c r="D59" s="145">
        <v>55.989999999999995</v>
      </c>
      <c r="E59" s="78">
        <v>0</v>
      </c>
      <c r="F59" s="78">
        <v>15.808</v>
      </c>
      <c r="G59" s="78">
        <v>31.41</v>
      </c>
      <c r="H59" s="78">
        <v>38.295000000000002</v>
      </c>
      <c r="I59" s="78">
        <v>21.378</v>
      </c>
      <c r="J59" s="7">
        <v>51020010001</v>
      </c>
      <c r="K59" s="21" t="s">
        <v>203</v>
      </c>
      <c r="L59" s="21" t="s">
        <v>204</v>
      </c>
      <c r="M59" s="62" t="s">
        <v>141</v>
      </c>
      <c r="N59" s="26" t="s">
        <v>370</v>
      </c>
      <c r="O59" s="25" t="s">
        <v>381</v>
      </c>
      <c r="P59" s="26" t="s">
        <v>439</v>
      </c>
      <c r="Q59" s="26" t="s">
        <v>370</v>
      </c>
      <c r="R59" s="28">
        <v>11</v>
      </c>
      <c r="S59" s="27">
        <v>33</v>
      </c>
      <c r="T59" s="26">
        <v>5</v>
      </c>
      <c r="U59" s="27">
        <v>0</v>
      </c>
      <c r="V59" s="27">
        <v>1</v>
      </c>
      <c r="W59" s="27">
        <v>0</v>
      </c>
      <c r="X59" s="27">
        <v>1</v>
      </c>
      <c r="Y59" s="27">
        <v>1</v>
      </c>
      <c r="Z59" s="27">
        <v>1</v>
      </c>
      <c r="AA59" s="30">
        <v>0</v>
      </c>
      <c r="AB59" s="30">
        <v>4991282565</v>
      </c>
      <c r="AC59" s="30">
        <v>16800000000</v>
      </c>
      <c r="AD59" s="30">
        <v>28208717435</v>
      </c>
      <c r="AE59" s="30">
        <f t="shared" si="0"/>
        <v>50000000000</v>
      </c>
      <c r="AF59" s="31" t="s">
        <v>352</v>
      </c>
    </row>
    <row r="60" spans="1:32" ht="89.25" x14ac:dyDescent="0.25">
      <c r="A60" s="143"/>
      <c r="B60" s="144">
        <v>0</v>
      </c>
      <c r="C60" s="143"/>
      <c r="D60" s="145">
        <v>0</v>
      </c>
      <c r="E60" s="78">
        <v>0</v>
      </c>
      <c r="F60" s="78">
        <v>38.678000000000004</v>
      </c>
      <c r="G60" s="78">
        <v>14.516999999999999</v>
      </c>
      <c r="H60" s="78">
        <v>10.304</v>
      </c>
      <c r="I60" s="78">
        <v>15.875</v>
      </c>
      <c r="J60" s="7">
        <v>51020010002</v>
      </c>
      <c r="K60" s="21" t="s">
        <v>205</v>
      </c>
      <c r="L60" s="21" t="s">
        <v>206</v>
      </c>
      <c r="M60" s="62" t="s">
        <v>141</v>
      </c>
      <c r="N60" s="26" t="s">
        <v>370</v>
      </c>
      <c r="O60" s="25" t="s">
        <v>381</v>
      </c>
      <c r="P60" s="26" t="s">
        <v>440</v>
      </c>
      <c r="Q60" s="26" t="s">
        <v>370</v>
      </c>
      <c r="R60" s="26">
        <v>9</v>
      </c>
      <c r="S60" s="27">
        <v>33</v>
      </c>
      <c r="T60" s="28">
        <v>13</v>
      </c>
      <c r="U60" s="27">
        <v>1</v>
      </c>
      <c r="V60" s="27">
        <v>4</v>
      </c>
      <c r="W60" s="27">
        <v>0</v>
      </c>
      <c r="X60" s="27">
        <v>4</v>
      </c>
      <c r="Y60" s="27">
        <v>4</v>
      </c>
      <c r="Z60" s="27">
        <v>4</v>
      </c>
      <c r="AA60" s="30">
        <v>0</v>
      </c>
      <c r="AB60" s="30">
        <v>50300000000</v>
      </c>
      <c r="AC60" s="30">
        <v>3430000000</v>
      </c>
      <c r="AD60" s="30">
        <v>3430000000</v>
      </c>
      <c r="AE60" s="30">
        <f t="shared" si="0"/>
        <v>57160000000</v>
      </c>
      <c r="AF60" s="31" t="s">
        <v>361</v>
      </c>
    </row>
    <row r="61" spans="1:32" ht="63.75" x14ac:dyDescent="0.25">
      <c r="A61" s="143"/>
      <c r="B61" s="144">
        <v>0</v>
      </c>
      <c r="C61" s="143"/>
      <c r="D61" s="145">
        <v>0</v>
      </c>
      <c r="E61" s="78">
        <v>0</v>
      </c>
      <c r="F61" s="78">
        <v>7.64</v>
      </c>
      <c r="G61" s="78">
        <v>6.52</v>
      </c>
      <c r="H61" s="78">
        <v>6.5390000000000006</v>
      </c>
      <c r="I61" s="78">
        <v>5.1749999999999998</v>
      </c>
      <c r="J61" s="7">
        <v>51020010003</v>
      </c>
      <c r="K61" s="21" t="s">
        <v>207</v>
      </c>
      <c r="L61" s="21" t="s">
        <v>208</v>
      </c>
      <c r="M61" s="62" t="s">
        <v>105</v>
      </c>
      <c r="N61" s="26" t="s">
        <v>370</v>
      </c>
      <c r="O61" s="25" t="s">
        <v>441</v>
      </c>
      <c r="P61" s="26" t="s">
        <v>442</v>
      </c>
      <c r="Q61" s="26" t="s">
        <v>370</v>
      </c>
      <c r="R61" s="26">
        <v>9</v>
      </c>
      <c r="S61" s="27">
        <v>35</v>
      </c>
      <c r="T61" s="28">
        <v>13</v>
      </c>
      <c r="U61" s="27">
        <v>61</v>
      </c>
      <c r="V61" s="27">
        <v>211</v>
      </c>
      <c r="W61" s="27">
        <v>0</v>
      </c>
      <c r="X61" s="27">
        <v>111</v>
      </c>
      <c r="Y61" s="27">
        <v>161</v>
      </c>
      <c r="Z61" s="27">
        <v>211</v>
      </c>
      <c r="AA61" s="30">
        <v>0</v>
      </c>
      <c r="AB61" s="30">
        <v>1048400000</v>
      </c>
      <c r="AC61" s="30">
        <v>1048400000</v>
      </c>
      <c r="AD61" s="30">
        <v>1048400000</v>
      </c>
      <c r="AE61" s="30">
        <f t="shared" si="0"/>
        <v>3145200000</v>
      </c>
      <c r="AF61" s="31" t="s">
        <v>361</v>
      </c>
    </row>
    <row r="62" spans="1:32" ht="51" x14ac:dyDescent="0.25">
      <c r="A62" s="143"/>
      <c r="B62" s="144">
        <v>0</v>
      </c>
      <c r="C62" s="143"/>
      <c r="D62" s="145">
        <v>0</v>
      </c>
      <c r="E62" s="78">
        <v>0</v>
      </c>
      <c r="F62" s="78">
        <v>5.5469999999999997</v>
      </c>
      <c r="G62" s="78">
        <v>5.1929999999999996</v>
      </c>
      <c r="H62" s="78">
        <v>5.8709999999999996</v>
      </c>
      <c r="I62" s="78">
        <v>4.1529999999999996</v>
      </c>
      <c r="J62" s="7">
        <v>51020010004</v>
      </c>
      <c r="K62" s="21" t="s">
        <v>209</v>
      </c>
      <c r="L62" s="21" t="s">
        <v>210</v>
      </c>
      <c r="M62" s="62" t="s">
        <v>141</v>
      </c>
      <c r="N62" s="26" t="s">
        <v>370</v>
      </c>
      <c r="O62" s="25" t="s">
        <v>381</v>
      </c>
      <c r="P62" s="26" t="s">
        <v>443</v>
      </c>
      <c r="Q62" s="26" t="s">
        <v>370</v>
      </c>
      <c r="R62" s="26">
        <v>9</v>
      </c>
      <c r="S62" s="27">
        <v>35</v>
      </c>
      <c r="T62" s="26">
        <v>5</v>
      </c>
      <c r="U62" s="27">
        <v>1</v>
      </c>
      <c r="V62" s="27">
        <v>5</v>
      </c>
      <c r="W62" s="27">
        <v>0</v>
      </c>
      <c r="X62" s="27">
        <v>5</v>
      </c>
      <c r="Y62" s="27">
        <v>5</v>
      </c>
      <c r="Z62" s="27">
        <v>5</v>
      </c>
      <c r="AA62" s="30">
        <v>0</v>
      </c>
      <c r="AB62" s="30">
        <v>350000000</v>
      </c>
      <c r="AC62" s="30">
        <v>355250000</v>
      </c>
      <c r="AD62" s="30">
        <v>359817500</v>
      </c>
      <c r="AE62" s="30">
        <f t="shared" si="0"/>
        <v>1065067500</v>
      </c>
      <c r="AF62" s="31" t="s">
        <v>361</v>
      </c>
    </row>
    <row r="63" spans="1:32" ht="89.25" x14ac:dyDescent="0.25">
      <c r="A63" s="143"/>
      <c r="B63" s="144">
        <v>0</v>
      </c>
      <c r="C63" s="143"/>
      <c r="D63" s="145">
        <v>0</v>
      </c>
      <c r="E63" s="78">
        <v>100</v>
      </c>
      <c r="F63" s="78">
        <v>9.7080000000000002</v>
      </c>
      <c r="G63" s="78">
        <v>10.459999999999999</v>
      </c>
      <c r="H63" s="78">
        <v>9.8059999999999992</v>
      </c>
      <c r="I63" s="78">
        <v>32.493000000000002</v>
      </c>
      <c r="J63" s="7">
        <v>51020010005</v>
      </c>
      <c r="K63" s="21" t="s">
        <v>211</v>
      </c>
      <c r="L63" s="21" t="s">
        <v>212</v>
      </c>
      <c r="M63" s="62" t="s">
        <v>105</v>
      </c>
      <c r="N63" s="26" t="s">
        <v>370</v>
      </c>
      <c r="O63" s="25" t="s">
        <v>381</v>
      </c>
      <c r="P63" s="26" t="s">
        <v>444</v>
      </c>
      <c r="Q63" s="26" t="s">
        <v>370</v>
      </c>
      <c r="R63" s="26">
        <v>9</v>
      </c>
      <c r="S63" s="27">
        <v>33</v>
      </c>
      <c r="T63" s="26">
        <v>5</v>
      </c>
      <c r="U63" s="27">
        <v>16</v>
      </c>
      <c r="V63" s="27">
        <v>186</v>
      </c>
      <c r="W63" s="27">
        <v>180</v>
      </c>
      <c r="X63" s="27">
        <v>182</v>
      </c>
      <c r="Y63" s="27">
        <v>184</v>
      </c>
      <c r="Z63" s="27">
        <v>186</v>
      </c>
      <c r="AA63" s="30">
        <v>4341482477</v>
      </c>
      <c r="AB63" s="30">
        <v>3009722180</v>
      </c>
      <c r="AC63" s="30">
        <v>3115062456</v>
      </c>
      <c r="AD63" s="30">
        <v>3224089642.2704902</v>
      </c>
      <c r="AE63" s="30">
        <f t="shared" si="0"/>
        <v>13690356755.270491</v>
      </c>
      <c r="AF63" s="31" t="s">
        <v>352</v>
      </c>
    </row>
    <row r="64" spans="1:32" ht="38.25" x14ac:dyDescent="0.25">
      <c r="A64" s="143"/>
      <c r="B64" s="144">
        <v>0</v>
      </c>
      <c r="C64" s="143"/>
      <c r="D64" s="145">
        <v>0</v>
      </c>
      <c r="E64" s="78">
        <v>0</v>
      </c>
      <c r="F64" s="78">
        <v>4.859</v>
      </c>
      <c r="G64" s="78">
        <v>5.8450000000000006</v>
      </c>
      <c r="H64" s="78">
        <v>6.3299999999999992</v>
      </c>
      <c r="I64" s="78">
        <v>4.2590000000000003</v>
      </c>
      <c r="J64" s="7">
        <v>51020010006</v>
      </c>
      <c r="K64" s="21" t="s">
        <v>1754</v>
      </c>
      <c r="L64" s="21" t="s">
        <v>213</v>
      </c>
      <c r="M64" s="62" t="s">
        <v>105</v>
      </c>
      <c r="N64" s="26" t="s">
        <v>370</v>
      </c>
      <c r="O64" s="25" t="s">
        <v>381</v>
      </c>
      <c r="P64" s="26" t="s">
        <v>445</v>
      </c>
      <c r="Q64" s="26" t="s">
        <v>370</v>
      </c>
      <c r="R64" s="26">
        <v>9</v>
      </c>
      <c r="S64" s="27">
        <v>33</v>
      </c>
      <c r="T64" s="26">
        <v>5</v>
      </c>
      <c r="U64" s="27">
        <v>0</v>
      </c>
      <c r="V64" s="27">
        <v>30</v>
      </c>
      <c r="W64" s="27">
        <v>0</v>
      </c>
      <c r="X64" s="27">
        <v>10</v>
      </c>
      <c r="Y64" s="27">
        <v>20</v>
      </c>
      <c r="Z64" s="27">
        <v>30</v>
      </c>
      <c r="AA64" s="30">
        <v>0</v>
      </c>
      <c r="AB64" s="30">
        <v>549466667</v>
      </c>
      <c r="AC64" s="30">
        <v>549466667</v>
      </c>
      <c r="AD64" s="30">
        <v>549466667</v>
      </c>
      <c r="AE64" s="30">
        <f t="shared" si="0"/>
        <v>1648400001</v>
      </c>
      <c r="AF64" s="31" t="s">
        <v>361</v>
      </c>
    </row>
    <row r="65" spans="1:32" ht="63.75" x14ac:dyDescent="0.25">
      <c r="A65" s="143"/>
      <c r="B65" s="144">
        <v>0</v>
      </c>
      <c r="C65" s="143"/>
      <c r="D65" s="145">
        <v>0</v>
      </c>
      <c r="E65" s="78">
        <v>0</v>
      </c>
      <c r="F65" s="78">
        <v>6.6320000000000006</v>
      </c>
      <c r="G65" s="78">
        <v>7.8140000000000001</v>
      </c>
      <c r="H65" s="78">
        <v>7.4710000000000001</v>
      </c>
      <c r="I65" s="78">
        <v>5.4790000000000001</v>
      </c>
      <c r="J65" s="7">
        <v>51020010007</v>
      </c>
      <c r="K65" s="21" t="s">
        <v>214</v>
      </c>
      <c r="L65" s="21" t="s">
        <v>215</v>
      </c>
      <c r="M65" s="62" t="s">
        <v>105</v>
      </c>
      <c r="N65" s="26" t="s">
        <v>370</v>
      </c>
      <c r="O65" s="25" t="s">
        <v>381</v>
      </c>
      <c r="P65" s="26" t="s">
        <v>446</v>
      </c>
      <c r="Q65" s="26" t="s">
        <v>370</v>
      </c>
      <c r="R65" s="26">
        <v>9</v>
      </c>
      <c r="S65" s="27">
        <v>39</v>
      </c>
      <c r="T65" s="28">
        <v>13</v>
      </c>
      <c r="U65" s="27">
        <v>0</v>
      </c>
      <c r="V65" s="27">
        <v>2</v>
      </c>
      <c r="W65" s="27">
        <v>0</v>
      </c>
      <c r="X65" s="27">
        <v>1</v>
      </c>
      <c r="Y65" s="27">
        <v>2</v>
      </c>
      <c r="Z65" s="27">
        <v>2</v>
      </c>
      <c r="AA65" s="30">
        <v>0</v>
      </c>
      <c r="AB65" s="30">
        <v>1682400000</v>
      </c>
      <c r="AC65" s="30">
        <v>1433800000</v>
      </c>
      <c r="AD65" s="30">
        <v>1433800000</v>
      </c>
      <c r="AE65" s="30">
        <f t="shared" si="0"/>
        <v>4550000000</v>
      </c>
      <c r="AF65" s="31" t="s">
        <v>361</v>
      </c>
    </row>
    <row r="66" spans="1:32" ht="51" x14ac:dyDescent="0.25">
      <c r="A66" s="143"/>
      <c r="B66" s="144">
        <v>0</v>
      </c>
      <c r="C66" s="143"/>
      <c r="D66" s="145">
        <v>0</v>
      </c>
      <c r="E66" s="78">
        <v>0</v>
      </c>
      <c r="F66" s="78">
        <v>4.782</v>
      </c>
      <c r="G66" s="78">
        <v>6.6859999999999999</v>
      </c>
      <c r="H66" s="78">
        <v>6.9370000000000003</v>
      </c>
      <c r="I66" s="78">
        <v>4.601</v>
      </c>
      <c r="J66" s="7">
        <v>51020010008</v>
      </c>
      <c r="K66" s="21" t="s">
        <v>216</v>
      </c>
      <c r="L66" s="21" t="s">
        <v>217</v>
      </c>
      <c r="M66" s="62" t="s">
        <v>105</v>
      </c>
      <c r="N66" s="26" t="s">
        <v>370</v>
      </c>
      <c r="O66" s="25" t="s">
        <v>419</v>
      </c>
      <c r="P66" s="26" t="s">
        <v>447</v>
      </c>
      <c r="Q66" s="26" t="s">
        <v>370</v>
      </c>
      <c r="R66" s="26">
        <v>9</v>
      </c>
      <c r="S66" s="27">
        <v>35</v>
      </c>
      <c r="T66" s="26">
        <v>5</v>
      </c>
      <c r="U66" s="27">
        <v>0</v>
      </c>
      <c r="V66" s="27">
        <v>1200</v>
      </c>
      <c r="W66" s="27">
        <v>0</v>
      </c>
      <c r="X66" s="27">
        <v>400</v>
      </c>
      <c r="Y66" s="27">
        <v>800</v>
      </c>
      <c r="Z66" s="27">
        <v>1200</v>
      </c>
      <c r="AA66" s="30">
        <v>0</v>
      </c>
      <c r="AB66" s="30">
        <v>500000000</v>
      </c>
      <c r="AC66" s="30">
        <v>800000000</v>
      </c>
      <c r="AD66" s="30">
        <v>800000000</v>
      </c>
      <c r="AE66" s="30">
        <f t="shared" si="0"/>
        <v>2100000000</v>
      </c>
      <c r="AF66" s="31" t="s">
        <v>361</v>
      </c>
    </row>
    <row r="67" spans="1:32" ht="51" x14ac:dyDescent="0.25">
      <c r="A67" s="143"/>
      <c r="B67" s="144">
        <v>0</v>
      </c>
      <c r="C67" s="143"/>
      <c r="D67" s="145">
        <v>0</v>
      </c>
      <c r="E67" s="78">
        <v>0</v>
      </c>
      <c r="F67" s="78">
        <v>6.3460000000000001</v>
      </c>
      <c r="G67" s="78">
        <v>11.555</v>
      </c>
      <c r="H67" s="78">
        <v>8.447000000000001</v>
      </c>
      <c r="I67" s="78">
        <v>6.5869999999999997</v>
      </c>
      <c r="J67" s="7">
        <v>51020010009</v>
      </c>
      <c r="K67" s="21" t="s">
        <v>218</v>
      </c>
      <c r="L67" s="21" t="s">
        <v>219</v>
      </c>
      <c r="M67" s="62" t="s">
        <v>105</v>
      </c>
      <c r="N67" s="26" t="s">
        <v>370</v>
      </c>
      <c r="O67" s="25" t="s">
        <v>419</v>
      </c>
      <c r="P67" s="26" t="s">
        <v>448</v>
      </c>
      <c r="Q67" s="26" t="s">
        <v>370</v>
      </c>
      <c r="R67" s="26">
        <v>9</v>
      </c>
      <c r="S67" s="27">
        <v>33</v>
      </c>
      <c r="T67" s="28">
        <v>13</v>
      </c>
      <c r="U67" s="27">
        <v>0</v>
      </c>
      <c r="V67" s="27">
        <v>8</v>
      </c>
      <c r="W67" s="27">
        <v>0</v>
      </c>
      <c r="X67" s="27">
        <v>2</v>
      </c>
      <c r="Y67" s="27">
        <v>5</v>
      </c>
      <c r="Z67" s="27">
        <v>8</v>
      </c>
      <c r="AA67" s="30">
        <v>0</v>
      </c>
      <c r="AB67" s="30">
        <v>1500000000</v>
      </c>
      <c r="AC67" s="30">
        <v>2250000000</v>
      </c>
      <c r="AD67" s="30">
        <v>2250000000</v>
      </c>
      <c r="AE67" s="30">
        <f t="shared" si="0"/>
        <v>6000000000</v>
      </c>
      <c r="AF67" s="31" t="s">
        <v>361</v>
      </c>
    </row>
    <row r="68" spans="1:32" ht="25.5" customHeight="1" x14ac:dyDescent="0.25">
      <c r="A68" s="143"/>
      <c r="B68" s="144">
        <v>0</v>
      </c>
      <c r="C68" s="143" t="s">
        <v>341</v>
      </c>
      <c r="D68" s="145">
        <v>44.01</v>
      </c>
      <c r="E68" s="78">
        <v>0</v>
      </c>
      <c r="F68" s="78">
        <v>19.067999999999998</v>
      </c>
      <c r="G68" s="78">
        <v>19.067999999999998</v>
      </c>
      <c r="H68" s="78">
        <v>19.067999999999998</v>
      </c>
      <c r="I68" s="78">
        <v>14.301</v>
      </c>
      <c r="J68" s="7">
        <v>51020020001</v>
      </c>
      <c r="K68" s="21" t="s">
        <v>220</v>
      </c>
      <c r="L68" s="21" t="s">
        <v>221</v>
      </c>
      <c r="M68" s="62" t="s">
        <v>105</v>
      </c>
      <c r="N68" s="26" t="s">
        <v>370</v>
      </c>
      <c r="O68" s="25" t="s">
        <v>381</v>
      </c>
      <c r="P68" s="26" t="s">
        <v>449</v>
      </c>
      <c r="Q68" s="26" t="s">
        <v>370</v>
      </c>
      <c r="R68" s="26">
        <v>9</v>
      </c>
      <c r="S68" s="27">
        <v>35</v>
      </c>
      <c r="T68" s="28">
        <v>13</v>
      </c>
      <c r="U68" s="27">
        <v>0</v>
      </c>
      <c r="V68" s="27">
        <v>12</v>
      </c>
      <c r="W68" s="27">
        <v>0</v>
      </c>
      <c r="X68" s="27">
        <v>4</v>
      </c>
      <c r="Y68" s="27">
        <v>8</v>
      </c>
      <c r="Z68" s="27">
        <v>12</v>
      </c>
      <c r="AA68" s="30">
        <v>0</v>
      </c>
      <c r="AB68" s="30">
        <v>2000000000</v>
      </c>
      <c r="AC68" s="30">
        <v>2000000000</v>
      </c>
      <c r="AD68" s="30">
        <v>2000000000</v>
      </c>
      <c r="AE68" s="30">
        <f t="shared" si="0"/>
        <v>6000000000</v>
      </c>
      <c r="AF68" s="31" t="s">
        <v>361</v>
      </c>
    </row>
    <row r="69" spans="1:32" ht="63.75" x14ac:dyDescent="0.25">
      <c r="A69" s="143"/>
      <c r="B69" s="144">
        <v>0</v>
      </c>
      <c r="C69" s="143"/>
      <c r="D69" s="145">
        <v>0</v>
      </c>
      <c r="E69" s="78">
        <v>43.756</v>
      </c>
      <c r="F69" s="78">
        <v>14.12</v>
      </c>
      <c r="G69" s="78">
        <v>14.12</v>
      </c>
      <c r="H69" s="78">
        <v>14.12</v>
      </c>
      <c r="I69" s="78">
        <v>21.529</v>
      </c>
      <c r="J69" s="7">
        <v>51020020002</v>
      </c>
      <c r="K69" s="21" t="s">
        <v>222</v>
      </c>
      <c r="L69" s="21" t="s">
        <v>223</v>
      </c>
      <c r="M69" s="62" t="s">
        <v>105</v>
      </c>
      <c r="N69" s="26" t="s">
        <v>370</v>
      </c>
      <c r="O69" s="25" t="s">
        <v>381</v>
      </c>
      <c r="P69" s="26" t="s">
        <v>450</v>
      </c>
      <c r="Q69" s="26" t="s">
        <v>370</v>
      </c>
      <c r="R69" s="26">
        <v>9</v>
      </c>
      <c r="S69" s="27">
        <v>35</v>
      </c>
      <c r="T69" s="28">
        <v>13</v>
      </c>
      <c r="U69" s="27">
        <v>0</v>
      </c>
      <c r="V69" s="27">
        <v>200</v>
      </c>
      <c r="W69" s="27">
        <v>50</v>
      </c>
      <c r="X69" s="27">
        <v>100</v>
      </c>
      <c r="Y69" s="27">
        <v>150</v>
      </c>
      <c r="Z69" s="27">
        <v>200</v>
      </c>
      <c r="AA69" s="30">
        <v>606579832</v>
      </c>
      <c r="AB69" s="30">
        <v>600000000</v>
      </c>
      <c r="AC69" s="30">
        <v>600000000</v>
      </c>
      <c r="AD69" s="30">
        <v>600000000</v>
      </c>
      <c r="AE69" s="30">
        <f t="shared" si="0"/>
        <v>2406579832</v>
      </c>
      <c r="AF69" s="31" t="s">
        <v>361</v>
      </c>
    </row>
    <row r="70" spans="1:32" ht="38.25" x14ac:dyDescent="0.25">
      <c r="A70" s="143"/>
      <c r="B70" s="144">
        <v>0</v>
      </c>
      <c r="C70" s="143"/>
      <c r="D70" s="145">
        <v>0</v>
      </c>
      <c r="E70" s="78">
        <v>0</v>
      </c>
      <c r="F70" s="78">
        <v>13.059999999999999</v>
      </c>
      <c r="G70" s="78">
        <v>13.059999999999999</v>
      </c>
      <c r="H70" s="78">
        <v>13.059999999999999</v>
      </c>
      <c r="I70" s="78">
        <v>9.7949999999999999</v>
      </c>
      <c r="J70" s="7">
        <v>51020020003</v>
      </c>
      <c r="K70" s="21" t="s">
        <v>224</v>
      </c>
      <c r="L70" s="21" t="s">
        <v>225</v>
      </c>
      <c r="M70" s="62" t="s">
        <v>141</v>
      </c>
      <c r="N70" s="26" t="s">
        <v>370</v>
      </c>
      <c r="O70" s="25" t="s">
        <v>381</v>
      </c>
      <c r="P70" s="26" t="s">
        <v>451</v>
      </c>
      <c r="Q70" s="26" t="s">
        <v>370</v>
      </c>
      <c r="R70" s="26">
        <v>9</v>
      </c>
      <c r="S70" s="27">
        <v>35</v>
      </c>
      <c r="T70" s="28">
        <v>13</v>
      </c>
      <c r="U70" s="27">
        <v>10</v>
      </c>
      <c r="V70" s="27">
        <v>10</v>
      </c>
      <c r="W70" s="27">
        <v>0</v>
      </c>
      <c r="X70" s="27">
        <v>10</v>
      </c>
      <c r="Y70" s="27">
        <v>10</v>
      </c>
      <c r="Z70" s="27">
        <v>10</v>
      </c>
      <c r="AA70" s="30">
        <v>0</v>
      </c>
      <c r="AB70" s="30">
        <v>300000000</v>
      </c>
      <c r="AC70" s="30">
        <v>300000000</v>
      </c>
      <c r="AD70" s="30">
        <v>300000000</v>
      </c>
      <c r="AE70" s="30">
        <f t="shared" si="0"/>
        <v>900000000</v>
      </c>
      <c r="AF70" s="31" t="s">
        <v>361</v>
      </c>
    </row>
    <row r="71" spans="1:32" ht="38.25" x14ac:dyDescent="0.25">
      <c r="A71" s="143"/>
      <c r="B71" s="144">
        <v>0</v>
      </c>
      <c r="C71" s="143"/>
      <c r="D71" s="145">
        <v>0</v>
      </c>
      <c r="E71" s="78">
        <v>0</v>
      </c>
      <c r="F71" s="78">
        <v>13.413</v>
      </c>
      <c r="G71" s="78">
        <v>13.413</v>
      </c>
      <c r="H71" s="78">
        <v>13.413</v>
      </c>
      <c r="I71" s="78">
        <v>10.059999999999999</v>
      </c>
      <c r="J71" s="7">
        <v>51020020004</v>
      </c>
      <c r="K71" s="21" t="s">
        <v>226</v>
      </c>
      <c r="L71" s="21" t="s">
        <v>227</v>
      </c>
      <c r="M71" s="62" t="s">
        <v>105</v>
      </c>
      <c r="N71" s="26" t="s">
        <v>370</v>
      </c>
      <c r="O71" s="25" t="s">
        <v>381</v>
      </c>
      <c r="P71" s="26" t="s">
        <v>452</v>
      </c>
      <c r="Q71" s="26" t="s">
        <v>370</v>
      </c>
      <c r="R71" s="26">
        <v>9</v>
      </c>
      <c r="S71" s="27">
        <v>39</v>
      </c>
      <c r="T71" s="28">
        <v>13</v>
      </c>
      <c r="U71" s="27">
        <v>0</v>
      </c>
      <c r="V71" s="27">
        <v>50</v>
      </c>
      <c r="W71" s="27">
        <v>0</v>
      </c>
      <c r="X71" s="27">
        <v>20</v>
      </c>
      <c r="Y71" s="27">
        <v>35</v>
      </c>
      <c r="Z71" s="27">
        <v>50</v>
      </c>
      <c r="AA71" s="30">
        <v>0</v>
      </c>
      <c r="AB71" s="30">
        <v>400000000</v>
      </c>
      <c r="AC71" s="30">
        <v>400000000</v>
      </c>
      <c r="AD71" s="30">
        <v>400000000</v>
      </c>
      <c r="AE71" s="30">
        <f t="shared" si="0"/>
        <v>1200000000</v>
      </c>
      <c r="AF71" s="31" t="s">
        <v>361</v>
      </c>
    </row>
    <row r="72" spans="1:32" ht="51" x14ac:dyDescent="0.25">
      <c r="A72" s="143"/>
      <c r="B72" s="144">
        <v>0</v>
      </c>
      <c r="C72" s="143"/>
      <c r="D72" s="145">
        <v>0</v>
      </c>
      <c r="E72" s="78">
        <v>56.244000000000007</v>
      </c>
      <c r="F72" s="78">
        <v>40.339000000000006</v>
      </c>
      <c r="G72" s="78">
        <v>40.339000000000006</v>
      </c>
      <c r="H72" s="78">
        <v>40.339000000000006</v>
      </c>
      <c r="I72" s="78">
        <v>44.314999999999998</v>
      </c>
      <c r="J72" s="7">
        <v>51020020005</v>
      </c>
      <c r="K72" s="21" t="s">
        <v>228</v>
      </c>
      <c r="L72" s="21" t="s">
        <v>229</v>
      </c>
      <c r="M72" s="62" t="s">
        <v>141</v>
      </c>
      <c r="N72" s="26" t="s">
        <v>370</v>
      </c>
      <c r="O72" s="25" t="s">
        <v>419</v>
      </c>
      <c r="P72" s="26" t="s">
        <v>453</v>
      </c>
      <c r="Q72" s="26" t="s">
        <v>370</v>
      </c>
      <c r="R72" s="28">
        <v>17</v>
      </c>
      <c r="S72" s="27">
        <v>43</v>
      </c>
      <c r="T72" s="26">
        <v>4</v>
      </c>
      <c r="U72" s="27">
        <v>0</v>
      </c>
      <c r="V72" s="27">
        <v>1</v>
      </c>
      <c r="W72" s="27">
        <v>1</v>
      </c>
      <c r="X72" s="27">
        <v>1</v>
      </c>
      <c r="Y72" s="27">
        <v>1</v>
      </c>
      <c r="Z72" s="27">
        <v>1</v>
      </c>
      <c r="AA72" s="30">
        <v>1000000000</v>
      </c>
      <c r="AB72" s="30">
        <v>25000000000</v>
      </c>
      <c r="AC72" s="30">
        <v>25000000000</v>
      </c>
      <c r="AD72" s="30">
        <v>25000000000</v>
      </c>
      <c r="AE72" s="30">
        <f t="shared" si="0"/>
        <v>76000000000</v>
      </c>
      <c r="AF72" s="31" t="s">
        <v>366</v>
      </c>
    </row>
    <row r="73" spans="1:32" x14ac:dyDescent="0.25">
      <c r="A73" s="41"/>
      <c r="B73" s="42"/>
      <c r="C73" s="41"/>
      <c r="D73" s="43"/>
      <c r="E73" s="79"/>
      <c r="F73" s="79"/>
      <c r="G73" s="79"/>
      <c r="H73" s="79"/>
      <c r="I73" s="79"/>
      <c r="J73" s="44"/>
      <c r="K73" s="45"/>
      <c r="L73" s="45"/>
      <c r="M73" s="66"/>
      <c r="N73" s="47"/>
      <c r="O73" s="46"/>
      <c r="P73" s="47"/>
      <c r="Q73" s="47"/>
      <c r="R73" s="48"/>
      <c r="S73" s="49"/>
      <c r="T73" s="47"/>
      <c r="U73" s="49"/>
      <c r="V73" s="49"/>
      <c r="W73" s="49"/>
      <c r="X73" s="49"/>
      <c r="Y73" s="49"/>
      <c r="Z73" s="49"/>
      <c r="AA73" s="51"/>
      <c r="AB73" s="51"/>
      <c r="AC73" s="51"/>
      <c r="AD73" s="51"/>
      <c r="AE73" s="51"/>
      <c r="AF73" s="52"/>
    </row>
    <row r="74" spans="1:32" ht="38.25" customHeight="1" x14ac:dyDescent="0.25">
      <c r="A74" s="143" t="s">
        <v>342</v>
      </c>
      <c r="B74" s="144">
        <v>19.260999999999999</v>
      </c>
      <c r="C74" s="143" t="s">
        <v>343</v>
      </c>
      <c r="D74" s="144">
        <v>100</v>
      </c>
      <c r="E74" s="78">
        <v>0</v>
      </c>
      <c r="F74" s="78">
        <v>3.1029999999999998</v>
      </c>
      <c r="G74" s="78">
        <v>2.1999999999999997</v>
      </c>
      <c r="H74" s="78">
        <v>2.1999999999999997</v>
      </c>
      <c r="I74" s="78">
        <v>0.77799999999999991</v>
      </c>
      <c r="J74" s="7">
        <v>51030010001</v>
      </c>
      <c r="K74" s="21" t="s">
        <v>230</v>
      </c>
      <c r="L74" s="21" t="s">
        <v>231</v>
      </c>
      <c r="M74" s="62" t="s">
        <v>105</v>
      </c>
      <c r="N74" s="26" t="s">
        <v>370</v>
      </c>
      <c r="O74" s="25" t="s">
        <v>454</v>
      </c>
      <c r="P74" s="26" t="s">
        <v>455</v>
      </c>
      <c r="Q74" s="26" t="s">
        <v>370</v>
      </c>
      <c r="R74" s="26">
        <v>8</v>
      </c>
      <c r="S74" s="27">
        <v>35</v>
      </c>
      <c r="T74" s="28">
        <v>13</v>
      </c>
      <c r="U74" s="27">
        <v>0</v>
      </c>
      <c r="V74" s="27">
        <v>1</v>
      </c>
      <c r="W74" s="27">
        <v>0</v>
      </c>
      <c r="X74" s="27">
        <v>1</v>
      </c>
      <c r="Y74" s="27">
        <v>1</v>
      </c>
      <c r="Z74" s="27">
        <v>1</v>
      </c>
      <c r="AA74" s="30">
        <v>0</v>
      </c>
      <c r="AB74" s="30">
        <v>60000000</v>
      </c>
      <c r="AC74" s="30">
        <v>65000000</v>
      </c>
      <c r="AD74" s="30">
        <v>70000000</v>
      </c>
      <c r="AE74" s="30">
        <f t="shared" si="0"/>
        <v>195000000</v>
      </c>
      <c r="AF74" s="31" t="s">
        <v>354</v>
      </c>
    </row>
    <row r="75" spans="1:32" ht="71.25" customHeight="1" x14ac:dyDescent="0.25">
      <c r="A75" s="143"/>
      <c r="B75" s="144">
        <v>0</v>
      </c>
      <c r="C75" s="143"/>
      <c r="D75" s="144">
        <v>0</v>
      </c>
      <c r="E75" s="78">
        <v>0</v>
      </c>
      <c r="F75" s="78">
        <v>2.867</v>
      </c>
      <c r="G75" s="78">
        <v>2.427</v>
      </c>
      <c r="H75" s="78">
        <v>3.5139999999999998</v>
      </c>
      <c r="I75" s="78">
        <v>2.202</v>
      </c>
      <c r="J75" s="7">
        <v>51030010002</v>
      </c>
      <c r="K75" s="21" t="s">
        <v>232</v>
      </c>
      <c r="L75" s="21" t="s">
        <v>233</v>
      </c>
      <c r="M75" s="62" t="s">
        <v>105</v>
      </c>
      <c r="N75" s="26" t="s">
        <v>370</v>
      </c>
      <c r="O75" s="25" t="s">
        <v>456</v>
      </c>
      <c r="P75" s="26" t="s">
        <v>1755</v>
      </c>
      <c r="Q75" s="26" t="s">
        <v>370</v>
      </c>
      <c r="R75" s="26">
        <v>8</v>
      </c>
      <c r="S75" s="27">
        <v>35</v>
      </c>
      <c r="T75" s="28">
        <v>13</v>
      </c>
      <c r="U75" s="27">
        <v>0</v>
      </c>
      <c r="V75" s="27">
        <v>1</v>
      </c>
      <c r="W75" s="27">
        <v>0</v>
      </c>
      <c r="X75" s="69">
        <v>0.33</v>
      </c>
      <c r="Y75" s="69">
        <v>0.66</v>
      </c>
      <c r="Z75" s="69">
        <v>1</v>
      </c>
      <c r="AA75" s="30">
        <v>0</v>
      </c>
      <c r="AB75" s="30">
        <v>500000000</v>
      </c>
      <c r="AC75" s="30">
        <v>500000000</v>
      </c>
      <c r="AD75" s="30">
        <v>500000000</v>
      </c>
      <c r="AE75" s="30">
        <f t="shared" ref="AE75:AE133" si="1">SUM(AA75:AD75)</f>
        <v>1500000000</v>
      </c>
      <c r="AF75" s="31" t="s">
        <v>361</v>
      </c>
    </row>
    <row r="76" spans="1:32" ht="153" x14ac:dyDescent="0.25">
      <c r="A76" s="143"/>
      <c r="B76" s="144">
        <v>0</v>
      </c>
      <c r="C76" s="143"/>
      <c r="D76" s="144">
        <v>0</v>
      </c>
      <c r="E76" s="78">
        <v>12.089</v>
      </c>
      <c r="F76" s="78">
        <v>3.4709999999999996</v>
      </c>
      <c r="G76" s="78">
        <v>3.9180000000000001</v>
      </c>
      <c r="H76" s="78">
        <v>3.5740000000000003</v>
      </c>
      <c r="I76" s="78">
        <v>5.7629999999999999</v>
      </c>
      <c r="J76" s="7">
        <v>51030010003</v>
      </c>
      <c r="K76" s="21" t="s">
        <v>234</v>
      </c>
      <c r="L76" s="21" t="s">
        <v>235</v>
      </c>
      <c r="M76" s="62" t="s">
        <v>105</v>
      </c>
      <c r="N76" s="26" t="s">
        <v>370</v>
      </c>
      <c r="O76" s="25" t="s">
        <v>457</v>
      </c>
      <c r="P76" s="26" t="s">
        <v>458</v>
      </c>
      <c r="Q76" s="26" t="s">
        <v>370</v>
      </c>
      <c r="R76" s="28">
        <v>17</v>
      </c>
      <c r="S76" s="27">
        <v>35</v>
      </c>
      <c r="T76" s="28">
        <v>13</v>
      </c>
      <c r="U76" s="27">
        <v>1</v>
      </c>
      <c r="V76" s="27">
        <v>5</v>
      </c>
      <c r="W76" s="27">
        <v>2</v>
      </c>
      <c r="X76" s="27">
        <v>3</v>
      </c>
      <c r="Y76" s="27">
        <v>4</v>
      </c>
      <c r="Z76" s="27">
        <v>5</v>
      </c>
      <c r="AA76" s="30">
        <v>1550000000</v>
      </c>
      <c r="AB76" s="30">
        <v>2000000000</v>
      </c>
      <c r="AC76" s="30">
        <v>2250000000</v>
      </c>
      <c r="AD76" s="30">
        <v>2500000000</v>
      </c>
      <c r="AE76" s="30">
        <f t="shared" si="1"/>
        <v>8300000000</v>
      </c>
      <c r="AF76" s="31" t="s">
        <v>361</v>
      </c>
    </row>
    <row r="77" spans="1:32" ht="38.25" x14ac:dyDescent="0.25">
      <c r="A77" s="143"/>
      <c r="B77" s="144">
        <v>0</v>
      </c>
      <c r="C77" s="143"/>
      <c r="D77" s="144">
        <v>0</v>
      </c>
      <c r="E77" s="78">
        <v>22.989000000000001</v>
      </c>
      <c r="F77" s="78">
        <v>15.906999999999998</v>
      </c>
      <c r="G77" s="78">
        <v>10.986000000000001</v>
      </c>
      <c r="H77" s="78">
        <v>13.034000000000001</v>
      </c>
      <c r="I77" s="78">
        <v>16.053999999999998</v>
      </c>
      <c r="J77" s="7">
        <v>51030010004</v>
      </c>
      <c r="K77" s="21" t="s">
        <v>1756</v>
      </c>
      <c r="L77" s="21" t="s">
        <v>236</v>
      </c>
      <c r="M77" s="62" t="s">
        <v>141</v>
      </c>
      <c r="N77" s="26" t="s">
        <v>370</v>
      </c>
      <c r="O77" s="25" t="s">
        <v>381</v>
      </c>
      <c r="P77" s="26" t="s">
        <v>459</v>
      </c>
      <c r="Q77" s="26" t="s">
        <v>370</v>
      </c>
      <c r="R77" s="26">
        <v>8</v>
      </c>
      <c r="S77" s="27">
        <v>33</v>
      </c>
      <c r="T77" s="26">
        <v>5</v>
      </c>
      <c r="U77" s="27">
        <v>9</v>
      </c>
      <c r="V77" s="27">
        <v>11</v>
      </c>
      <c r="W77" s="27">
        <v>7</v>
      </c>
      <c r="X77" s="27">
        <v>11</v>
      </c>
      <c r="Y77" s="27">
        <v>11</v>
      </c>
      <c r="Z77" s="27">
        <v>11</v>
      </c>
      <c r="AA77" s="30">
        <v>7278592868</v>
      </c>
      <c r="AB77" s="30">
        <v>18554315756</v>
      </c>
      <c r="AC77" s="30">
        <v>17580196680</v>
      </c>
      <c r="AD77" s="30">
        <v>16546575038</v>
      </c>
      <c r="AE77" s="30">
        <f t="shared" si="1"/>
        <v>59959680342</v>
      </c>
      <c r="AF77" s="31" t="s">
        <v>352</v>
      </c>
    </row>
    <row r="78" spans="1:32" ht="38.25" x14ac:dyDescent="0.25">
      <c r="A78" s="143"/>
      <c r="B78" s="144">
        <v>0</v>
      </c>
      <c r="C78" s="143"/>
      <c r="D78" s="144">
        <v>0</v>
      </c>
      <c r="E78" s="78">
        <v>0</v>
      </c>
      <c r="F78" s="78">
        <v>2.6080000000000001</v>
      </c>
      <c r="G78" s="78">
        <v>2.3069999999999999</v>
      </c>
      <c r="H78" s="78">
        <v>2.3820000000000001</v>
      </c>
      <c r="I78" s="78">
        <v>1.8239999999999998</v>
      </c>
      <c r="J78" s="7">
        <v>51030010005</v>
      </c>
      <c r="K78" s="21" t="s">
        <v>237</v>
      </c>
      <c r="L78" s="21" t="s">
        <v>238</v>
      </c>
      <c r="M78" s="62" t="s">
        <v>105</v>
      </c>
      <c r="N78" s="26" t="s">
        <v>370</v>
      </c>
      <c r="O78" s="25" t="s">
        <v>381</v>
      </c>
      <c r="P78" s="26" t="s">
        <v>460</v>
      </c>
      <c r="Q78" s="26" t="s">
        <v>370</v>
      </c>
      <c r="R78" s="26">
        <v>8</v>
      </c>
      <c r="S78" s="27">
        <v>33</v>
      </c>
      <c r="T78" s="26">
        <v>5</v>
      </c>
      <c r="U78" s="27">
        <v>120</v>
      </c>
      <c r="V78" s="27">
        <v>270</v>
      </c>
      <c r="W78" s="27">
        <v>0</v>
      </c>
      <c r="X78" s="27">
        <v>170</v>
      </c>
      <c r="Y78" s="27">
        <v>220</v>
      </c>
      <c r="Z78" s="27">
        <v>270</v>
      </c>
      <c r="AA78" s="30">
        <v>0</v>
      </c>
      <c r="AB78" s="30">
        <v>350000000</v>
      </c>
      <c r="AC78" s="30">
        <v>360500000</v>
      </c>
      <c r="AD78" s="30">
        <v>371315000</v>
      </c>
      <c r="AE78" s="30">
        <f t="shared" si="1"/>
        <v>1081815000</v>
      </c>
      <c r="AF78" s="31" t="s">
        <v>352</v>
      </c>
    </row>
    <row r="79" spans="1:32" ht="114.75" x14ac:dyDescent="0.25">
      <c r="A79" s="143"/>
      <c r="B79" s="144">
        <v>0</v>
      </c>
      <c r="C79" s="143"/>
      <c r="D79" s="144">
        <v>0</v>
      </c>
      <c r="E79" s="78">
        <v>16.134</v>
      </c>
      <c r="F79" s="78">
        <v>13.593</v>
      </c>
      <c r="G79" s="78">
        <v>4.343</v>
      </c>
      <c r="H79" s="78">
        <v>5.1880000000000006</v>
      </c>
      <c r="I79" s="78">
        <v>10.113999999999999</v>
      </c>
      <c r="J79" s="7">
        <v>51030010006</v>
      </c>
      <c r="K79" s="21" t="s">
        <v>239</v>
      </c>
      <c r="L79" s="21" t="s">
        <v>240</v>
      </c>
      <c r="M79" s="62" t="s">
        <v>105</v>
      </c>
      <c r="N79" s="26" t="s">
        <v>370</v>
      </c>
      <c r="O79" s="25" t="s">
        <v>457</v>
      </c>
      <c r="P79" s="26" t="s">
        <v>461</v>
      </c>
      <c r="Q79" s="26" t="s">
        <v>370</v>
      </c>
      <c r="R79" s="26">
        <v>3</v>
      </c>
      <c r="S79" s="27">
        <v>43</v>
      </c>
      <c r="T79" s="26">
        <v>4</v>
      </c>
      <c r="U79" s="27">
        <v>34</v>
      </c>
      <c r="V79" s="27">
        <v>134</v>
      </c>
      <c r="W79" s="27">
        <v>38</v>
      </c>
      <c r="X79" s="27">
        <v>71</v>
      </c>
      <c r="Y79" s="27">
        <v>102</v>
      </c>
      <c r="Z79" s="27">
        <v>134</v>
      </c>
      <c r="AA79" s="30">
        <v>5773656044</v>
      </c>
      <c r="AB79" s="30">
        <v>15435160467</v>
      </c>
      <c r="AC79" s="30">
        <v>5094398909</v>
      </c>
      <c r="AD79" s="30">
        <v>5039230882</v>
      </c>
      <c r="AE79" s="30">
        <f t="shared" si="1"/>
        <v>31342446302</v>
      </c>
      <c r="AF79" s="31" t="s">
        <v>366</v>
      </c>
    </row>
    <row r="80" spans="1:32" ht="114.75" x14ac:dyDescent="0.25">
      <c r="A80" s="143"/>
      <c r="B80" s="144">
        <v>0</v>
      </c>
      <c r="C80" s="143"/>
      <c r="D80" s="144">
        <v>0</v>
      </c>
      <c r="E80" s="78">
        <v>7.8950000000000005</v>
      </c>
      <c r="F80" s="78">
        <v>4.1660000000000004</v>
      </c>
      <c r="G80" s="78">
        <v>2.1069999999999998</v>
      </c>
      <c r="H80" s="78">
        <v>2.621</v>
      </c>
      <c r="I80" s="78">
        <v>4.1970000000000001</v>
      </c>
      <c r="J80" s="7">
        <v>51030010007</v>
      </c>
      <c r="K80" s="21" t="s">
        <v>241</v>
      </c>
      <c r="L80" s="21" t="s">
        <v>242</v>
      </c>
      <c r="M80" s="62" t="s">
        <v>105</v>
      </c>
      <c r="N80" s="26" t="s">
        <v>370</v>
      </c>
      <c r="O80" s="25" t="s">
        <v>457</v>
      </c>
      <c r="P80" s="26" t="s">
        <v>462</v>
      </c>
      <c r="Q80" s="26" t="s">
        <v>370</v>
      </c>
      <c r="R80" s="28">
        <v>17</v>
      </c>
      <c r="S80" s="27">
        <v>43</v>
      </c>
      <c r="T80" s="26">
        <v>4</v>
      </c>
      <c r="U80" s="27">
        <v>344</v>
      </c>
      <c r="V80" s="27">
        <v>644</v>
      </c>
      <c r="W80" s="27">
        <v>348</v>
      </c>
      <c r="X80" s="27">
        <v>446</v>
      </c>
      <c r="Y80" s="27">
        <v>544</v>
      </c>
      <c r="Z80" s="27">
        <v>644</v>
      </c>
      <c r="AA80" s="30">
        <v>363139099</v>
      </c>
      <c r="AB80" s="30">
        <v>2400000000</v>
      </c>
      <c r="AC80" s="30">
        <v>2472000000</v>
      </c>
      <c r="AD80" s="30">
        <v>2546160000</v>
      </c>
      <c r="AE80" s="30">
        <f t="shared" si="1"/>
        <v>7781299099</v>
      </c>
      <c r="AF80" s="31" t="s">
        <v>366</v>
      </c>
    </row>
    <row r="81" spans="1:32" ht="63.75" x14ac:dyDescent="0.25">
      <c r="A81" s="143"/>
      <c r="B81" s="144">
        <v>0</v>
      </c>
      <c r="C81" s="143"/>
      <c r="D81" s="144">
        <v>0</v>
      </c>
      <c r="E81" s="78">
        <v>0</v>
      </c>
      <c r="F81" s="78">
        <v>2.0950000000000002</v>
      </c>
      <c r="G81" s="78">
        <v>1.0720000000000001</v>
      </c>
      <c r="H81" s="78">
        <v>3.3489999999999998</v>
      </c>
      <c r="I81" s="78">
        <v>1.629</v>
      </c>
      <c r="J81" s="7">
        <v>51030010008</v>
      </c>
      <c r="K81" s="21" t="s">
        <v>243</v>
      </c>
      <c r="L81" s="21" t="s">
        <v>244</v>
      </c>
      <c r="M81" s="62" t="s">
        <v>105</v>
      </c>
      <c r="N81" s="26" t="s">
        <v>370</v>
      </c>
      <c r="O81" s="25" t="s">
        <v>381</v>
      </c>
      <c r="P81" s="26" t="s">
        <v>463</v>
      </c>
      <c r="Q81" s="26" t="s">
        <v>370</v>
      </c>
      <c r="R81" s="26">
        <v>8</v>
      </c>
      <c r="S81" s="27">
        <v>23</v>
      </c>
      <c r="T81" s="28">
        <v>17</v>
      </c>
      <c r="U81" s="27">
        <v>3</v>
      </c>
      <c r="V81" s="27">
        <v>11</v>
      </c>
      <c r="W81" s="27">
        <v>0</v>
      </c>
      <c r="X81" s="26">
        <v>5</v>
      </c>
      <c r="Y81" s="26">
        <v>8</v>
      </c>
      <c r="Z81" s="26">
        <v>11</v>
      </c>
      <c r="AA81" s="30">
        <v>0</v>
      </c>
      <c r="AB81" s="30">
        <v>1207108850</v>
      </c>
      <c r="AC81" s="30">
        <v>1257807421</v>
      </c>
      <c r="AD81" s="30">
        <v>1310635333</v>
      </c>
      <c r="AE81" s="30">
        <f t="shared" si="1"/>
        <v>3775551604</v>
      </c>
      <c r="AF81" s="31" t="s">
        <v>351</v>
      </c>
    </row>
    <row r="82" spans="1:32" ht="102" x14ac:dyDescent="0.25">
      <c r="A82" s="143"/>
      <c r="B82" s="144">
        <v>0</v>
      </c>
      <c r="C82" s="143"/>
      <c r="D82" s="144">
        <v>0</v>
      </c>
      <c r="E82" s="78">
        <v>8.61</v>
      </c>
      <c r="F82" s="78">
        <v>3.26</v>
      </c>
      <c r="G82" s="78">
        <v>11.138</v>
      </c>
      <c r="H82" s="78">
        <v>2.1479999999999997</v>
      </c>
      <c r="I82" s="78">
        <v>6.2889999999999997</v>
      </c>
      <c r="J82" s="7">
        <v>51030010009</v>
      </c>
      <c r="K82" s="21" t="s">
        <v>245</v>
      </c>
      <c r="L82" s="21" t="s">
        <v>246</v>
      </c>
      <c r="M82" s="62" t="s">
        <v>105</v>
      </c>
      <c r="N82" s="26" t="s">
        <v>371</v>
      </c>
      <c r="O82" s="25" t="s">
        <v>464</v>
      </c>
      <c r="P82" s="26" t="s">
        <v>1757</v>
      </c>
      <c r="Q82" s="26" t="s">
        <v>371</v>
      </c>
      <c r="R82" s="28">
        <v>11</v>
      </c>
      <c r="S82" s="27">
        <v>35</v>
      </c>
      <c r="T82" s="28">
        <v>13</v>
      </c>
      <c r="U82" s="27">
        <v>0</v>
      </c>
      <c r="V82" s="27">
        <v>100</v>
      </c>
      <c r="W82" s="27">
        <v>10</v>
      </c>
      <c r="X82" s="27">
        <v>30</v>
      </c>
      <c r="Y82" s="27">
        <v>70</v>
      </c>
      <c r="Z82" s="27">
        <v>100</v>
      </c>
      <c r="AA82" s="30">
        <v>500000000</v>
      </c>
      <c r="AB82" s="30">
        <v>150000000</v>
      </c>
      <c r="AC82" s="30">
        <v>20105750600</v>
      </c>
      <c r="AD82" s="30">
        <v>143695000</v>
      </c>
      <c r="AE82" s="30">
        <f t="shared" si="1"/>
        <v>20899445600</v>
      </c>
      <c r="AF82" s="31" t="s">
        <v>354</v>
      </c>
    </row>
    <row r="83" spans="1:32" ht="38.25" x14ac:dyDescent="0.25">
      <c r="A83" s="143"/>
      <c r="B83" s="144">
        <v>0</v>
      </c>
      <c r="C83" s="143"/>
      <c r="D83" s="144">
        <v>0</v>
      </c>
      <c r="E83" s="78">
        <v>9.2740000000000009</v>
      </c>
      <c r="F83" s="78">
        <v>2.5909999999999997</v>
      </c>
      <c r="G83" s="78">
        <v>1.2869999999999999</v>
      </c>
      <c r="H83" s="78">
        <v>2.6259999999999999</v>
      </c>
      <c r="I83" s="78">
        <v>3.9440000000000004</v>
      </c>
      <c r="J83" s="7">
        <v>51030010010</v>
      </c>
      <c r="K83" s="21" t="s">
        <v>247</v>
      </c>
      <c r="L83" s="21" t="s">
        <v>248</v>
      </c>
      <c r="M83" s="62" t="s">
        <v>105</v>
      </c>
      <c r="N83" s="26" t="s">
        <v>370</v>
      </c>
      <c r="O83" s="25" t="s">
        <v>381</v>
      </c>
      <c r="P83" s="26" t="s">
        <v>465</v>
      </c>
      <c r="Q83" s="26" t="s">
        <v>370</v>
      </c>
      <c r="R83" s="26">
        <v>8</v>
      </c>
      <c r="S83" s="27">
        <v>35</v>
      </c>
      <c r="T83" s="28">
        <v>13</v>
      </c>
      <c r="U83" s="27">
        <v>0</v>
      </c>
      <c r="V83" s="27">
        <v>7</v>
      </c>
      <c r="W83" s="27">
        <v>2</v>
      </c>
      <c r="X83" s="27">
        <v>4</v>
      </c>
      <c r="Y83" s="27">
        <v>6</v>
      </c>
      <c r="Z83" s="27">
        <v>7</v>
      </c>
      <c r="AA83" s="30">
        <v>627244014</v>
      </c>
      <c r="AB83" s="30">
        <v>1492738000</v>
      </c>
      <c r="AC83" s="30">
        <v>1510000000</v>
      </c>
      <c r="AD83" s="30">
        <v>1579200000</v>
      </c>
      <c r="AE83" s="30">
        <f t="shared" si="1"/>
        <v>5209182014</v>
      </c>
      <c r="AF83" s="31" t="s">
        <v>354</v>
      </c>
    </row>
    <row r="84" spans="1:32" ht="38.25" x14ac:dyDescent="0.25">
      <c r="A84" s="143"/>
      <c r="B84" s="144">
        <v>0</v>
      </c>
      <c r="C84" s="143"/>
      <c r="D84" s="144">
        <v>0</v>
      </c>
      <c r="E84" s="78">
        <v>0</v>
      </c>
      <c r="F84" s="78">
        <v>3.2809999999999997</v>
      </c>
      <c r="G84" s="78">
        <v>2.819</v>
      </c>
      <c r="H84" s="78">
        <v>2.9499999999999997</v>
      </c>
      <c r="I84" s="78">
        <v>2.262</v>
      </c>
      <c r="J84" s="7">
        <v>51030010011</v>
      </c>
      <c r="K84" s="21" t="s">
        <v>249</v>
      </c>
      <c r="L84" s="21" t="s">
        <v>250</v>
      </c>
      <c r="M84" s="62" t="s">
        <v>105</v>
      </c>
      <c r="N84" s="26" t="s">
        <v>370</v>
      </c>
      <c r="O84" s="25" t="s">
        <v>381</v>
      </c>
      <c r="P84" s="26" t="s">
        <v>466</v>
      </c>
      <c r="Q84" s="26" t="s">
        <v>370</v>
      </c>
      <c r="R84" s="26">
        <v>8</v>
      </c>
      <c r="S84" s="27">
        <v>35</v>
      </c>
      <c r="T84" s="28">
        <v>16</v>
      </c>
      <c r="U84" s="27">
        <v>0</v>
      </c>
      <c r="V84" s="27">
        <v>10</v>
      </c>
      <c r="W84" s="27">
        <v>0</v>
      </c>
      <c r="X84" s="27">
        <v>4</v>
      </c>
      <c r="Y84" s="27">
        <v>7</v>
      </c>
      <c r="Z84" s="27">
        <v>10</v>
      </c>
      <c r="AA84" s="30">
        <v>0</v>
      </c>
      <c r="AB84" s="30">
        <v>737908190</v>
      </c>
      <c r="AC84" s="30">
        <v>960739650</v>
      </c>
      <c r="AD84" s="30">
        <v>922852672</v>
      </c>
      <c r="AE84" s="30">
        <f t="shared" si="1"/>
        <v>2621500512</v>
      </c>
      <c r="AF84" s="31" t="s">
        <v>354</v>
      </c>
    </row>
    <row r="85" spans="1:32" ht="51" x14ac:dyDescent="0.25">
      <c r="A85" s="143"/>
      <c r="B85" s="144">
        <v>0</v>
      </c>
      <c r="C85" s="143"/>
      <c r="D85" s="144">
        <v>0</v>
      </c>
      <c r="E85" s="78">
        <v>10.367999999999999</v>
      </c>
      <c r="F85" s="78">
        <v>2.4910000000000001</v>
      </c>
      <c r="G85" s="78">
        <v>2.754</v>
      </c>
      <c r="H85" s="78">
        <v>2.952</v>
      </c>
      <c r="I85" s="78">
        <v>4.641</v>
      </c>
      <c r="J85" s="7">
        <v>51030010012</v>
      </c>
      <c r="K85" s="21" t="s">
        <v>251</v>
      </c>
      <c r="L85" s="21" t="s">
        <v>252</v>
      </c>
      <c r="M85" s="62" t="s">
        <v>105</v>
      </c>
      <c r="N85" s="26" t="s">
        <v>370</v>
      </c>
      <c r="O85" s="25" t="s">
        <v>381</v>
      </c>
      <c r="P85" s="26" t="s">
        <v>467</v>
      </c>
      <c r="Q85" s="26" t="s">
        <v>370</v>
      </c>
      <c r="R85" s="26">
        <v>8</v>
      </c>
      <c r="S85" s="27">
        <v>35</v>
      </c>
      <c r="T85" s="28">
        <v>13</v>
      </c>
      <c r="U85" s="27">
        <v>0</v>
      </c>
      <c r="V85" s="27">
        <v>10</v>
      </c>
      <c r="W85" s="27">
        <v>2</v>
      </c>
      <c r="X85" s="27">
        <v>4</v>
      </c>
      <c r="Y85" s="27">
        <v>7</v>
      </c>
      <c r="Z85" s="27">
        <v>10</v>
      </c>
      <c r="AA85" s="30">
        <v>2752824810</v>
      </c>
      <c r="AB85" s="30">
        <v>843612000</v>
      </c>
      <c r="AC85" s="30">
        <v>885000000</v>
      </c>
      <c r="AD85" s="30">
        <v>925000000</v>
      </c>
      <c r="AE85" s="30">
        <f t="shared" si="1"/>
        <v>5406436810</v>
      </c>
      <c r="AF85" s="31" t="s">
        <v>354</v>
      </c>
    </row>
    <row r="86" spans="1:32" ht="38.25" x14ac:dyDescent="0.25">
      <c r="A86" s="143"/>
      <c r="B86" s="144">
        <v>0</v>
      </c>
      <c r="C86" s="143"/>
      <c r="D86" s="144">
        <v>0</v>
      </c>
      <c r="E86" s="78">
        <v>0</v>
      </c>
      <c r="F86" s="78">
        <v>3.1739999999999999</v>
      </c>
      <c r="G86" s="78">
        <v>3.089</v>
      </c>
      <c r="H86" s="78">
        <v>2.11</v>
      </c>
      <c r="I86" s="78">
        <v>2.093</v>
      </c>
      <c r="J86" s="7">
        <v>51030010013</v>
      </c>
      <c r="K86" s="21" t="s">
        <v>253</v>
      </c>
      <c r="L86" s="21" t="s">
        <v>254</v>
      </c>
      <c r="M86" s="62" t="s">
        <v>105</v>
      </c>
      <c r="N86" s="26" t="s">
        <v>370</v>
      </c>
      <c r="O86" s="25" t="s">
        <v>381</v>
      </c>
      <c r="P86" s="26" t="s">
        <v>468</v>
      </c>
      <c r="Q86" s="26" t="s">
        <v>370</v>
      </c>
      <c r="R86" s="26">
        <v>8</v>
      </c>
      <c r="S86" s="27">
        <v>35</v>
      </c>
      <c r="T86" s="28">
        <v>13</v>
      </c>
      <c r="U86" s="27">
        <v>0</v>
      </c>
      <c r="V86" s="27">
        <v>6</v>
      </c>
      <c r="W86" s="27">
        <v>0</v>
      </c>
      <c r="X86" s="27">
        <v>2</v>
      </c>
      <c r="Y86" s="27">
        <v>4</v>
      </c>
      <c r="Z86" s="27">
        <v>6</v>
      </c>
      <c r="AA86" s="30">
        <v>0</v>
      </c>
      <c r="AB86" s="30">
        <v>80000000</v>
      </c>
      <c r="AC86" s="30">
        <v>85000000</v>
      </c>
      <c r="AD86" s="30">
        <v>90000000</v>
      </c>
      <c r="AE86" s="30">
        <f t="shared" si="1"/>
        <v>255000000</v>
      </c>
      <c r="AF86" s="31" t="s">
        <v>354</v>
      </c>
    </row>
    <row r="87" spans="1:32" ht="51" x14ac:dyDescent="0.25">
      <c r="A87" s="143"/>
      <c r="B87" s="144">
        <v>0</v>
      </c>
      <c r="C87" s="143"/>
      <c r="D87" s="144">
        <v>0</v>
      </c>
      <c r="E87" s="78">
        <v>5.1679999999999993</v>
      </c>
      <c r="F87" s="78">
        <v>3.1739999999999999</v>
      </c>
      <c r="G87" s="78">
        <v>3.085</v>
      </c>
      <c r="H87" s="78">
        <v>2.1080000000000001</v>
      </c>
      <c r="I87" s="78">
        <v>3.3840000000000003</v>
      </c>
      <c r="J87" s="7">
        <v>51030010014</v>
      </c>
      <c r="K87" s="21" t="s">
        <v>255</v>
      </c>
      <c r="L87" s="21" t="s">
        <v>256</v>
      </c>
      <c r="M87" s="62" t="s">
        <v>105</v>
      </c>
      <c r="N87" s="26" t="s">
        <v>370</v>
      </c>
      <c r="O87" s="25" t="s">
        <v>381</v>
      </c>
      <c r="P87" s="26" t="s">
        <v>469</v>
      </c>
      <c r="Q87" s="26" t="s">
        <v>370</v>
      </c>
      <c r="R87" s="26">
        <v>8</v>
      </c>
      <c r="S87" s="27">
        <v>35</v>
      </c>
      <c r="T87" s="28">
        <v>13</v>
      </c>
      <c r="U87" s="27">
        <v>0</v>
      </c>
      <c r="V87" s="27">
        <v>10</v>
      </c>
      <c r="W87" s="27">
        <v>1</v>
      </c>
      <c r="X87" s="27">
        <v>4</v>
      </c>
      <c r="Y87" s="27">
        <v>7</v>
      </c>
      <c r="Z87" s="27">
        <v>10</v>
      </c>
      <c r="AA87" s="30">
        <v>32270000</v>
      </c>
      <c r="AB87" s="30">
        <v>100000000</v>
      </c>
      <c r="AC87" s="30">
        <v>100000000</v>
      </c>
      <c r="AD87" s="30">
        <v>104700000</v>
      </c>
      <c r="AE87" s="30">
        <f t="shared" si="1"/>
        <v>336970000</v>
      </c>
      <c r="AF87" s="31" t="s">
        <v>354</v>
      </c>
    </row>
    <row r="88" spans="1:32" ht="38.25" x14ac:dyDescent="0.25">
      <c r="A88" s="143"/>
      <c r="B88" s="144">
        <v>0</v>
      </c>
      <c r="C88" s="143"/>
      <c r="D88" s="144">
        <v>0</v>
      </c>
      <c r="E88" s="78">
        <v>0</v>
      </c>
      <c r="F88" s="78">
        <v>2.2079999999999997</v>
      </c>
      <c r="G88" s="78">
        <v>2.1059999999999999</v>
      </c>
      <c r="H88" s="78">
        <v>2.1340000000000003</v>
      </c>
      <c r="I88" s="78">
        <v>1.6119999999999999</v>
      </c>
      <c r="J88" s="7">
        <v>51030010015</v>
      </c>
      <c r="K88" s="21" t="s">
        <v>257</v>
      </c>
      <c r="L88" s="21" t="s">
        <v>258</v>
      </c>
      <c r="M88" s="62" t="s">
        <v>105</v>
      </c>
      <c r="N88" s="26" t="s">
        <v>370</v>
      </c>
      <c r="O88" s="25" t="s">
        <v>381</v>
      </c>
      <c r="P88" s="26" t="s">
        <v>470</v>
      </c>
      <c r="Q88" s="26" t="s">
        <v>370</v>
      </c>
      <c r="R88" s="26">
        <v>8</v>
      </c>
      <c r="S88" s="27">
        <v>35</v>
      </c>
      <c r="T88" s="28">
        <v>13</v>
      </c>
      <c r="U88" s="27">
        <v>0</v>
      </c>
      <c r="V88" s="27">
        <v>4</v>
      </c>
      <c r="W88" s="27">
        <v>0</v>
      </c>
      <c r="X88" s="27">
        <v>2</v>
      </c>
      <c r="Y88" s="27">
        <v>3</v>
      </c>
      <c r="Z88" s="27">
        <v>4</v>
      </c>
      <c r="AA88" s="30">
        <v>0</v>
      </c>
      <c r="AB88" s="30">
        <v>80000000</v>
      </c>
      <c r="AC88" s="30">
        <v>42000000</v>
      </c>
      <c r="AD88" s="30">
        <v>43000000</v>
      </c>
      <c r="AE88" s="30">
        <f t="shared" si="1"/>
        <v>165000000</v>
      </c>
      <c r="AF88" s="31" t="s">
        <v>354</v>
      </c>
    </row>
    <row r="89" spans="1:32" ht="51" x14ac:dyDescent="0.25">
      <c r="A89" s="143"/>
      <c r="B89" s="144">
        <v>0</v>
      </c>
      <c r="C89" s="143"/>
      <c r="D89" s="144">
        <v>0</v>
      </c>
      <c r="E89" s="78">
        <v>0</v>
      </c>
      <c r="F89" s="78">
        <v>2.4790000000000001</v>
      </c>
      <c r="G89" s="78">
        <v>2.2440000000000002</v>
      </c>
      <c r="H89" s="78">
        <v>2.319</v>
      </c>
      <c r="I89" s="78">
        <v>1.7610000000000001</v>
      </c>
      <c r="J89" s="7">
        <v>51030010016</v>
      </c>
      <c r="K89" s="21" t="s">
        <v>259</v>
      </c>
      <c r="L89" s="21" t="s">
        <v>260</v>
      </c>
      <c r="M89" s="62" t="s">
        <v>105</v>
      </c>
      <c r="N89" s="26" t="s">
        <v>370</v>
      </c>
      <c r="O89" s="25" t="s">
        <v>381</v>
      </c>
      <c r="P89" s="26" t="s">
        <v>471</v>
      </c>
      <c r="Q89" s="26" t="s">
        <v>370</v>
      </c>
      <c r="R89" s="26">
        <v>8</v>
      </c>
      <c r="S89" s="27">
        <v>35</v>
      </c>
      <c r="T89" s="28">
        <v>13</v>
      </c>
      <c r="U89" s="27">
        <v>0</v>
      </c>
      <c r="V89" s="27">
        <v>24</v>
      </c>
      <c r="W89" s="27">
        <v>0</v>
      </c>
      <c r="X89" s="27">
        <v>8</v>
      </c>
      <c r="Y89" s="27">
        <v>16</v>
      </c>
      <c r="Z89" s="27">
        <v>24</v>
      </c>
      <c r="AA89" s="30">
        <v>0</v>
      </c>
      <c r="AB89" s="30">
        <v>275890000</v>
      </c>
      <c r="AC89" s="30">
        <v>286700000</v>
      </c>
      <c r="AD89" s="30">
        <v>310000000</v>
      </c>
      <c r="AE89" s="30">
        <f t="shared" si="1"/>
        <v>872590000</v>
      </c>
      <c r="AF89" s="31" t="s">
        <v>354</v>
      </c>
    </row>
    <row r="90" spans="1:32" ht="51" x14ac:dyDescent="0.25">
      <c r="A90" s="143"/>
      <c r="B90" s="144">
        <v>0</v>
      </c>
      <c r="C90" s="143"/>
      <c r="D90" s="144">
        <v>0</v>
      </c>
      <c r="E90" s="78">
        <v>0</v>
      </c>
      <c r="F90" s="78">
        <v>3.1739999999999999</v>
      </c>
      <c r="G90" s="78">
        <v>0</v>
      </c>
      <c r="H90" s="78">
        <v>0</v>
      </c>
      <c r="I90" s="78">
        <v>0.79299999999999993</v>
      </c>
      <c r="J90" s="7">
        <v>51030010017</v>
      </c>
      <c r="K90" s="21" t="s">
        <v>261</v>
      </c>
      <c r="L90" s="21" t="s">
        <v>262</v>
      </c>
      <c r="M90" s="62" t="s">
        <v>105</v>
      </c>
      <c r="N90" s="26" t="s">
        <v>370</v>
      </c>
      <c r="O90" s="25" t="s">
        <v>381</v>
      </c>
      <c r="P90" s="26" t="s">
        <v>472</v>
      </c>
      <c r="Q90" s="26" t="s">
        <v>370</v>
      </c>
      <c r="R90" s="26">
        <v>8</v>
      </c>
      <c r="S90" s="27">
        <v>35</v>
      </c>
      <c r="T90" s="28">
        <v>13</v>
      </c>
      <c r="U90" s="27">
        <v>0</v>
      </c>
      <c r="V90" s="27">
        <v>10</v>
      </c>
      <c r="W90" s="27">
        <v>0</v>
      </c>
      <c r="X90" s="27">
        <v>10</v>
      </c>
      <c r="Y90" s="27">
        <v>0</v>
      </c>
      <c r="Z90" s="27">
        <v>0</v>
      </c>
      <c r="AA90" s="30">
        <v>0</v>
      </c>
      <c r="AB90" s="30">
        <v>100000000</v>
      </c>
      <c r="AC90" s="30">
        <v>0</v>
      </c>
      <c r="AD90" s="30">
        <v>0</v>
      </c>
      <c r="AE90" s="30">
        <f t="shared" si="1"/>
        <v>100000000</v>
      </c>
      <c r="AF90" s="31" t="s">
        <v>354</v>
      </c>
    </row>
    <row r="91" spans="1:32" ht="38.25" x14ac:dyDescent="0.25">
      <c r="A91" s="143"/>
      <c r="B91" s="144">
        <v>0</v>
      </c>
      <c r="C91" s="143"/>
      <c r="D91" s="144">
        <v>0</v>
      </c>
      <c r="E91" s="78">
        <v>0</v>
      </c>
      <c r="F91" s="78">
        <v>2.5</v>
      </c>
      <c r="G91" s="78">
        <v>18.523</v>
      </c>
      <c r="H91" s="78">
        <v>24.426000000000002</v>
      </c>
      <c r="I91" s="78">
        <v>11.837</v>
      </c>
      <c r="J91" s="7">
        <v>51030010018</v>
      </c>
      <c r="K91" s="21" t="s">
        <v>263</v>
      </c>
      <c r="L91" s="21" t="s">
        <v>264</v>
      </c>
      <c r="M91" s="62" t="s">
        <v>105</v>
      </c>
      <c r="N91" s="26" t="s">
        <v>370</v>
      </c>
      <c r="O91" s="25" t="s">
        <v>381</v>
      </c>
      <c r="P91" s="26" t="s">
        <v>473</v>
      </c>
      <c r="Q91" s="26" t="s">
        <v>370</v>
      </c>
      <c r="R91" s="26">
        <v>8</v>
      </c>
      <c r="S91" s="27">
        <v>35</v>
      </c>
      <c r="T91" s="28">
        <v>13</v>
      </c>
      <c r="U91" s="27">
        <v>0</v>
      </c>
      <c r="V91" s="27">
        <v>5</v>
      </c>
      <c r="W91" s="27">
        <v>0</v>
      </c>
      <c r="X91" s="27">
        <v>1</v>
      </c>
      <c r="Y91" s="27">
        <v>3</v>
      </c>
      <c r="Z91" s="27">
        <v>5</v>
      </c>
      <c r="AA91" s="30">
        <v>0</v>
      </c>
      <c r="AB91" s="30">
        <v>180000000</v>
      </c>
      <c r="AC91" s="30">
        <v>50225655000</v>
      </c>
      <c r="AD91" s="30">
        <v>50289000000</v>
      </c>
      <c r="AE91" s="30">
        <f t="shared" si="1"/>
        <v>100694655000</v>
      </c>
      <c r="AF91" s="31" t="s">
        <v>354</v>
      </c>
    </row>
    <row r="92" spans="1:32" ht="63.75" x14ac:dyDescent="0.25">
      <c r="A92" s="143"/>
      <c r="B92" s="144">
        <v>0</v>
      </c>
      <c r="C92" s="143"/>
      <c r="D92" s="144">
        <v>0</v>
      </c>
      <c r="E92" s="78">
        <v>7.4730000000000008</v>
      </c>
      <c r="F92" s="78">
        <v>2.1219999999999999</v>
      </c>
      <c r="G92" s="78">
        <v>2.0619999999999998</v>
      </c>
      <c r="H92" s="78">
        <v>2.0880000000000001</v>
      </c>
      <c r="I92" s="78">
        <v>3.4359999999999999</v>
      </c>
      <c r="J92" s="7">
        <v>51030010019</v>
      </c>
      <c r="K92" s="21" t="s">
        <v>265</v>
      </c>
      <c r="L92" s="21" t="s">
        <v>266</v>
      </c>
      <c r="M92" s="62" t="s">
        <v>105</v>
      </c>
      <c r="N92" s="26" t="s">
        <v>370</v>
      </c>
      <c r="O92" s="25" t="s">
        <v>381</v>
      </c>
      <c r="P92" s="26" t="s">
        <v>474</v>
      </c>
      <c r="Q92" s="26" t="s">
        <v>370</v>
      </c>
      <c r="R92" s="28">
        <v>11</v>
      </c>
      <c r="S92" s="27">
        <v>35</v>
      </c>
      <c r="T92" s="28">
        <v>13</v>
      </c>
      <c r="U92" s="27">
        <v>0</v>
      </c>
      <c r="V92" s="27">
        <v>1330</v>
      </c>
      <c r="W92" s="27">
        <v>1120</v>
      </c>
      <c r="X92" s="27">
        <v>1190</v>
      </c>
      <c r="Y92" s="27">
        <v>1260</v>
      </c>
      <c r="Z92" s="27">
        <v>1330</v>
      </c>
      <c r="AA92" s="30">
        <v>282188000</v>
      </c>
      <c r="AB92" s="30">
        <v>30000000</v>
      </c>
      <c r="AC92" s="30">
        <v>35000000</v>
      </c>
      <c r="AD92" s="30">
        <v>40000000</v>
      </c>
      <c r="AE92" s="30">
        <f t="shared" si="1"/>
        <v>387188000</v>
      </c>
      <c r="AF92" s="31" t="s">
        <v>354</v>
      </c>
    </row>
    <row r="93" spans="1:32" ht="38.25" x14ac:dyDescent="0.25">
      <c r="A93" s="143"/>
      <c r="B93" s="144">
        <v>0</v>
      </c>
      <c r="C93" s="143"/>
      <c r="D93" s="144">
        <v>0</v>
      </c>
      <c r="E93" s="78">
        <v>0</v>
      </c>
      <c r="F93" s="78">
        <v>2.1739999999999999</v>
      </c>
      <c r="G93" s="78">
        <v>2.0880000000000001</v>
      </c>
      <c r="H93" s="78">
        <v>0</v>
      </c>
      <c r="I93" s="78">
        <v>1.0649999999999999</v>
      </c>
      <c r="J93" s="7">
        <v>51030010020</v>
      </c>
      <c r="K93" s="21" t="s">
        <v>267</v>
      </c>
      <c r="L93" s="21" t="s">
        <v>268</v>
      </c>
      <c r="M93" s="62" t="s">
        <v>105</v>
      </c>
      <c r="N93" s="26" t="s">
        <v>370</v>
      </c>
      <c r="O93" s="25" t="s">
        <v>381</v>
      </c>
      <c r="P93" s="26" t="s">
        <v>475</v>
      </c>
      <c r="Q93" s="26" t="s">
        <v>370</v>
      </c>
      <c r="R93" s="26">
        <v>8</v>
      </c>
      <c r="S93" s="27">
        <v>35</v>
      </c>
      <c r="T93" s="28">
        <v>13</v>
      </c>
      <c r="U93" s="27">
        <v>0</v>
      </c>
      <c r="V93" s="27">
        <v>3</v>
      </c>
      <c r="W93" s="27">
        <v>0</v>
      </c>
      <c r="X93" s="27">
        <v>1</v>
      </c>
      <c r="Y93" s="27">
        <v>3</v>
      </c>
      <c r="Z93" s="27">
        <v>0</v>
      </c>
      <c r="AA93" s="30">
        <v>0</v>
      </c>
      <c r="AB93" s="30">
        <v>100000000</v>
      </c>
      <c r="AC93" s="30">
        <v>103500000</v>
      </c>
      <c r="AD93" s="30">
        <v>0</v>
      </c>
      <c r="AE93" s="30">
        <f t="shared" si="1"/>
        <v>203500000</v>
      </c>
      <c r="AF93" s="31" t="s">
        <v>354</v>
      </c>
    </row>
    <row r="94" spans="1:32" ht="51" x14ac:dyDescent="0.25">
      <c r="A94" s="143"/>
      <c r="B94" s="144">
        <v>0</v>
      </c>
      <c r="C94" s="143"/>
      <c r="D94" s="144">
        <v>0</v>
      </c>
      <c r="E94" s="78">
        <v>0</v>
      </c>
      <c r="F94" s="78">
        <v>2.1739999999999999</v>
      </c>
      <c r="G94" s="78">
        <v>2.085</v>
      </c>
      <c r="H94" s="78">
        <v>2.117</v>
      </c>
      <c r="I94" s="78">
        <v>1.5939999999999999</v>
      </c>
      <c r="J94" s="7">
        <v>51030010021</v>
      </c>
      <c r="K94" s="21" t="s">
        <v>1758</v>
      </c>
      <c r="L94" s="21" t="s">
        <v>269</v>
      </c>
      <c r="M94" s="62" t="s">
        <v>141</v>
      </c>
      <c r="N94" s="26" t="s">
        <v>370</v>
      </c>
      <c r="O94" s="25" t="s">
        <v>381</v>
      </c>
      <c r="P94" s="26" t="s">
        <v>476</v>
      </c>
      <c r="Q94" s="26" t="s">
        <v>370</v>
      </c>
      <c r="R94" s="26">
        <v>8</v>
      </c>
      <c r="S94" s="27">
        <v>35</v>
      </c>
      <c r="T94" s="28">
        <v>13</v>
      </c>
      <c r="U94" s="27">
        <v>0</v>
      </c>
      <c r="V94" s="27">
        <v>4</v>
      </c>
      <c r="W94" s="27">
        <v>0</v>
      </c>
      <c r="X94" s="27">
        <v>4</v>
      </c>
      <c r="Y94" s="27">
        <v>4</v>
      </c>
      <c r="Z94" s="27">
        <v>4</v>
      </c>
      <c r="AA94" s="30">
        <v>0</v>
      </c>
      <c r="AB94" s="30">
        <v>100000000</v>
      </c>
      <c r="AC94" s="30">
        <v>100000000</v>
      </c>
      <c r="AD94" s="30">
        <v>113500000</v>
      </c>
      <c r="AE94" s="30">
        <f t="shared" si="1"/>
        <v>313500000</v>
      </c>
      <c r="AF94" s="31" t="s">
        <v>354</v>
      </c>
    </row>
    <row r="95" spans="1:32" ht="38.25" x14ac:dyDescent="0.25">
      <c r="A95" s="143"/>
      <c r="B95" s="144">
        <v>0</v>
      </c>
      <c r="C95" s="143"/>
      <c r="D95" s="144">
        <v>0</v>
      </c>
      <c r="E95" s="78">
        <v>0</v>
      </c>
      <c r="F95" s="78">
        <v>3.052</v>
      </c>
      <c r="G95" s="78">
        <v>2.0270000000000001</v>
      </c>
      <c r="H95" s="78">
        <v>2.0510000000000002</v>
      </c>
      <c r="I95" s="78">
        <v>1.7829999999999999</v>
      </c>
      <c r="J95" s="7">
        <v>51030010022</v>
      </c>
      <c r="K95" s="21" t="s">
        <v>270</v>
      </c>
      <c r="L95" s="21" t="s">
        <v>271</v>
      </c>
      <c r="M95" s="62" t="s">
        <v>105</v>
      </c>
      <c r="N95" s="26" t="s">
        <v>370</v>
      </c>
      <c r="O95" s="25" t="s">
        <v>381</v>
      </c>
      <c r="P95" s="26" t="s">
        <v>477</v>
      </c>
      <c r="Q95" s="26" t="s">
        <v>370</v>
      </c>
      <c r="R95" s="26">
        <v>8</v>
      </c>
      <c r="S95" s="27">
        <v>35</v>
      </c>
      <c r="T95" s="28">
        <v>13</v>
      </c>
      <c r="U95" s="27">
        <v>0</v>
      </c>
      <c r="V95" s="27">
        <v>3</v>
      </c>
      <c r="W95" s="27">
        <v>0</v>
      </c>
      <c r="X95" s="27">
        <v>1</v>
      </c>
      <c r="Y95" s="27">
        <v>2</v>
      </c>
      <c r="Z95" s="27">
        <v>3</v>
      </c>
      <c r="AA95" s="30">
        <v>0</v>
      </c>
      <c r="AB95" s="30">
        <v>30000000</v>
      </c>
      <c r="AC95" s="30">
        <v>32000000</v>
      </c>
      <c r="AD95" s="30">
        <v>50000000</v>
      </c>
      <c r="AE95" s="30">
        <f t="shared" si="1"/>
        <v>112000000</v>
      </c>
      <c r="AF95" s="31" t="s">
        <v>354</v>
      </c>
    </row>
    <row r="96" spans="1:32" ht="51" x14ac:dyDescent="0.25">
      <c r="A96" s="143"/>
      <c r="B96" s="144">
        <v>0</v>
      </c>
      <c r="C96" s="143"/>
      <c r="D96" s="144">
        <v>0</v>
      </c>
      <c r="E96" s="78">
        <v>0</v>
      </c>
      <c r="F96" s="78">
        <v>11.161999999999999</v>
      </c>
      <c r="G96" s="78">
        <v>11.205</v>
      </c>
      <c r="H96" s="78">
        <v>9.9290000000000003</v>
      </c>
      <c r="I96" s="78">
        <v>8.0739999999999998</v>
      </c>
      <c r="J96" s="7">
        <v>51030010023</v>
      </c>
      <c r="K96" s="21" t="s">
        <v>272</v>
      </c>
      <c r="L96" s="21" t="s">
        <v>273</v>
      </c>
      <c r="M96" s="62" t="s">
        <v>105</v>
      </c>
      <c r="N96" s="26" t="s">
        <v>370</v>
      </c>
      <c r="O96" s="25" t="s">
        <v>381</v>
      </c>
      <c r="P96" s="26" t="s">
        <v>478</v>
      </c>
      <c r="Q96" s="26" t="s">
        <v>370</v>
      </c>
      <c r="R96" s="28">
        <v>11</v>
      </c>
      <c r="S96" s="27">
        <v>33</v>
      </c>
      <c r="T96" s="26">
        <v>6</v>
      </c>
      <c r="U96" s="27">
        <v>1</v>
      </c>
      <c r="V96" s="27">
        <v>1</v>
      </c>
      <c r="W96" s="27">
        <v>0</v>
      </c>
      <c r="X96" s="27">
        <v>1</v>
      </c>
      <c r="Y96" s="27">
        <v>1</v>
      </c>
      <c r="Z96" s="27">
        <v>1</v>
      </c>
      <c r="AA96" s="30">
        <v>0</v>
      </c>
      <c r="AB96" s="30">
        <v>12767685242</v>
      </c>
      <c r="AC96" s="30">
        <v>13144578221</v>
      </c>
      <c r="AD96" s="30">
        <v>13531160424</v>
      </c>
      <c r="AE96" s="30">
        <f t="shared" si="1"/>
        <v>39443423887</v>
      </c>
      <c r="AF96" s="31" t="s">
        <v>356</v>
      </c>
    </row>
    <row r="97" spans="1:32" ht="51" x14ac:dyDescent="0.25">
      <c r="A97" s="143"/>
      <c r="B97" s="144">
        <v>0</v>
      </c>
      <c r="C97" s="143"/>
      <c r="D97" s="144">
        <v>0</v>
      </c>
      <c r="E97" s="78">
        <v>0</v>
      </c>
      <c r="F97" s="78">
        <v>3.1739999999999999</v>
      </c>
      <c r="G97" s="78">
        <v>2.085</v>
      </c>
      <c r="H97" s="78">
        <v>2.1080000000000001</v>
      </c>
      <c r="I97" s="78">
        <v>1.8419999999999999</v>
      </c>
      <c r="J97" s="7">
        <v>51030010024</v>
      </c>
      <c r="K97" s="21" t="s">
        <v>274</v>
      </c>
      <c r="L97" s="21" t="s">
        <v>275</v>
      </c>
      <c r="M97" s="62" t="s">
        <v>141</v>
      </c>
      <c r="N97" s="26" t="s">
        <v>370</v>
      </c>
      <c r="O97" s="25" t="s">
        <v>381</v>
      </c>
      <c r="P97" s="26" t="s">
        <v>479</v>
      </c>
      <c r="Q97" s="26" t="s">
        <v>370</v>
      </c>
      <c r="R97" s="26">
        <v>8</v>
      </c>
      <c r="S97" s="27">
        <v>35</v>
      </c>
      <c r="T97" s="28">
        <v>13</v>
      </c>
      <c r="U97" s="27">
        <v>0</v>
      </c>
      <c r="V97" s="27">
        <v>1</v>
      </c>
      <c r="W97" s="27">
        <v>0</v>
      </c>
      <c r="X97" s="27">
        <v>1</v>
      </c>
      <c r="Y97" s="27">
        <v>1</v>
      </c>
      <c r="Z97" s="27">
        <v>1</v>
      </c>
      <c r="AA97" s="30">
        <v>0</v>
      </c>
      <c r="AB97" s="30">
        <v>100000000</v>
      </c>
      <c r="AC97" s="30">
        <v>100000000</v>
      </c>
      <c r="AD97" s="30">
        <v>105000000</v>
      </c>
      <c r="AE97" s="30">
        <f t="shared" si="1"/>
        <v>305000000</v>
      </c>
      <c r="AF97" s="31" t="s">
        <v>354</v>
      </c>
    </row>
    <row r="98" spans="1:32" ht="51" x14ac:dyDescent="0.25">
      <c r="A98" s="143"/>
      <c r="B98" s="144">
        <v>0</v>
      </c>
      <c r="C98" s="143"/>
      <c r="D98" s="144">
        <v>0</v>
      </c>
      <c r="E98" s="78">
        <v>0</v>
      </c>
      <c r="F98" s="78">
        <v>0</v>
      </c>
      <c r="G98" s="78">
        <v>2.0430000000000001</v>
      </c>
      <c r="H98" s="78">
        <v>2.0720000000000001</v>
      </c>
      <c r="I98" s="78">
        <v>1.0290000000000001</v>
      </c>
      <c r="J98" s="7">
        <v>51030010025</v>
      </c>
      <c r="K98" s="21" t="s">
        <v>276</v>
      </c>
      <c r="L98" s="21" t="s">
        <v>277</v>
      </c>
      <c r="M98" s="62" t="s">
        <v>141</v>
      </c>
      <c r="N98" s="26" t="s">
        <v>370</v>
      </c>
      <c r="O98" s="25" t="s">
        <v>381</v>
      </c>
      <c r="P98" s="26" t="s">
        <v>480</v>
      </c>
      <c r="Q98" s="26" t="s">
        <v>370</v>
      </c>
      <c r="R98" s="26">
        <v>8</v>
      </c>
      <c r="S98" s="27">
        <v>35</v>
      </c>
      <c r="T98" s="28">
        <v>13</v>
      </c>
      <c r="U98" s="27">
        <v>0</v>
      </c>
      <c r="V98" s="27">
        <v>1</v>
      </c>
      <c r="W98" s="27">
        <v>0</v>
      </c>
      <c r="X98" s="27">
        <v>0</v>
      </c>
      <c r="Y98" s="27">
        <v>1</v>
      </c>
      <c r="Z98" s="27">
        <v>1</v>
      </c>
      <c r="AA98" s="30">
        <v>0</v>
      </c>
      <c r="AB98" s="30">
        <v>0</v>
      </c>
      <c r="AC98" s="30">
        <v>100000000</v>
      </c>
      <c r="AD98" s="30">
        <v>110000000</v>
      </c>
      <c r="AE98" s="30">
        <f t="shared" si="1"/>
        <v>210000000</v>
      </c>
      <c r="AF98" s="31" t="s">
        <v>354</v>
      </c>
    </row>
    <row r="99" spans="1:32" x14ac:dyDescent="0.25">
      <c r="A99" s="41"/>
      <c r="B99" s="42"/>
      <c r="C99" s="41"/>
      <c r="D99" s="42"/>
      <c r="E99" s="79"/>
      <c r="F99" s="79"/>
      <c r="G99" s="79"/>
      <c r="H99" s="79"/>
      <c r="I99" s="79"/>
      <c r="J99" s="44"/>
      <c r="K99" s="45"/>
      <c r="L99" s="45"/>
      <c r="M99" s="66"/>
      <c r="N99" s="47"/>
      <c r="O99" s="46"/>
      <c r="P99" s="47"/>
      <c r="Q99" s="47"/>
      <c r="R99" s="47"/>
      <c r="S99" s="49"/>
      <c r="T99" s="48"/>
      <c r="U99" s="49"/>
      <c r="V99" s="49"/>
      <c r="W99" s="49"/>
      <c r="X99" s="49"/>
      <c r="Y99" s="49"/>
      <c r="Z99" s="49"/>
      <c r="AA99" s="51"/>
      <c r="AB99" s="51"/>
      <c r="AC99" s="51"/>
      <c r="AD99" s="51"/>
      <c r="AE99" s="51"/>
      <c r="AF99" s="52"/>
    </row>
    <row r="100" spans="1:32" ht="89.25" x14ac:dyDescent="0.25">
      <c r="A100" s="143" t="s">
        <v>344</v>
      </c>
      <c r="B100" s="144">
        <v>16.445</v>
      </c>
      <c r="C100" s="143" t="s">
        <v>345</v>
      </c>
      <c r="D100" s="144">
        <v>39.463000000000001</v>
      </c>
      <c r="E100" s="78">
        <v>42.614000000000004</v>
      </c>
      <c r="F100" s="78">
        <v>42.037999999999997</v>
      </c>
      <c r="G100" s="78">
        <v>41.43</v>
      </c>
      <c r="H100" s="78">
        <v>43.878</v>
      </c>
      <c r="I100" s="78">
        <v>42.491</v>
      </c>
      <c r="J100" s="7">
        <v>51040010001</v>
      </c>
      <c r="K100" s="21" t="s">
        <v>278</v>
      </c>
      <c r="L100" s="21" t="s">
        <v>279</v>
      </c>
      <c r="M100" s="62" t="s">
        <v>105</v>
      </c>
      <c r="N100" s="26" t="s">
        <v>370</v>
      </c>
      <c r="O100" s="25" t="s">
        <v>381</v>
      </c>
      <c r="P100" s="26" t="s">
        <v>481</v>
      </c>
      <c r="Q100" s="26" t="s">
        <v>370</v>
      </c>
      <c r="R100" s="28">
        <v>10</v>
      </c>
      <c r="S100" s="27">
        <v>36</v>
      </c>
      <c r="T100" s="28">
        <v>13</v>
      </c>
      <c r="U100" s="27">
        <v>32314</v>
      </c>
      <c r="V100" s="27">
        <v>40314</v>
      </c>
      <c r="W100" s="27">
        <v>33764</v>
      </c>
      <c r="X100" s="27">
        <v>36009</v>
      </c>
      <c r="Y100" s="27">
        <v>38254</v>
      </c>
      <c r="Z100" s="27">
        <v>40314</v>
      </c>
      <c r="AA100" s="30">
        <v>2323561546</v>
      </c>
      <c r="AB100" s="30">
        <v>3200000000</v>
      </c>
      <c r="AC100" s="30">
        <v>3200000000</v>
      </c>
      <c r="AD100" s="30">
        <v>3200000000</v>
      </c>
      <c r="AE100" s="30">
        <f t="shared" si="1"/>
        <v>11923561546</v>
      </c>
      <c r="AF100" s="31" t="s">
        <v>361</v>
      </c>
    </row>
    <row r="101" spans="1:32" ht="38.25" x14ac:dyDescent="0.25">
      <c r="A101" s="143"/>
      <c r="B101" s="144">
        <v>0</v>
      </c>
      <c r="C101" s="143"/>
      <c r="D101" s="144">
        <v>0</v>
      </c>
      <c r="E101" s="78">
        <v>21.163999999999998</v>
      </c>
      <c r="F101" s="78">
        <v>12.095000000000001</v>
      </c>
      <c r="G101" s="78">
        <v>12.138</v>
      </c>
      <c r="H101" s="78">
        <v>14.540000000000001</v>
      </c>
      <c r="I101" s="78">
        <v>14.984</v>
      </c>
      <c r="J101" s="7">
        <v>51040010002</v>
      </c>
      <c r="K101" s="21" t="s">
        <v>280</v>
      </c>
      <c r="L101" s="21" t="s">
        <v>281</v>
      </c>
      <c r="M101" s="62" t="s">
        <v>105</v>
      </c>
      <c r="N101" s="26" t="s">
        <v>370</v>
      </c>
      <c r="O101" s="25" t="s">
        <v>381</v>
      </c>
      <c r="P101" s="26" t="s">
        <v>482</v>
      </c>
      <c r="Q101" s="26" t="s">
        <v>370</v>
      </c>
      <c r="R101" s="28">
        <v>10</v>
      </c>
      <c r="S101" s="27">
        <v>35</v>
      </c>
      <c r="T101" s="28">
        <v>13</v>
      </c>
      <c r="U101" s="27">
        <v>1040</v>
      </c>
      <c r="V101" s="27">
        <v>2040</v>
      </c>
      <c r="W101" s="27">
        <v>1290</v>
      </c>
      <c r="X101" s="27">
        <v>1540</v>
      </c>
      <c r="Y101" s="27">
        <v>1790</v>
      </c>
      <c r="Z101" s="27">
        <v>2040</v>
      </c>
      <c r="AA101" s="30">
        <v>89000000</v>
      </c>
      <c r="AB101" s="30">
        <v>100000000</v>
      </c>
      <c r="AC101" s="30">
        <v>103000000</v>
      </c>
      <c r="AD101" s="30">
        <v>110000000</v>
      </c>
      <c r="AE101" s="30">
        <f t="shared" si="1"/>
        <v>402000000</v>
      </c>
      <c r="AF101" s="31" t="s">
        <v>354</v>
      </c>
    </row>
    <row r="102" spans="1:32" ht="63.75" x14ac:dyDescent="0.25">
      <c r="A102" s="143"/>
      <c r="B102" s="144">
        <v>0</v>
      </c>
      <c r="C102" s="143"/>
      <c r="D102" s="144">
        <v>0</v>
      </c>
      <c r="E102" s="78">
        <v>36.222000000000001</v>
      </c>
      <c r="F102" s="78">
        <v>19.212</v>
      </c>
      <c r="G102" s="78">
        <v>19.928000000000001</v>
      </c>
      <c r="H102" s="78">
        <v>16.998999999999999</v>
      </c>
      <c r="I102" s="78">
        <v>23.09</v>
      </c>
      <c r="J102" s="7">
        <v>51040010003</v>
      </c>
      <c r="K102" s="21" t="s">
        <v>1759</v>
      </c>
      <c r="L102" s="21" t="s">
        <v>282</v>
      </c>
      <c r="M102" s="62" t="s">
        <v>105</v>
      </c>
      <c r="N102" s="26" t="s">
        <v>370</v>
      </c>
      <c r="O102" s="25" t="s">
        <v>381</v>
      </c>
      <c r="P102" s="26" t="s">
        <v>1760</v>
      </c>
      <c r="Q102" s="26" t="s">
        <v>370</v>
      </c>
      <c r="R102" s="26">
        <v>5</v>
      </c>
      <c r="S102" s="27">
        <v>45</v>
      </c>
      <c r="T102" s="28">
        <v>14</v>
      </c>
      <c r="U102" s="27">
        <v>0</v>
      </c>
      <c r="V102" s="27">
        <v>60</v>
      </c>
      <c r="W102" s="27">
        <v>12</v>
      </c>
      <c r="X102" s="27">
        <v>30</v>
      </c>
      <c r="Y102" s="27">
        <v>48</v>
      </c>
      <c r="Z102" s="27">
        <v>60</v>
      </c>
      <c r="AA102" s="30">
        <v>400000000</v>
      </c>
      <c r="AB102" s="30">
        <v>678400000</v>
      </c>
      <c r="AC102" s="30">
        <v>719104000</v>
      </c>
      <c r="AD102" s="30">
        <v>476406400</v>
      </c>
      <c r="AE102" s="30">
        <f t="shared" si="1"/>
        <v>2273910400</v>
      </c>
      <c r="AF102" s="31" t="s">
        <v>367</v>
      </c>
    </row>
    <row r="103" spans="1:32" ht="76.5" x14ac:dyDescent="0.25">
      <c r="A103" s="143"/>
      <c r="B103" s="144">
        <v>0</v>
      </c>
      <c r="C103" s="143"/>
      <c r="D103" s="144">
        <v>0</v>
      </c>
      <c r="E103" s="78">
        <v>0</v>
      </c>
      <c r="F103" s="78">
        <v>5.9429999999999996</v>
      </c>
      <c r="G103" s="78">
        <v>5.9339999999999993</v>
      </c>
      <c r="H103" s="78">
        <v>7.0389999999999997</v>
      </c>
      <c r="I103" s="78">
        <v>4.7290000000000001</v>
      </c>
      <c r="J103" s="7">
        <v>51040010004</v>
      </c>
      <c r="K103" s="21" t="s">
        <v>283</v>
      </c>
      <c r="L103" s="21" t="s">
        <v>284</v>
      </c>
      <c r="M103" s="62" t="s">
        <v>105</v>
      </c>
      <c r="N103" s="26" t="s">
        <v>370</v>
      </c>
      <c r="O103" s="25" t="s">
        <v>483</v>
      </c>
      <c r="P103" s="26" t="s">
        <v>484</v>
      </c>
      <c r="Q103" s="26" t="s">
        <v>370</v>
      </c>
      <c r="R103" s="26">
        <v>8</v>
      </c>
      <c r="S103" s="27">
        <v>36</v>
      </c>
      <c r="T103" s="28">
        <v>13</v>
      </c>
      <c r="U103" s="27">
        <v>10686</v>
      </c>
      <c r="V103" s="27">
        <v>21186</v>
      </c>
      <c r="W103" s="27">
        <v>0</v>
      </c>
      <c r="X103" s="27">
        <v>14186</v>
      </c>
      <c r="Y103" s="27">
        <v>17686</v>
      </c>
      <c r="Z103" s="27">
        <v>21186</v>
      </c>
      <c r="AA103" s="30">
        <v>0</v>
      </c>
      <c r="AB103" s="30">
        <v>45000000</v>
      </c>
      <c r="AC103" s="30">
        <v>45000000</v>
      </c>
      <c r="AD103" s="30">
        <v>45000000</v>
      </c>
      <c r="AE103" s="30">
        <f t="shared" si="1"/>
        <v>135000000</v>
      </c>
      <c r="AF103" s="31" t="s">
        <v>361</v>
      </c>
    </row>
    <row r="104" spans="1:32" ht="51" x14ac:dyDescent="0.25">
      <c r="A104" s="143"/>
      <c r="B104" s="144">
        <v>0</v>
      </c>
      <c r="C104" s="143"/>
      <c r="D104" s="144">
        <v>0</v>
      </c>
      <c r="E104" s="78">
        <v>0</v>
      </c>
      <c r="F104" s="78">
        <v>20.712</v>
      </c>
      <c r="G104" s="78">
        <v>20.57</v>
      </c>
      <c r="H104" s="78">
        <v>17.544</v>
      </c>
      <c r="I104" s="78">
        <v>14.706</v>
      </c>
      <c r="J104" s="7">
        <v>51040010005</v>
      </c>
      <c r="K104" s="21" t="s">
        <v>285</v>
      </c>
      <c r="L104" s="21" t="s">
        <v>286</v>
      </c>
      <c r="M104" s="62" t="s">
        <v>105</v>
      </c>
      <c r="N104" s="26" t="s">
        <v>370</v>
      </c>
      <c r="O104" s="25" t="s">
        <v>381</v>
      </c>
      <c r="P104" s="26" t="s">
        <v>485</v>
      </c>
      <c r="Q104" s="26" t="s">
        <v>370</v>
      </c>
      <c r="R104" s="28">
        <v>10</v>
      </c>
      <c r="S104" s="27">
        <v>36</v>
      </c>
      <c r="T104" s="28">
        <v>13</v>
      </c>
      <c r="U104" s="27">
        <v>0</v>
      </c>
      <c r="V104" s="27">
        <v>800</v>
      </c>
      <c r="W104" s="27">
        <v>0</v>
      </c>
      <c r="X104" s="27">
        <v>300</v>
      </c>
      <c r="Y104" s="27">
        <v>600</v>
      </c>
      <c r="Z104" s="27">
        <v>800</v>
      </c>
      <c r="AA104" s="30">
        <v>0</v>
      </c>
      <c r="AB104" s="30">
        <v>750000000</v>
      </c>
      <c r="AC104" s="30">
        <v>750000000</v>
      </c>
      <c r="AD104" s="30">
        <v>500000000</v>
      </c>
      <c r="AE104" s="30">
        <f t="shared" si="1"/>
        <v>2000000000</v>
      </c>
      <c r="AF104" s="31" t="s">
        <v>361</v>
      </c>
    </row>
    <row r="105" spans="1:32" ht="102" customHeight="1" x14ac:dyDescent="0.25">
      <c r="A105" s="143"/>
      <c r="B105" s="144">
        <v>0</v>
      </c>
      <c r="C105" s="143" t="s">
        <v>346</v>
      </c>
      <c r="D105" s="144">
        <v>60.536999999999999</v>
      </c>
      <c r="E105" s="78">
        <v>43.957000000000001</v>
      </c>
      <c r="F105" s="78">
        <v>24.567</v>
      </c>
      <c r="G105" s="78">
        <v>28.186</v>
      </c>
      <c r="H105" s="78">
        <v>28.788999999999998</v>
      </c>
      <c r="I105" s="78">
        <v>31.374999999999996</v>
      </c>
      <c r="J105" s="7">
        <v>51040020001</v>
      </c>
      <c r="K105" s="21" t="s">
        <v>287</v>
      </c>
      <c r="L105" s="21" t="s">
        <v>288</v>
      </c>
      <c r="M105" s="62" t="s">
        <v>105</v>
      </c>
      <c r="N105" s="26" t="s">
        <v>370</v>
      </c>
      <c r="O105" s="25" t="s">
        <v>486</v>
      </c>
      <c r="P105" s="26" t="s">
        <v>487</v>
      </c>
      <c r="Q105" s="26" t="s">
        <v>370</v>
      </c>
      <c r="R105" s="26">
        <v>8</v>
      </c>
      <c r="S105" s="27">
        <v>35</v>
      </c>
      <c r="T105" s="28">
        <v>13</v>
      </c>
      <c r="U105" s="27">
        <v>0</v>
      </c>
      <c r="V105" s="27">
        <v>9000</v>
      </c>
      <c r="W105" s="27">
        <v>1280</v>
      </c>
      <c r="X105" s="27">
        <v>3893</v>
      </c>
      <c r="Y105" s="27">
        <v>6526</v>
      </c>
      <c r="Z105" s="27">
        <v>9000</v>
      </c>
      <c r="AA105" s="30">
        <v>3363496146</v>
      </c>
      <c r="AB105" s="30">
        <v>2640000000</v>
      </c>
      <c r="AC105" s="30">
        <v>2640000000</v>
      </c>
      <c r="AD105" s="30">
        <v>2640000000</v>
      </c>
      <c r="AE105" s="30">
        <f t="shared" si="1"/>
        <v>11283496146</v>
      </c>
      <c r="AF105" s="31" t="s">
        <v>361</v>
      </c>
    </row>
    <row r="106" spans="1:32" ht="51" x14ac:dyDescent="0.25">
      <c r="A106" s="143"/>
      <c r="B106" s="144">
        <v>0</v>
      </c>
      <c r="C106" s="143"/>
      <c r="D106" s="144">
        <v>0</v>
      </c>
      <c r="E106" s="78">
        <v>20.248999999999999</v>
      </c>
      <c r="F106" s="78">
        <v>13.013</v>
      </c>
      <c r="G106" s="78">
        <v>11.053000000000001</v>
      </c>
      <c r="H106" s="78">
        <v>11.334</v>
      </c>
      <c r="I106" s="78">
        <v>13.911999999999999</v>
      </c>
      <c r="J106" s="7">
        <v>51040020002</v>
      </c>
      <c r="K106" s="21" t="s">
        <v>289</v>
      </c>
      <c r="L106" s="21" t="s">
        <v>290</v>
      </c>
      <c r="M106" s="62" t="s">
        <v>105</v>
      </c>
      <c r="N106" s="26" t="s">
        <v>370</v>
      </c>
      <c r="O106" s="25" t="s">
        <v>488</v>
      </c>
      <c r="P106" s="26" t="s">
        <v>489</v>
      </c>
      <c r="Q106" s="26" t="s">
        <v>370</v>
      </c>
      <c r="R106" s="26">
        <v>8</v>
      </c>
      <c r="S106" s="27">
        <v>43</v>
      </c>
      <c r="T106" s="26">
        <v>4</v>
      </c>
      <c r="U106" s="27">
        <v>619</v>
      </c>
      <c r="V106" s="27">
        <v>1119</v>
      </c>
      <c r="W106" s="27">
        <v>744</v>
      </c>
      <c r="X106" s="27">
        <v>869</v>
      </c>
      <c r="Y106" s="27">
        <v>994</v>
      </c>
      <c r="Z106" s="27">
        <v>1119</v>
      </c>
      <c r="AA106" s="30">
        <v>183320960</v>
      </c>
      <c r="AB106" s="30">
        <v>406287650</v>
      </c>
      <c r="AC106" s="30">
        <v>418476279</v>
      </c>
      <c r="AD106" s="30">
        <v>431030568</v>
      </c>
      <c r="AE106" s="30">
        <f t="shared" si="1"/>
        <v>1439115457</v>
      </c>
      <c r="AF106" s="31" t="s">
        <v>366</v>
      </c>
    </row>
    <row r="107" spans="1:32" ht="63.75" x14ac:dyDescent="0.25">
      <c r="A107" s="143"/>
      <c r="B107" s="144">
        <v>0</v>
      </c>
      <c r="C107" s="143"/>
      <c r="D107" s="144">
        <v>0</v>
      </c>
      <c r="E107" s="78">
        <v>35.793999999999997</v>
      </c>
      <c r="F107" s="78">
        <v>34.344000000000001</v>
      </c>
      <c r="G107" s="78">
        <v>28.693000000000001</v>
      </c>
      <c r="H107" s="78">
        <v>29.303000000000001</v>
      </c>
      <c r="I107" s="78">
        <v>32.033999999999999</v>
      </c>
      <c r="J107" s="7">
        <v>51040020003</v>
      </c>
      <c r="K107" s="21" t="s">
        <v>291</v>
      </c>
      <c r="L107" s="21" t="s">
        <v>292</v>
      </c>
      <c r="M107" s="62" t="s">
        <v>105</v>
      </c>
      <c r="N107" s="26" t="s">
        <v>370</v>
      </c>
      <c r="O107" s="25" t="s">
        <v>381</v>
      </c>
      <c r="P107" s="26" t="s">
        <v>490</v>
      </c>
      <c r="Q107" s="26" t="s">
        <v>370</v>
      </c>
      <c r="R107" s="26">
        <v>8</v>
      </c>
      <c r="S107" s="27">
        <v>35</v>
      </c>
      <c r="T107" s="28">
        <v>13</v>
      </c>
      <c r="U107" s="27">
        <v>1</v>
      </c>
      <c r="V107" s="27">
        <v>11</v>
      </c>
      <c r="W107" s="27">
        <v>3</v>
      </c>
      <c r="X107" s="27">
        <v>7</v>
      </c>
      <c r="Y107" s="27">
        <v>9</v>
      </c>
      <c r="Z107" s="27">
        <v>11</v>
      </c>
      <c r="AA107" s="30">
        <v>767746463</v>
      </c>
      <c r="AB107" s="30">
        <v>4000000000</v>
      </c>
      <c r="AC107" s="30">
        <v>2675000000</v>
      </c>
      <c r="AD107" s="30">
        <v>2675000000</v>
      </c>
      <c r="AE107" s="30">
        <f t="shared" si="1"/>
        <v>10117746463</v>
      </c>
      <c r="AF107" s="31" t="s">
        <v>361</v>
      </c>
    </row>
    <row r="108" spans="1:32" ht="63.75" x14ac:dyDescent="0.25">
      <c r="A108" s="143"/>
      <c r="B108" s="144">
        <v>0</v>
      </c>
      <c r="C108" s="143"/>
      <c r="D108" s="144">
        <v>0</v>
      </c>
      <c r="E108" s="78">
        <v>0</v>
      </c>
      <c r="F108" s="78">
        <v>8.7010000000000005</v>
      </c>
      <c r="G108" s="78">
        <v>9.3390000000000004</v>
      </c>
      <c r="H108" s="78">
        <v>9.4079999999999995</v>
      </c>
      <c r="I108" s="78">
        <v>6.8620000000000001</v>
      </c>
      <c r="J108" s="7">
        <v>51040020004</v>
      </c>
      <c r="K108" s="21" t="s">
        <v>293</v>
      </c>
      <c r="L108" s="21" t="s">
        <v>294</v>
      </c>
      <c r="M108" s="62" t="s">
        <v>105</v>
      </c>
      <c r="N108" s="26" t="s">
        <v>370</v>
      </c>
      <c r="O108" s="25" t="s">
        <v>381</v>
      </c>
      <c r="P108" s="26" t="s">
        <v>491</v>
      </c>
      <c r="Q108" s="26" t="s">
        <v>370</v>
      </c>
      <c r="R108" s="26">
        <v>8</v>
      </c>
      <c r="S108" s="27">
        <v>35</v>
      </c>
      <c r="T108" s="26">
        <v>1</v>
      </c>
      <c r="U108" s="27">
        <v>0</v>
      </c>
      <c r="V108" s="27">
        <v>300</v>
      </c>
      <c r="W108" s="27">
        <v>0</v>
      </c>
      <c r="X108" s="27">
        <v>100</v>
      </c>
      <c r="Y108" s="27">
        <v>200</v>
      </c>
      <c r="Z108" s="27">
        <v>300</v>
      </c>
      <c r="AA108" s="30">
        <v>0</v>
      </c>
      <c r="AB108" s="30">
        <v>300000000</v>
      </c>
      <c r="AC108" s="30">
        <v>300000000</v>
      </c>
      <c r="AD108" s="30">
        <v>300000000</v>
      </c>
      <c r="AE108" s="30">
        <f t="shared" si="1"/>
        <v>900000000</v>
      </c>
      <c r="AF108" s="31" t="s">
        <v>361</v>
      </c>
    </row>
    <row r="109" spans="1:32" ht="51" x14ac:dyDescent="0.25">
      <c r="A109" s="143"/>
      <c r="B109" s="144">
        <v>0</v>
      </c>
      <c r="C109" s="143"/>
      <c r="D109" s="144">
        <v>0</v>
      </c>
      <c r="E109" s="78">
        <v>0</v>
      </c>
      <c r="F109" s="78">
        <v>9.4409999999999989</v>
      </c>
      <c r="G109" s="78">
        <v>10.206999999999999</v>
      </c>
      <c r="H109" s="78">
        <v>10.289</v>
      </c>
      <c r="I109" s="78">
        <v>7.484</v>
      </c>
      <c r="J109" s="7">
        <v>51040020005</v>
      </c>
      <c r="K109" s="21" t="s">
        <v>295</v>
      </c>
      <c r="L109" s="21" t="s">
        <v>296</v>
      </c>
      <c r="M109" s="62" t="s">
        <v>105</v>
      </c>
      <c r="N109" s="26" t="s">
        <v>370</v>
      </c>
      <c r="O109" s="25" t="s">
        <v>381</v>
      </c>
      <c r="P109" s="26" t="s">
        <v>492</v>
      </c>
      <c r="Q109" s="26" t="s">
        <v>370</v>
      </c>
      <c r="R109" s="26">
        <v>8</v>
      </c>
      <c r="S109" s="27">
        <v>39</v>
      </c>
      <c r="T109" s="28">
        <v>13</v>
      </c>
      <c r="U109" s="27">
        <v>4</v>
      </c>
      <c r="V109" s="27">
        <v>17</v>
      </c>
      <c r="W109" s="27">
        <v>0</v>
      </c>
      <c r="X109" s="27">
        <v>8</v>
      </c>
      <c r="Y109" s="27">
        <v>13</v>
      </c>
      <c r="Z109" s="27">
        <v>17</v>
      </c>
      <c r="AA109" s="30">
        <v>0</v>
      </c>
      <c r="AB109" s="30">
        <v>360000000</v>
      </c>
      <c r="AC109" s="30">
        <v>360000000</v>
      </c>
      <c r="AD109" s="30">
        <v>360000000</v>
      </c>
      <c r="AE109" s="30">
        <f t="shared" si="1"/>
        <v>1080000000</v>
      </c>
      <c r="AF109" s="31" t="s">
        <v>361</v>
      </c>
    </row>
    <row r="110" spans="1:32" ht="63.75" x14ac:dyDescent="0.25">
      <c r="A110" s="143"/>
      <c r="B110" s="144">
        <v>0</v>
      </c>
      <c r="C110" s="143"/>
      <c r="D110" s="144">
        <v>0</v>
      </c>
      <c r="E110" s="78">
        <v>0</v>
      </c>
      <c r="F110" s="78">
        <v>9.9339999999999993</v>
      </c>
      <c r="G110" s="78">
        <v>10.786</v>
      </c>
      <c r="H110" s="78">
        <v>10.877000000000001</v>
      </c>
      <c r="I110" s="78">
        <v>7.8990000000000009</v>
      </c>
      <c r="J110" s="7">
        <v>51040020006</v>
      </c>
      <c r="K110" s="21" t="s">
        <v>297</v>
      </c>
      <c r="L110" s="21" t="s">
        <v>298</v>
      </c>
      <c r="M110" s="62" t="s">
        <v>105</v>
      </c>
      <c r="N110" s="26" t="s">
        <v>370</v>
      </c>
      <c r="O110" s="25" t="s">
        <v>381</v>
      </c>
      <c r="P110" s="26" t="s">
        <v>493</v>
      </c>
      <c r="Q110" s="26" t="s">
        <v>370</v>
      </c>
      <c r="R110" s="26">
        <v>8</v>
      </c>
      <c r="S110" s="27">
        <v>35</v>
      </c>
      <c r="T110" s="28">
        <v>13</v>
      </c>
      <c r="U110" s="27">
        <v>1000</v>
      </c>
      <c r="V110" s="27">
        <v>2200</v>
      </c>
      <c r="W110" s="27">
        <v>0</v>
      </c>
      <c r="X110" s="27">
        <v>1400</v>
      </c>
      <c r="Y110" s="27">
        <v>1800</v>
      </c>
      <c r="Z110" s="27">
        <v>2200</v>
      </c>
      <c r="AA110" s="30">
        <v>0</v>
      </c>
      <c r="AB110" s="30">
        <v>400000000</v>
      </c>
      <c r="AC110" s="30">
        <v>400000000</v>
      </c>
      <c r="AD110" s="30">
        <v>400000000</v>
      </c>
      <c r="AE110" s="30">
        <f t="shared" si="1"/>
        <v>1200000000</v>
      </c>
      <c r="AF110" s="31" t="s">
        <v>361</v>
      </c>
    </row>
    <row r="111" spans="1:32" ht="51" x14ac:dyDescent="0.25">
      <c r="A111" s="143"/>
      <c r="B111" s="144">
        <v>0</v>
      </c>
      <c r="C111" s="143"/>
      <c r="D111" s="144">
        <v>0</v>
      </c>
      <c r="E111" s="78">
        <v>0</v>
      </c>
      <c r="F111" s="78">
        <v>0</v>
      </c>
      <c r="G111" s="78">
        <v>1.736</v>
      </c>
      <c r="H111" s="78">
        <v>0</v>
      </c>
      <c r="I111" s="78">
        <v>0.434</v>
      </c>
      <c r="J111" s="7">
        <v>51040020007</v>
      </c>
      <c r="K111" s="21" t="s">
        <v>299</v>
      </c>
      <c r="L111" s="21" t="s">
        <v>300</v>
      </c>
      <c r="M111" s="62" t="s">
        <v>105</v>
      </c>
      <c r="N111" s="26" t="s">
        <v>370</v>
      </c>
      <c r="O111" s="25" t="s">
        <v>381</v>
      </c>
      <c r="P111" s="26" t="s">
        <v>494</v>
      </c>
      <c r="Q111" s="26" t="s">
        <v>370</v>
      </c>
      <c r="R111" s="26">
        <v>8</v>
      </c>
      <c r="S111" s="27">
        <v>36</v>
      </c>
      <c r="T111" s="28">
        <v>13</v>
      </c>
      <c r="U111" s="27">
        <v>0</v>
      </c>
      <c r="V111" s="27">
        <v>1</v>
      </c>
      <c r="W111" s="27">
        <v>0</v>
      </c>
      <c r="X111" s="27">
        <v>0</v>
      </c>
      <c r="Y111" s="27">
        <v>1</v>
      </c>
      <c r="Z111" s="27">
        <v>0</v>
      </c>
      <c r="AA111" s="30">
        <v>0</v>
      </c>
      <c r="AB111" s="30">
        <v>0</v>
      </c>
      <c r="AC111" s="30">
        <v>120000000</v>
      </c>
      <c r="AD111" s="30">
        <v>0</v>
      </c>
      <c r="AE111" s="30">
        <f t="shared" si="1"/>
        <v>120000000</v>
      </c>
      <c r="AF111" s="31" t="s">
        <v>361</v>
      </c>
    </row>
    <row r="112" spans="1:32" x14ac:dyDescent="0.25">
      <c r="A112" s="41"/>
      <c r="B112" s="42"/>
      <c r="C112" s="41"/>
      <c r="D112" s="42"/>
      <c r="E112" s="79"/>
      <c r="F112" s="79"/>
      <c r="G112" s="79"/>
      <c r="H112" s="79"/>
      <c r="I112" s="79"/>
      <c r="J112" s="44"/>
      <c r="K112" s="45"/>
      <c r="L112" s="45"/>
      <c r="M112" s="66"/>
      <c r="N112" s="47"/>
      <c r="O112" s="46"/>
      <c r="P112" s="47"/>
      <c r="Q112" s="47"/>
      <c r="R112" s="47"/>
      <c r="S112" s="49"/>
      <c r="T112" s="48"/>
      <c r="U112" s="49"/>
      <c r="V112" s="49"/>
      <c r="W112" s="49"/>
      <c r="X112" s="49"/>
      <c r="Y112" s="49"/>
      <c r="Z112" s="49"/>
      <c r="AA112" s="51"/>
      <c r="AB112" s="51"/>
      <c r="AC112" s="51"/>
      <c r="AD112" s="51"/>
      <c r="AE112" s="51"/>
      <c r="AF112" s="52"/>
    </row>
    <row r="113" spans="1:32" ht="51" customHeight="1" x14ac:dyDescent="0.25">
      <c r="A113" s="143" t="s">
        <v>347</v>
      </c>
      <c r="B113" s="144">
        <v>18.057000000000002</v>
      </c>
      <c r="C113" s="143" t="s">
        <v>348</v>
      </c>
      <c r="D113" s="144">
        <v>41.25</v>
      </c>
      <c r="E113" s="78">
        <v>0</v>
      </c>
      <c r="F113" s="78">
        <v>13.597000000000001</v>
      </c>
      <c r="G113" s="78">
        <v>0</v>
      </c>
      <c r="H113" s="78">
        <v>0</v>
      </c>
      <c r="I113" s="78">
        <v>3.399</v>
      </c>
      <c r="J113" s="7">
        <v>51050010001</v>
      </c>
      <c r="K113" s="21" t="s">
        <v>301</v>
      </c>
      <c r="L113" s="21" t="s">
        <v>302</v>
      </c>
      <c r="M113" s="62" t="s">
        <v>105</v>
      </c>
      <c r="N113" s="26" t="s">
        <v>370</v>
      </c>
      <c r="O113" s="25" t="s">
        <v>419</v>
      </c>
      <c r="P113" s="26" t="s">
        <v>495</v>
      </c>
      <c r="Q113" s="26" t="s">
        <v>370</v>
      </c>
      <c r="R113" s="26">
        <v>8</v>
      </c>
      <c r="S113" s="27">
        <v>35</v>
      </c>
      <c r="T113" s="28">
        <v>13</v>
      </c>
      <c r="U113" s="27">
        <v>0</v>
      </c>
      <c r="V113" s="27">
        <v>2</v>
      </c>
      <c r="W113" s="27">
        <v>0</v>
      </c>
      <c r="X113" s="27">
        <v>2</v>
      </c>
      <c r="Y113" s="27">
        <v>0</v>
      </c>
      <c r="Z113" s="27">
        <v>0</v>
      </c>
      <c r="AA113" s="30">
        <v>0</v>
      </c>
      <c r="AB113" s="30">
        <v>520000000</v>
      </c>
      <c r="AC113" s="30">
        <v>0</v>
      </c>
      <c r="AD113" s="30">
        <v>0</v>
      </c>
      <c r="AE113" s="30">
        <f t="shared" si="1"/>
        <v>520000000</v>
      </c>
      <c r="AF113" s="31" t="s">
        <v>361</v>
      </c>
    </row>
    <row r="114" spans="1:32" ht="38.25" x14ac:dyDescent="0.25">
      <c r="A114" s="143"/>
      <c r="B114" s="144">
        <v>0</v>
      </c>
      <c r="C114" s="143"/>
      <c r="D114" s="144">
        <v>0</v>
      </c>
      <c r="E114" s="78">
        <v>0</v>
      </c>
      <c r="F114" s="78">
        <v>0</v>
      </c>
      <c r="G114" s="78">
        <v>10.196</v>
      </c>
      <c r="H114" s="78">
        <v>0</v>
      </c>
      <c r="I114" s="78">
        <v>2.5489999999999999</v>
      </c>
      <c r="J114" s="7">
        <v>51050010002</v>
      </c>
      <c r="K114" s="21" t="s">
        <v>303</v>
      </c>
      <c r="L114" s="21" t="s">
        <v>304</v>
      </c>
      <c r="M114" s="62" t="s">
        <v>105</v>
      </c>
      <c r="N114" s="26" t="s">
        <v>370</v>
      </c>
      <c r="O114" s="25" t="s">
        <v>381</v>
      </c>
      <c r="P114" s="26" t="s">
        <v>496</v>
      </c>
      <c r="Q114" s="26" t="s">
        <v>370</v>
      </c>
      <c r="R114" s="26">
        <v>8</v>
      </c>
      <c r="S114" s="27">
        <v>35</v>
      </c>
      <c r="T114" s="28">
        <v>13</v>
      </c>
      <c r="U114" s="27">
        <v>0</v>
      </c>
      <c r="V114" s="27">
        <v>1</v>
      </c>
      <c r="W114" s="27">
        <v>0</v>
      </c>
      <c r="X114" s="27">
        <v>0</v>
      </c>
      <c r="Y114" s="27">
        <v>1</v>
      </c>
      <c r="Z114" s="27">
        <v>0</v>
      </c>
      <c r="AA114" s="30">
        <v>0</v>
      </c>
      <c r="AB114" s="30">
        <v>0</v>
      </c>
      <c r="AC114" s="30">
        <v>500000000</v>
      </c>
      <c r="AD114" s="30">
        <v>0</v>
      </c>
      <c r="AE114" s="30">
        <f t="shared" si="1"/>
        <v>500000000</v>
      </c>
      <c r="AF114" s="31" t="s">
        <v>361</v>
      </c>
    </row>
    <row r="115" spans="1:32" ht="51" x14ac:dyDescent="0.25">
      <c r="A115" s="143"/>
      <c r="B115" s="144">
        <v>0</v>
      </c>
      <c r="C115" s="143"/>
      <c r="D115" s="144">
        <v>0</v>
      </c>
      <c r="E115" s="78">
        <v>0</v>
      </c>
      <c r="F115" s="78">
        <v>0</v>
      </c>
      <c r="G115" s="78">
        <v>6.5589999999999993</v>
      </c>
      <c r="H115" s="78">
        <v>7.5920000000000005</v>
      </c>
      <c r="I115" s="78">
        <v>3.5380000000000003</v>
      </c>
      <c r="J115" s="7">
        <v>51050010003</v>
      </c>
      <c r="K115" s="21" t="s">
        <v>305</v>
      </c>
      <c r="L115" s="21" t="s">
        <v>306</v>
      </c>
      <c r="M115" s="62" t="s">
        <v>105</v>
      </c>
      <c r="N115" s="26" t="s">
        <v>370</v>
      </c>
      <c r="O115" s="25" t="s">
        <v>497</v>
      </c>
      <c r="P115" s="26" t="s">
        <v>498</v>
      </c>
      <c r="Q115" s="26" t="s">
        <v>370</v>
      </c>
      <c r="R115" s="26">
        <v>8</v>
      </c>
      <c r="S115" s="27">
        <v>35</v>
      </c>
      <c r="T115" s="28">
        <v>13</v>
      </c>
      <c r="U115" s="27">
        <v>0</v>
      </c>
      <c r="V115" s="27">
        <v>2</v>
      </c>
      <c r="W115" s="27">
        <v>0</v>
      </c>
      <c r="X115" s="27">
        <v>0</v>
      </c>
      <c r="Y115" s="27">
        <v>1</v>
      </c>
      <c r="Z115" s="27">
        <v>2</v>
      </c>
      <c r="AA115" s="30">
        <v>0</v>
      </c>
      <c r="AB115" s="30">
        <v>0</v>
      </c>
      <c r="AC115" s="30">
        <v>150000000</v>
      </c>
      <c r="AD115" s="30">
        <v>150000000</v>
      </c>
      <c r="AE115" s="30">
        <f t="shared" si="1"/>
        <v>300000000</v>
      </c>
      <c r="AF115" s="31" t="s">
        <v>361</v>
      </c>
    </row>
    <row r="116" spans="1:32" ht="76.5" x14ac:dyDescent="0.25">
      <c r="A116" s="143"/>
      <c r="B116" s="144">
        <v>0</v>
      </c>
      <c r="C116" s="143"/>
      <c r="D116" s="144">
        <v>0</v>
      </c>
      <c r="E116" s="78">
        <v>0</v>
      </c>
      <c r="F116" s="78">
        <v>8.0760000000000005</v>
      </c>
      <c r="G116" s="78">
        <v>6.0389999999999997</v>
      </c>
      <c r="H116" s="78">
        <v>7.0610000000000008</v>
      </c>
      <c r="I116" s="78">
        <v>5.2940000000000005</v>
      </c>
      <c r="J116" s="7">
        <v>51050010004</v>
      </c>
      <c r="K116" s="21" t="s">
        <v>307</v>
      </c>
      <c r="L116" s="21" t="s">
        <v>308</v>
      </c>
      <c r="M116" s="62" t="s">
        <v>105</v>
      </c>
      <c r="N116" s="26" t="s">
        <v>370</v>
      </c>
      <c r="O116" s="25" t="s">
        <v>381</v>
      </c>
      <c r="P116" s="26" t="s">
        <v>499</v>
      </c>
      <c r="Q116" s="26" t="s">
        <v>370</v>
      </c>
      <c r="R116" s="26">
        <v>8</v>
      </c>
      <c r="S116" s="27">
        <v>35</v>
      </c>
      <c r="T116" s="28">
        <v>16</v>
      </c>
      <c r="U116" s="27">
        <v>0</v>
      </c>
      <c r="V116" s="27">
        <v>150</v>
      </c>
      <c r="W116" s="27">
        <v>0</v>
      </c>
      <c r="X116" s="27">
        <v>50</v>
      </c>
      <c r="Y116" s="27">
        <v>100</v>
      </c>
      <c r="Z116" s="27">
        <v>150</v>
      </c>
      <c r="AA116" s="30">
        <v>0</v>
      </c>
      <c r="AB116" s="30">
        <v>100000000</v>
      </c>
      <c r="AC116" s="30">
        <v>100000000</v>
      </c>
      <c r="AD116" s="30">
        <v>100000000</v>
      </c>
      <c r="AE116" s="30">
        <f t="shared" si="1"/>
        <v>300000000</v>
      </c>
      <c r="AF116" s="31" t="s">
        <v>361</v>
      </c>
    </row>
    <row r="117" spans="1:32" ht="51" x14ac:dyDescent="0.25">
      <c r="A117" s="143"/>
      <c r="B117" s="144">
        <v>0</v>
      </c>
      <c r="C117" s="143"/>
      <c r="D117" s="144">
        <v>0</v>
      </c>
      <c r="E117" s="78">
        <v>0</v>
      </c>
      <c r="F117" s="78">
        <v>23.512</v>
      </c>
      <c r="G117" s="78">
        <v>24.295000000000002</v>
      </c>
      <c r="H117" s="78">
        <v>23.023</v>
      </c>
      <c r="I117" s="78">
        <v>17.707000000000001</v>
      </c>
      <c r="J117" s="7">
        <v>51050010005</v>
      </c>
      <c r="K117" s="21" t="s">
        <v>1761</v>
      </c>
      <c r="L117" s="21" t="s">
        <v>309</v>
      </c>
      <c r="M117" s="62" t="s">
        <v>105</v>
      </c>
      <c r="N117" s="26" t="s">
        <v>370</v>
      </c>
      <c r="O117" s="25" t="s">
        <v>381</v>
      </c>
      <c r="P117" s="26" t="s">
        <v>500</v>
      </c>
      <c r="Q117" s="26" t="s">
        <v>370</v>
      </c>
      <c r="R117" s="26">
        <v>8</v>
      </c>
      <c r="S117" s="27">
        <v>35</v>
      </c>
      <c r="T117" s="28">
        <v>13</v>
      </c>
      <c r="U117" s="27">
        <v>0</v>
      </c>
      <c r="V117" s="27">
        <v>420</v>
      </c>
      <c r="W117" s="27">
        <v>0</v>
      </c>
      <c r="X117" s="27">
        <v>140</v>
      </c>
      <c r="Y117" s="27">
        <v>280</v>
      </c>
      <c r="Z117" s="27">
        <v>420</v>
      </c>
      <c r="AA117" s="30">
        <v>0</v>
      </c>
      <c r="AB117" s="30">
        <v>3300000000</v>
      </c>
      <c r="AC117" s="30">
        <v>3300000000</v>
      </c>
      <c r="AD117" s="30">
        <v>3300000000</v>
      </c>
      <c r="AE117" s="30">
        <f t="shared" si="1"/>
        <v>9900000000</v>
      </c>
      <c r="AF117" s="31" t="s">
        <v>361</v>
      </c>
    </row>
    <row r="118" spans="1:32" ht="38.25" x14ac:dyDescent="0.25">
      <c r="A118" s="143"/>
      <c r="B118" s="144">
        <v>0</v>
      </c>
      <c r="C118" s="143"/>
      <c r="D118" s="144">
        <v>0</v>
      </c>
      <c r="E118" s="78">
        <v>0</v>
      </c>
      <c r="F118" s="78">
        <v>14.760999999999999</v>
      </c>
      <c r="G118" s="78">
        <v>14.391999999999999</v>
      </c>
      <c r="H118" s="78">
        <v>17.613</v>
      </c>
      <c r="I118" s="78">
        <v>11.692</v>
      </c>
      <c r="J118" s="7">
        <v>51050010006</v>
      </c>
      <c r="K118" s="21" t="s">
        <v>310</v>
      </c>
      <c r="L118" s="21" t="s">
        <v>311</v>
      </c>
      <c r="M118" s="62" t="s">
        <v>105</v>
      </c>
      <c r="N118" s="26" t="s">
        <v>370</v>
      </c>
      <c r="O118" s="25" t="s">
        <v>381</v>
      </c>
      <c r="P118" s="26" t="s">
        <v>501</v>
      </c>
      <c r="Q118" s="26" t="s">
        <v>370</v>
      </c>
      <c r="R118" s="26">
        <v>8</v>
      </c>
      <c r="S118" s="27">
        <v>36</v>
      </c>
      <c r="T118" s="28">
        <v>16</v>
      </c>
      <c r="U118" s="27">
        <v>0</v>
      </c>
      <c r="V118" s="27">
        <v>1500</v>
      </c>
      <c r="W118" s="27">
        <v>0</v>
      </c>
      <c r="X118" s="27">
        <v>500</v>
      </c>
      <c r="Y118" s="27">
        <v>1000</v>
      </c>
      <c r="Z118" s="27">
        <v>1500</v>
      </c>
      <c r="AA118" s="30">
        <v>0</v>
      </c>
      <c r="AB118" s="30">
        <v>1000000000</v>
      </c>
      <c r="AC118" s="30">
        <v>1000000000</v>
      </c>
      <c r="AD118" s="30">
        <v>1000000000</v>
      </c>
      <c r="AE118" s="30">
        <f t="shared" si="1"/>
        <v>3000000000</v>
      </c>
      <c r="AF118" s="31" t="s">
        <v>361</v>
      </c>
    </row>
    <row r="119" spans="1:32" ht="25.5" x14ac:dyDescent="0.25">
      <c r="A119" s="143"/>
      <c r="B119" s="144">
        <v>0</v>
      </c>
      <c r="C119" s="143"/>
      <c r="D119" s="144">
        <v>0</v>
      </c>
      <c r="E119" s="78">
        <v>0</v>
      </c>
      <c r="F119" s="78">
        <v>9.0759999999999987</v>
      </c>
      <c r="G119" s="78">
        <v>0</v>
      </c>
      <c r="H119" s="78">
        <v>0</v>
      </c>
      <c r="I119" s="78">
        <v>2.2689999999999997</v>
      </c>
      <c r="J119" s="7">
        <v>51050010007</v>
      </c>
      <c r="K119" s="21" t="s">
        <v>312</v>
      </c>
      <c r="L119" s="21" t="s">
        <v>313</v>
      </c>
      <c r="M119" s="62" t="s">
        <v>105</v>
      </c>
      <c r="N119" s="26" t="s">
        <v>370</v>
      </c>
      <c r="O119" s="25" t="s">
        <v>381</v>
      </c>
      <c r="P119" s="26" t="s">
        <v>502</v>
      </c>
      <c r="Q119" s="26" t="s">
        <v>370</v>
      </c>
      <c r="R119" s="26">
        <v>8</v>
      </c>
      <c r="S119" s="27">
        <v>36</v>
      </c>
      <c r="T119" s="28">
        <v>13</v>
      </c>
      <c r="U119" s="27">
        <v>0</v>
      </c>
      <c r="V119" s="27">
        <v>1</v>
      </c>
      <c r="W119" s="27">
        <v>0</v>
      </c>
      <c r="X119" s="27">
        <v>1</v>
      </c>
      <c r="Y119" s="27">
        <v>0</v>
      </c>
      <c r="Z119" s="27">
        <v>0</v>
      </c>
      <c r="AA119" s="30">
        <v>0</v>
      </c>
      <c r="AB119" s="30">
        <v>100000000</v>
      </c>
      <c r="AC119" s="30">
        <v>0</v>
      </c>
      <c r="AD119" s="30">
        <v>0</v>
      </c>
      <c r="AE119" s="30">
        <f t="shared" si="1"/>
        <v>100000000</v>
      </c>
      <c r="AF119" s="31" t="s">
        <v>361</v>
      </c>
    </row>
    <row r="120" spans="1:32" ht="38.25" x14ac:dyDescent="0.25">
      <c r="A120" s="143"/>
      <c r="B120" s="144">
        <v>0</v>
      </c>
      <c r="C120" s="143"/>
      <c r="D120" s="144">
        <v>0</v>
      </c>
      <c r="E120" s="78">
        <v>100</v>
      </c>
      <c r="F120" s="78">
        <v>30.978000000000002</v>
      </c>
      <c r="G120" s="78">
        <v>30.401</v>
      </c>
      <c r="H120" s="78">
        <v>30.342999999999996</v>
      </c>
      <c r="I120" s="78">
        <v>47.931000000000004</v>
      </c>
      <c r="J120" s="7">
        <v>51050010008</v>
      </c>
      <c r="K120" s="21" t="s">
        <v>314</v>
      </c>
      <c r="L120" s="21" t="s">
        <v>315</v>
      </c>
      <c r="M120" s="62" t="s">
        <v>105</v>
      </c>
      <c r="N120" s="26" t="s">
        <v>370</v>
      </c>
      <c r="O120" s="25" t="s">
        <v>381</v>
      </c>
      <c r="P120" s="26" t="s">
        <v>503</v>
      </c>
      <c r="Q120" s="26" t="s">
        <v>370</v>
      </c>
      <c r="R120" s="26">
        <v>8</v>
      </c>
      <c r="S120" s="27">
        <v>36</v>
      </c>
      <c r="T120" s="28">
        <v>13</v>
      </c>
      <c r="U120" s="27">
        <v>0</v>
      </c>
      <c r="V120" s="27">
        <v>3000</v>
      </c>
      <c r="W120" s="27">
        <v>1125</v>
      </c>
      <c r="X120" s="27">
        <v>1750</v>
      </c>
      <c r="Y120" s="27">
        <v>2375</v>
      </c>
      <c r="Z120" s="27">
        <v>3000</v>
      </c>
      <c r="AA120" s="30">
        <v>5362021654</v>
      </c>
      <c r="AB120" s="30">
        <v>4272507000</v>
      </c>
      <c r="AC120" s="30">
        <v>4272507000</v>
      </c>
      <c r="AD120" s="30">
        <v>4272507000</v>
      </c>
      <c r="AE120" s="30">
        <f t="shared" si="1"/>
        <v>18179542654</v>
      </c>
      <c r="AF120" s="31" t="s">
        <v>361</v>
      </c>
    </row>
    <row r="121" spans="1:32" ht="51" x14ac:dyDescent="0.25">
      <c r="A121" s="143"/>
      <c r="B121" s="144">
        <v>0</v>
      </c>
      <c r="C121" s="143"/>
      <c r="D121" s="144">
        <v>0</v>
      </c>
      <c r="E121" s="78">
        <v>0</v>
      </c>
      <c r="F121" s="78">
        <v>0</v>
      </c>
      <c r="G121" s="78">
        <v>8.1180000000000003</v>
      </c>
      <c r="H121" s="78">
        <v>14.368</v>
      </c>
      <c r="I121" s="78">
        <v>5.6210000000000004</v>
      </c>
      <c r="J121" s="7">
        <v>51050010009</v>
      </c>
      <c r="K121" s="21" t="s">
        <v>316</v>
      </c>
      <c r="L121" s="21" t="s">
        <v>317</v>
      </c>
      <c r="M121" s="62" t="s">
        <v>105</v>
      </c>
      <c r="N121" s="26" t="s">
        <v>370</v>
      </c>
      <c r="O121" s="25" t="s">
        <v>381</v>
      </c>
      <c r="P121" s="26" t="s">
        <v>504</v>
      </c>
      <c r="Q121" s="26" t="s">
        <v>370</v>
      </c>
      <c r="R121" s="26">
        <v>8</v>
      </c>
      <c r="S121" s="27">
        <v>35</v>
      </c>
      <c r="T121" s="28">
        <v>13</v>
      </c>
      <c r="U121" s="27">
        <v>0</v>
      </c>
      <c r="V121" s="27">
        <v>1</v>
      </c>
      <c r="W121" s="27">
        <v>0</v>
      </c>
      <c r="X121" s="27">
        <v>0</v>
      </c>
      <c r="Y121" s="27">
        <v>0.3</v>
      </c>
      <c r="Z121" s="27">
        <v>1</v>
      </c>
      <c r="AA121" s="30">
        <v>0</v>
      </c>
      <c r="AB121" s="30">
        <v>0</v>
      </c>
      <c r="AC121" s="30">
        <v>300000000</v>
      </c>
      <c r="AD121" s="30">
        <v>600000000</v>
      </c>
      <c r="AE121" s="30">
        <f t="shared" si="1"/>
        <v>900000000</v>
      </c>
      <c r="AF121" s="31" t="s">
        <v>361</v>
      </c>
    </row>
    <row r="122" spans="1:32" ht="51" customHeight="1" x14ac:dyDescent="0.25">
      <c r="A122" s="143"/>
      <c r="B122" s="144">
        <v>0</v>
      </c>
      <c r="C122" s="143" t="s">
        <v>349</v>
      </c>
      <c r="D122" s="144">
        <v>36.847000000000001</v>
      </c>
      <c r="E122" s="78">
        <v>0</v>
      </c>
      <c r="F122" s="78">
        <v>12.02</v>
      </c>
      <c r="G122" s="78">
        <v>10.634</v>
      </c>
      <c r="H122" s="78">
        <v>9.3309999999999995</v>
      </c>
      <c r="I122" s="78">
        <v>7.9960000000000004</v>
      </c>
      <c r="J122" s="7">
        <v>51050020001</v>
      </c>
      <c r="K122" s="21" t="s">
        <v>318</v>
      </c>
      <c r="L122" s="21" t="s">
        <v>319</v>
      </c>
      <c r="M122" s="62" t="s">
        <v>105</v>
      </c>
      <c r="N122" s="26" t="s">
        <v>370</v>
      </c>
      <c r="O122" s="25" t="s">
        <v>381</v>
      </c>
      <c r="P122" s="26" t="s">
        <v>505</v>
      </c>
      <c r="Q122" s="26" t="s">
        <v>370</v>
      </c>
      <c r="R122" s="26">
        <v>2</v>
      </c>
      <c r="S122" s="27">
        <v>17</v>
      </c>
      <c r="T122" s="28">
        <v>13</v>
      </c>
      <c r="U122" s="27">
        <v>0</v>
      </c>
      <c r="V122" s="27">
        <v>20</v>
      </c>
      <c r="W122" s="27">
        <v>0</v>
      </c>
      <c r="X122" s="27">
        <v>7</v>
      </c>
      <c r="Y122" s="27">
        <v>14</v>
      </c>
      <c r="Z122" s="27">
        <v>20</v>
      </c>
      <c r="AA122" s="30">
        <v>0</v>
      </c>
      <c r="AB122" s="30">
        <v>477000000</v>
      </c>
      <c r="AC122" s="30">
        <v>506000000</v>
      </c>
      <c r="AD122" s="30">
        <v>536000000</v>
      </c>
      <c r="AE122" s="30">
        <f t="shared" si="1"/>
        <v>1519000000</v>
      </c>
      <c r="AF122" s="31" t="s">
        <v>361</v>
      </c>
    </row>
    <row r="123" spans="1:32" ht="38.25" x14ac:dyDescent="0.25">
      <c r="A123" s="143"/>
      <c r="B123" s="144">
        <v>0</v>
      </c>
      <c r="C123" s="143"/>
      <c r="D123" s="144">
        <v>0</v>
      </c>
      <c r="E123" s="78">
        <v>25.729999999999997</v>
      </c>
      <c r="F123" s="78">
        <v>8.3469999999999995</v>
      </c>
      <c r="G123" s="78">
        <v>6.7549999999999999</v>
      </c>
      <c r="H123" s="78">
        <v>5.8930000000000007</v>
      </c>
      <c r="I123" s="78">
        <v>11.68</v>
      </c>
      <c r="J123" s="7">
        <v>51050020002</v>
      </c>
      <c r="K123" s="21" t="s">
        <v>320</v>
      </c>
      <c r="L123" s="21" t="s">
        <v>321</v>
      </c>
      <c r="M123" s="62" t="s">
        <v>105</v>
      </c>
      <c r="N123" s="26" t="s">
        <v>370</v>
      </c>
      <c r="O123" s="25" t="s">
        <v>419</v>
      </c>
      <c r="P123" s="26" t="s">
        <v>506</v>
      </c>
      <c r="Q123" s="26" t="s">
        <v>370</v>
      </c>
      <c r="R123" s="26">
        <v>2</v>
      </c>
      <c r="S123" s="27">
        <v>17</v>
      </c>
      <c r="T123" s="28">
        <v>13</v>
      </c>
      <c r="U123" s="27">
        <v>15</v>
      </c>
      <c r="V123" s="27">
        <v>45</v>
      </c>
      <c r="W123" s="27">
        <v>25</v>
      </c>
      <c r="X123" s="27">
        <v>31</v>
      </c>
      <c r="Y123" s="27">
        <v>37</v>
      </c>
      <c r="Z123" s="27">
        <v>45</v>
      </c>
      <c r="AA123" s="30">
        <v>300000000</v>
      </c>
      <c r="AB123" s="30">
        <v>318000000</v>
      </c>
      <c r="AC123" s="30">
        <v>337000000</v>
      </c>
      <c r="AD123" s="30">
        <v>358000000</v>
      </c>
      <c r="AE123" s="30">
        <f t="shared" si="1"/>
        <v>1313000000</v>
      </c>
      <c r="AF123" s="31" t="s">
        <v>361</v>
      </c>
    </row>
    <row r="124" spans="1:32" ht="38.25" x14ac:dyDescent="0.25">
      <c r="A124" s="143"/>
      <c r="B124" s="144">
        <v>0</v>
      </c>
      <c r="C124" s="143"/>
      <c r="D124" s="144">
        <v>0</v>
      </c>
      <c r="E124" s="78">
        <v>33.820999999999998</v>
      </c>
      <c r="F124" s="78">
        <v>13.757</v>
      </c>
      <c r="G124" s="78">
        <v>11.465</v>
      </c>
      <c r="H124" s="78">
        <v>9.9689999999999994</v>
      </c>
      <c r="I124" s="78">
        <v>17.253</v>
      </c>
      <c r="J124" s="7">
        <v>51050020003</v>
      </c>
      <c r="K124" s="21" t="s">
        <v>322</v>
      </c>
      <c r="L124" s="21" t="s">
        <v>323</v>
      </c>
      <c r="M124" s="62" t="s">
        <v>105</v>
      </c>
      <c r="N124" s="26" t="s">
        <v>371</v>
      </c>
      <c r="O124" s="25" t="s">
        <v>507</v>
      </c>
      <c r="P124" s="26" t="s">
        <v>508</v>
      </c>
      <c r="Q124" s="26" t="s">
        <v>370</v>
      </c>
      <c r="R124" s="26">
        <v>2</v>
      </c>
      <c r="S124" s="27">
        <v>35</v>
      </c>
      <c r="T124" s="28">
        <v>13</v>
      </c>
      <c r="U124" s="27">
        <v>0</v>
      </c>
      <c r="V124" s="27">
        <v>100</v>
      </c>
      <c r="W124" s="27">
        <v>25</v>
      </c>
      <c r="X124" s="27">
        <v>50</v>
      </c>
      <c r="Y124" s="27">
        <v>75</v>
      </c>
      <c r="Z124" s="27">
        <v>100</v>
      </c>
      <c r="AA124" s="30">
        <v>578076000</v>
      </c>
      <c r="AB124" s="30">
        <v>547000000</v>
      </c>
      <c r="AC124" s="30">
        <v>580615000</v>
      </c>
      <c r="AD124" s="30">
        <v>615000000</v>
      </c>
      <c r="AE124" s="30">
        <f t="shared" si="1"/>
        <v>2320691000</v>
      </c>
      <c r="AF124" s="31" t="s">
        <v>361</v>
      </c>
    </row>
    <row r="125" spans="1:32" ht="51" x14ac:dyDescent="0.25">
      <c r="A125" s="143"/>
      <c r="B125" s="144">
        <v>0</v>
      </c>
      <c r="C125" s="143"/>
      <c r="D125" s="144">
        <v>0</v>
      </c>
      <c r="E125" s="78">
        <v>0</v>
      </c>
      <c r="F125" s="78">
        <v>30.836000000000002</v>
      </c>
      <c r="G125" s="78">
        <v>30.917000000000002</v>
      </c>
      <c r="H125" s="78">
        <v>26.796999999999997</v>
      </c>
      <c r="I125" s="78">
        <v>22.137</v>
      </c>
      <c r="J125" s="7">
        <v>51050020004</v>
      </c>
      <c r="K125" s="21" t="s">
        <v>324</v>
      </c>
      <c r="L125" s="21" t="s">
        <v>325</v>
      </c>
      <c r="M125" s="62" t="s">
        <v>105</v>
      </c>
      <c r="N125" s="26" t="s">
        <v>370</v>
      </c>
      <c r="O125" s="25" t="s">
        <v>381</v>
      </c>
      <c r="P125" s="26" t="s">
        <v>509</v>
      </c>
      <c r="Q125" s="26" t="s">
        <v>370</v>
      </c>
      <c r="R125" s="26">
        <v>2</v>
      </c>
      <c r="S125" s="27">
        <v>45</v>
      </c>
      <c r="T125" s="28">
        <v>17</v>
      </c>
      <c r="U125" s="27">
        <v>0</v>
      </c>
      <c r="V125" s="27">
        <v>3</v>
      </c>
      <c r="W125" s="27">
        <v>0</v>
      </c>
      <c r="X125" s="27">
        <v>1</v>
      </c>
      <c r="Y125" s="27">
        <v>2</v>
      </c>
      <c r="Z125" s="27">
        <v>3</v>
      </c>
      <c r="AA125" s="30">
        <v>0</v>
      </c>
      <c r="AB125" s="30">
        <v>4354993000</v>
      </c>
      <c r="AC125" s="30">
        <v>4572742650</v>
      </c>
      <c r="AD125" s="30">
        <v>4801379783</v>
      </c>
      <c r="AE125" s="30">
        <f t="shared" si="1"/>
        <v>13729115433</v>
      </c>
      <c r="AF125" s="31" t="s">
        <v>368</v>
      </c>
    </row>
    <row r="126" spans="1:32" ht="51" x14ac:dyDescent="0.25">
      <c r="A126" s="143"/>
      <c r="B126" s="144">
        <v>0</v>
      </c>
      <c r="C126" s="143"/>
      <c r="D126" s="144">
        <v>0</v>
      </c>
      <c r="E126" s="78">
        <v>0</v>
      </c>
      <c r="F126" s="78">
        <v>0</v>
      </c>
      <c r="G126" s="78">
        <v>2.2270000000000003</v>
      </c>
      <c r="H126" s="78">
        <v>4.8079999999999998</v>
      </c>
      <c r="I126" s="78">
        <v>1.7610000000000001</v>
      </c>
      <c r="J126" s="7">
        <v>51050020005</v>
      </c>
      <c r="K126" s="21" t="s">
        <v>1748</v>
      </c>
      <c r="L126" s="21" t="s">
        <v>326</v>
      </c>
      <c r="M126" s="62" t="s">
        <v>105</v>
      </c>
      <c r="N126" s="26" t="s">
        <v>370</v>
      </c>
      <c r="O126" s="25" t="s">
        <v>381</v>
      </c>
      <c r="P126" s="26" t="s">
        <v>510</v>
      </c>
      <c r="Q126" s="26" t="s">
        <v>370</v>
      </c>
      <c r="R126" s="26">
        <v>2</v>
      </c>
      <c r="S126" s="27">
        <v>45</v>
      </c>
      <c r="T126" s="28">
        <v>17</v>
      </c>
      <c r="U126" s="27">
        <v>3</v>
      </c>
      <c r="V126" s="27">
        <v>6</v>
      </c>
      <c r="W126" s="27">
        <v>0</v>
      </c>
      <c r="X126" s="27">
        <v>0</v>
      </c>
      <c r="Y126" s="27">
        <v>5</v>
      </c>
      <c r="Z126" s="27">
        <v>6</v>
      </c>
      <c r="AA126" s="30">
        <v>0</v>
      </c>
      <c r="AB126" s="30">
        <v>0</v>
      </c>
      <c r="AC126" s="30">
        <v>200000000</v>
      </c>
      <c r="AD126" s="30">
        <v>100000000</v>
      </c>
      <c r="AE126" s="30">
        <f t="shared" si="1"/>
        <v>300000000</v>
      </c>
      <c r="AF126" s="31" t="s">
        <v>368</v>
      </c>
    </row>
    <row r="127" spans="1:32" ht="63.75" x14ac:dyDescent="0.25">
      <c r="A127" s="143"/>
      <c r="B127" s="144">
        <v>0</v>
      </c>
      <c r="C127" s="143"/>
      <c r="D127" s="144">
        <v>0</v>
      </c>
      <c r="E127" s="78">
        <v>0</v>
      </c>
      <c r="F127" s="78">
        <v>18.154999999999998</v>
      </c>
      <c r="G127" s="78">
        <v>4.34</v>
      </c>
      <c r="H127" s="78">
        <v>5.4239999999999995</v>
      </c>
      <c r="I127" s="78">
        <v>6.98</v>
      </c>
      <c r="J127" s="7">
        <v>51050020006</v>
      </c>
      <c r="K127" s="21" t="s">
        <v>327</v>
      </c>
      <c r="L127" s="21" t="s">
        <v>328</v>
      </c>
      <c r="M127" s="62" t="s">
        <v>105</v>
      </c>
      <c r="N127" s="26" t="s">
        <v>370</v>
      </c>
      <c r="O127" s="25" t="s">
        <v>456</v>
      </c>
      <c r="P127" s="26" t="s">
        <v>511</v>
      </c>
      <c r="Q127" s="26" t="s">
        <v>371</v>
      </c>
      <c r="R127" s="26">
        <v>2</v>
      </c>
      <c r="S127" s="27">
        <v>17</v>
      </c>
      <c r="T127" s="28">
        <v>13</v>
      </c>
      <c r="U127" s="27">
        <v>0</v>
      </c>
      <c r="V127" s="27">
        <v>1</v>
      </c>
      <c r="W127" s="27">
        <v>0</v>
      </c>
      <c r="X127" s="76">
        <v>0.33</v>
      </c>
      <c r="Y127" s="76">
        <v>0.66</v>
      </c>
      <c r="Z127" s="76">
        <v>1</v>
      </c>
      <c r="AA127" s="30">
        <v>0</v>
      </c>
      <c r="AB127" s="30">
        <v>2200000000</v>
      </c>
      <c r="AC127" s="30">
        <v>300000000</v>
      </c>
      <c r="AD127" s="30">
        <v>300000000</v>
      </c>
      <c r="AE127" s="30">
        <f t="shared" si="1"/>
        <v>2800000000</v>
      </c>
      <c r="AF127" s="31" t="s">
        <v>361</v>
      </c>
    </row>
    <row r="128" spans="1:32" ht="51" x14ac:dyDescent="0.25">
      <c r="A128" s="143"/>
      <c r="B128" s="144">
        <v>0</v>
      </c>
      <c r="C128" s="143"/>
      <c r="D128" s="144">
        <v>0</v>
      </c>
      <c r="E128" s="78">
        <v>0</v>
      </c>
      <c r="F128" s="78">
        <v>0</v>
      </c>
      <c r="G128" s="78">
        <v>5.8970000000000002</v>
      </c>
      <c r="H128" s="78">
        <v>0</v>
      </c>
      <c r="I128" s="78">
        <v>1.474</v>
      </c>
      <c r="J128" s="7">
        <v>51050020007</v>
      </c>
      <c r="K128" s="21" t="s">
        <v>329</v>
      </c>
      <c r="L128" s="21" t="s">
        <v>330</v>
      </c>
      <c r="M128" s="62" t="s">
        <v>105</v>
      </c>
      <c r="N128" s="26" t="s">
        <v>370</v>
      </c>
      <c r="O128" s="25" t="s">
        <v>381</v>
      </c>
      <c r="P128" s="26" t="s">
        <v>512</v>
      </c>
      <c r="Q128" s="26" t="s">
        <v>370</v>
      </c>
      <c r="R128" s="26">
        <v>5</v>
      </c>
      <c r="S128" s="27">
        <v>35</v>
      </c>
      <c r="T128" s="28">
        <v>13</v>
      </c>
      <c r="U128" s="27">
        <v>0</v>
      </c>
      <c r="V128" s="27">
        <v>1</v>
      </c>
      <c r="W128" s="27">
        <v>0</v>
      </c>
      <c r="X128" s="27">
        <v>0</v>
      </c>
      <c r="Y128" s="27">
        <v>1</v>
      </c>
      <c r="Z128" s="27">
        <v>0</v>
      </c>
      <c r="AA128" s="30">
        <v>0</v>
      </c>
      <c r="AB128" s="30">
        <v>0</v>
      </c>
      <c r="AC128" s="30">
        <v>350000000</v>
      </c>
      <c r="AD128" s="30">
        <v>0</v>
      </c>
      <c r="AE128" s="30">
        <f t="shared" si="1"/>
        <v>350000000</v>
      </c>
      <c r="AF128" s="31" t="s">
        <v>361</v>
      </c>
    </row>
    <row r="129" spans="1:32" ht="89.25" x14ac:dyDescent="0.25">
      <c r="A129" s="143"/>
      <c r="B129" s="144">
        <v>0</v>
      </c>
      <c r="C129" s="143"/>
      <c r="D129" s="144">
        <v>0</v>
      </c>
      <c r="E129" s="78">
        <v>40.448999999999998</v>
      </c>
      <c r="F129" s="78">
        <v>16.885000000000002</v>
      </c>
      <c r="G129" s="78">
        <v>18.198</v>
      </c>
      <c r="H129" s="78">
        <v>13.456999999999999</v>
      </c>
      <c r="I129" s="78">
        <v>22.247</v>
      </c>
      <c r="J129" s="7">
        <v>51050020008</v>
      </c>
      <c r="K129" s="21" t="s">
        <v>331</v>
      </c>
      <c r="L129" s="21" t="s">
        <v>332</v>
      </c>
      <c r="M129" s="62" t="s">
        <v>141</v>
      </c>
      <c r="N129" s="26" t="s">
        <v>370</v>
      </c>
      <c r="O129" s="25" t="s">
        <v>381</v>
      </c>
      <c r="P129" s="26" t="s">
        <v>513</v>
      </c>
      <c r="Q129" s="26" t="s">
        <v>370</v>
      </c>
      <c r="R129" s="26">
        <v>2</v>
      </c>
      <c r="S129" s="27">
        <v>17</v>
      </c>
      <c r="T129" s="26">
        <v>8</v>
      </c>
      <c r="U129" s="27">
        <v>1658</v>
      </c>
      <c r="V129" s="27">
        <v>1700</v>
      </c>
      <c r="W129" s="27">
        <v>475</v>
      </c>
      <c r="X129" s="27">
        <v>1000</v>
      </c>
      <c r="Y129" s="27">
        <v>1400</v>
      </c>
      <c r="Z129" s="27">
        <v>1700</v>
      </c>
      <c r="AA129" s="29">
        <v>2558500000</v>
      </c>
      <c r="AB129" s="29">
        <v>1604250000</v>
      </c>
      <c r="AC129" s="29">
        <v>1634350000</v>
      </c>
      <c r="AD129" s="29">
        <v>1665408800</v>
      </c>
      <c r="AE129" s="30">
        <f t="shared" si="1"/>
        <v>7462508800</v>
      </c>
      <c r="AF129" s="31" t="s">
        <v>365</v>
      </c>
    </row>
    <row r="130" spans="1:32" ht="51" x14ac:dyDescent="0.25">
      <c r="A130" s="143"/>
      <c r="B130" s="144">
        <v>0</v>
      </c>
      <c r="C130" s="143"/>
      <c r="D130" s="144">
        <v>0</v>
      </c>
      <c r="E130" s="78">
        <v>0</v>
      </c>
      <c r="F130" s="78">
        <v>0</v>
      </c>
      <c r="G130" s="78">
        <v>9.5670000000000002</v>
      </c>
      <c r="H130" s="78">
        <v>24.321000000000002</v>
      </c>
      <c r="I130" s="78">
        <v>8.4719999999999995</v>
      </c>
      <c r="J130" s="7">
        <v>51050020009</v>
      </c>
      <c r="K130" s="21" t="s">
        <v>333</v>
      </c>
      <c r="L130" s="21" t="s">
        <v>334</v>
      </c>
      <c r="M130" s="62" t="s">
        <v>105</v>
      </c>
      <c r="N130" s="26" t="s">
        <v>370</v>
      </c>
      <c r="O130" s="25" t="s">
        <v>419</v>
      </c>
      <c r="P130" s="26" t="s">
        <v>514</v>
      </c>
      <c r="Q130" s="26" t="s">
        <v>370</v>
      </c>
      <c r="R130" s="26">
        <v>2</v>
      </c>
      <c r="S130" s="27">
        <v>17</v>
      </c>
      <c r="T130" s="28">
        <v>13</v>
      </c>
      <c r="U130" s="27">
        <v>0</v>
      </c>
      <c r="V130" s="27">
        <v>1</v>
      </c>
      <c r="W130" s="27">
        <v>0</v>
      </c>
      <c r="X130" s="27">
        <v>0</v>
      </c>
      <c r="Y130" s="68">
        <v>0.3</v>
      </c>
      <c r="Z130" s="68">
        <v>1</v>
      </c>
      <c r="AA130" s="30">
        <v>0</v>
      </c>
      <c r="AB130" s="30">
        <v>0</v>
      </c>
      <c r="AC130" s="30">
        <v>500000000</v>
      </c>
      <c r="AD130" s="30">
        <v>4000000000</v>
      </c>
      <c r="AE130" s="30">
        <f t="shared" si="1"/>
        <v>4500000000</v>
      </c>
      <c r="AF130" s="31" t="s">
        <v>361</v>
      </c>
    </row>
    <row r="131" spans="1:32" ht="63.75" x14ac:dyDescent="0.25">
      <c r="A131" s="143"/>
      <c r="B131" s="144">
        <v>0</v>
      </c>
      <c r="C131" s="143" t="s">
        <v>350</v>
      </c>
      <c r="D131" s="144">
        <v>21.902999999999999</v>
      </c>
      <c r="E131" s="78">
        <v>58.45</v>
      </c>
      <c r="F131" s="78">
        <v>42.903000000000006</v>
      </c>
      <c r="G131" s="78">
        <v>42.903000000000006</v>
      </c>
      <c r="H131" s="78">
        <v>42.903000000000006</v>
      </c>
      <c r="I131" s="78">
        <v>46.79</v>
      </c>
      <c r="J131" s="7">
        <v>51050030001</v>
      </c>
      <c r="K131" s="21" t="s">
        <v>1762</v>
      </c>
      <c r="L131" s="21" t="s">
        <v>335</v>
      </c>
      <c r="M131" s="62" t="s">
        <v>105</v>
      </c>
      <c r="N131" s="26" t="s">
        <v>370</v>
      </c>
      <c r="O131" s="25" t="s">
        <v>381</v>
      </c>
      <c r="P131" s="26" t="s">
        <v>515</v>
      </c>
      <c r="Q131" s="26" t="s">
        <v>370</v>
      </c>
      <c r="R131" s="28">
        <v>11</v>
      </c>
      <c r="S131" s="27">
        <v>35</v>
      </c>
      <c r="T131" s="28">
        <v>18</v>
      </c>
      <c r="U131" s="27">
        <v>0</v>
      </c>
      <c r="V131" s="27">
        <v>800</v>
      </c>
      <c r="W131" s="27">
        <v>100</v>
      </c>
      <c r="X131" s="27">
        <v>300</v>
      </c>
      <c r="Y131" s="27">
        <v>500</v>
      </c>
      <c r="Z131" s="27">
        <v>800</v>
      </c>
      <c r="AA131" s="30">
        <v>948441723</v>
      </c>
      <c r="AB131" s="30">
        <v>1457863809</v>
      </c>
      <c r="AC131" s="30">
        <v>1530757000</v>
      </c>
      <c r="AD131" s="30">
        <v>1607294850</v>
      </c>
      <c r="AE131" s="30">
        <f t="shared" si="1"/>
        <v>5544357382</v>
      </c>
      <c r="AF131" s="31" t="s">
        <v>369</v>
      </c>
    </row>
    <row r="132" spans="1:32" ht="38.25" x14ac:dyDescent="0.25">
      <c r="A132" s="143"/>
      <c r="B132" s="144">
        <v>0</v>
      </c>
      <c r="C132" s="143"/>
      <c r="D132" s="144">
        <v>0</v>
      </c>
      <c r="E132" s="78">
        <v>0</v>
      </c>
      <c r="F132" s="78">
        <v>30.631000000000004</v>
      </c>
      <c r="G132" s="78">
        <v>30.631000000000004</v>
      </c>
      <c r="H132" s="78">
        <v>30.631000000000004</v>
      </c>
      <c r="I132" s="78">
        <v>22.972999999999999</v>
      </c>
      <c r="J132" s="7">
        <v>51050030002</v>
      </c>
      <c r="K132" s="21" t="s">
        <v>1763</v>
      </c>
      <c r="L132" s="21" t="s">
        <v>336</v>
      </c>
      <c r="M132" s="62" t="s">
        <v>141</v>
      </c>
      <c r="N132" s="26" t="s">
        <v>370</v>
      </c>
      <c r="O132" s="25" t="s">
        <v>381</v>
      </c>
      <c r="P132" s="26" t="s">
        <v>516</v>
      </c>
      <c r="Q132" s="26" t="s">
        <v>370</v>
      </c>
      <c r="R132" s="28">
        <v>11</v>
      </c>
      <c r="S132" s="27">
        <v>45</v>
      </c>
      <c r="T132" s="28">
        <v>18</v>
      </c>
      <c r="U132" s="27">
        <v>0</v>
      </c>
      <c r="V132" s="27">
        <v>1240</v>
      </c>
      <c r="W132" s="27">
        <v>0</v>
      </c>
      <c r="X132" s="27">
        <v>413</v>
      </c>
      <c r="Y132" s="27">
        <v>826</v>
      </c>
      <c r="Z132" s="27">
        <v>1240</v>
      </c>
      <c r="AA132" s="30">
        <v>0</v>
      </c>
      <c r="AB132" s="30">
        <v>400000000</v>
      </c>
      <c r="AC132" s="30">
        <v>420000000</v>
      </c>
      <c r="AD132" s="30">
        <v>441000000</v>
      </c>
      <c r="AE132" s="30">
        <f t="shared" si="1"/>
        <v>1261000000</v>
      </c>
      <c r="AF132" s="31" t="s">
        <v>369</v>
      </c>
    </row>
    <row r="133" spans="1:32" ht="76.5" x14ac:dyDescent="0.25">
      <c r="A133" s="143"/>
      <c r="B133" s="144">
        <v>0</v>
      </c>
      <c r="C133" s="143"/>
      <c r="D133" s="144">
        <v>0</v>
      </c>
      <c r="E133" s="78">
        <v>41.55</v>
      </c>
      <c r="F133" s="78">
        <v>26.466000000000001</v>
      </c>
      <c r="G133" s="78">
        <v>26.466000000000001</v>
      </c>
      <c r="H133" s="78">
        <v>26.466000000000001</v>
      </c>
      <c r="I133" s="78">
        <v>30.237000000000002</v>
      </c>
      <c r="J133" s="7">
        <v>51050030003</v>
      </c>
      <c r="K133" s="21" t="s">
        <v>337</v>
      </c>
      <c r="L133" s="21" t="s">
        <v>338</v>
      </c>
      <c r="M133" s="62" t="s">
        <v>105</v>
      </c>
      <c r="N133" s="26" t="s">
        <v>370</v>
      </c>
      <c r="O133" s="25" t="s">
        <v>381</v>
      </c>
      <c r="P133" s="26" t="s">
        <v>517</v>
      </c>
      <c r="Q133" s="26" t="s">
        <v>370</v>
      </c>
      <c r="R133" s="28">
        <v>11</v>
      </c>
      <c r="S133" s="27">
        <v>19</v>
      </c>
      <c r="T133" s="28">
        <v>18</v>
      </c>
      <c r="U133" s="27">
        <v>0</v>
      </c>
      <c r="V133" s="27">
        <v>4000</v>
      </c>
      <c r="W133" s="27">
        <v>1000</v>
      </c>
      <c r="X133" s="27">
        <v>2000</v>
      </c>
      <c r="Y133" s="27">
        <v>3000</v>
      </c>
      <c r="Z133" s="27">
        <v>4000</v>
      </c>
      <c r="AA133" s="30">
        <v>275354076</v>
      </c>
      <c r="AB133" s="30">
        <v>289121780</v>
      </c>
      <c r="AC133" s="30">
        <v>303577869</v>
      </c>
      <c r="AD133" s="30">
        <v>318756762</v>
      </c>
      <c r="AE133" s="30">
        <f t="shared" si="1"/>
        <v>1186810487</v>
      </c>
      <c r="AF133" s="31" t="s">
        <v>369</v>
      </c>
    </row>
    <row r="134" spans="1:32" x14ac:dyDescent="0.25">
      <c r="E134" s="80"/>
      <c r="F134" s="80"/>
      <c r="G134" s="80"/>
      <c r="H134" s="80"/>
      <c r="I134" s="80"/>
    </row>
    <row r="135" spans="1:32" x14ac:dyDescent="0.25">
      <c r="E135" s="80"/>
      <c r="F135" s="80"/>
      <c r="G135" s="80"/>
      <c r="H135" s="80"/>
      <c r="I135" s="80"/>
    </row>
    <row r="136" spans="1:32" x14ac:dyDescent="0.25">
      <c r="E136" s="80"/>
      <c r="F136" s="80"/>
      <c r="G136" s="80"/>
      <c r="H136" s="80"/>
      <c r="I136" s="80"/>
    </row>
    <row r="137" spans="1:32" x14ac:dyDescent="0.25">
      <c r="E137" s="80"/>
      <c r="F137" s="80"/>
      <c r="G137" s="80"/>
      <c r="H137" s="80"/>
      <c r="I137" s="80"/>
    </row>
    <row r="138" spans="1:32" x14ac:dyDescent="0.25">
      <c r="E138" s="80"/>
      <c r="F138" s="80"/>
      <c r="G138" s="80"/>
      <c r="H138" s="80"/>
      <c r="I138" s="80"/>
    </row>
    <row r="139" spans="1:32" x14ac:dyDescent="0.25">
      <c r="E139" s="80"/>
      <c r="F139" s="80"/>
      <c r="G139" s="80"/>
      <c r="H139" s="80"/>
      <c r="I139" s="80"/>
    </row>
    <row r="140" spans="1:32" x14ac:dyDescent="0.25">
      <c r="E140" s="80"/>
      <c r="F140" s="80"/>
      <c r="G140" s="80"/>
      <c r="H140" s="80"/>
      <c r="I140" s="80"/>
    </row>
    <row r="141" spans="1:32" x14ac:dyDescent="0.25">
      <c r="E141" s="80"/>
      <c r="F141" s="80"/>
      <c r="G141" s="80"/>
      <c r="H141" s="80"/>
      <c r="I141" s="80"/>
    </row>
    <row r="142" spans="1:32" x14ac:dyDescent="0.25">
      <c r="E142" s="80"/>
      <c r="F142" s="80"/>
      <c r="G142" s="80"/>
      <c r="H142" s="80"/>
      <c r="I142" s="80"/>
    </row>
    <row r="143" spans="1:32" x14ac:dyDescent="0.25">
      <c r="E143" s="80"/>
      <c r="F143" s="80"/>
      <c r="G143" s="80"/>
      <c r="H143" s="80"/>
      <c r="I143" s="80"/>
    </row>
    <row r="144" spans="1:32" x14ac:dyDescent="0.25">
      <c r="E144" s="80"/>
      <c r="F144" s="80"/>
      <c r="G144" s="80"/>
      <c r="H144" s="80"/>
      <c r="I144" s="80"/>
    </row>
    <row r="145" spans="5:9" x14ac:dyDescent="0.25">
      <c r="E145" s="80"/>
      <c r="F145" s="80"/>
      <c r="G145" s="80"/>
      <c r="H145" s="80"/>
      <c r="I145" s="80"/>
    </row>
    <row r="146" spans="5:9" x14ac:dyDescent="0.25">
      <c r="E146" s="80"/>
      <c r="F146" s="80"/>
      <c r="G146" s="80"/>
      <c r="H146" s="80"/>
      <c r="I146" s="80"/>
    </row>
    <row r="147" spans="5:9" x14ac:dyDescent="0.25">
      <c r="E147" s="80"/>
      <c r="F147" s="80"/>
      <c r="G147" s="80"/>
      <c r="H147" s="80"/>
      <c r="I147" s="80"/>
    </row>
    <row r="148" spans="5:9" x14ac:dyDescent="0.25">
      <c r="E148" s="80"/>
      <c r="F148" s="80"/>
      <c r="G148" s="80"/>
      <c r="H148" s="80"/>
      <c r="I148" s="80"/>
    </row>
    <row r="149" spans="5:9" x14ac:dyDescent="0.25">
      <c r="E149" s="80"/>
      <c r="F149" s="80"/>
      <c r="G149" s="80"/>
      <c r="H149" s="80"/>
      <c r="I149" s="80"/>
    </row>
    <row r="150" spans="5:9" x14ac:dyDescent="0.25">
      <c r="E150" s="80"/>
      <c r="F150" s="80"/>
      <c r="G150" s="80"/>
      <c r="H150" s="80"/>
      <c r="I150" s="80"/>
    </row>
    <row r="151" spans="5:9" x14ac:dyDescent="0.25">
      <c r="E151" s="80"/>
      <c r="F151" s="80"/>
      <c r="G151" s="80"/>
      <c r="H151" s="80"/>
      <c r="I151" s="80"/>
    </row>
    <row r="152" spans="5:9" x14ac:dyDescent="0.25">
      <c r="E152" s="80"/>
      <c r="F152" s="80"/>
      <c r="G152" s="80"/>
      <c r="H152" s="80"/>
      <c r="I152" s="80"/>
    </row>
    <row r="153" spans="5:9" x14ac:dyDescent="0.25">
      <c r="E153" s="80"/>
      <c r="F153" s="80"/>
      <c r="G153" s="80"/>
      <c r="H153" s="80"/>
      <c r="I153" s="80"/>
    </row>
    <row r="154" spans="5:9" x14ac:dyDescent="0.25">
      <c r="E154" s="80"/>
      <c r="F154" s="80"/>
      <c r="G154" s="80"/>
      <c r="H154" s="80"/>
      <c r="I154" s="80"/>
    </row>
    <row r="155" spans="5:9" x14ac:dyDescent="0.25">
      <c r="E155" s="80"/>
      <c r="F155" s="80"/>
      <c r="G155" s="80"/>
      <c r="H155" s="80"/>
      <c r="I155" s="80"/>
    </row>
    <row r="156" spans="5:9" x14ac:dyDescent="0.25">
      <c r="E156" s="80"/>
      <c r="F156" s="80"/>
      <c r="G156" s="80"/>
      <c r="H156" s="80"/>
      <c r="I156" s="80"/>
    </row>
    <row r="157" spans="5:9" x14ac:dyDescent="0.25">
      <c r="E157" s="80"/>
      <c r="F157" s="80"/>
      <c r="G157" s="80"/>
      <c r="H157" s="80"/>
      <c r="I157" s="80"/>
    </row>
    <row r="158" spans="5:9" x14ac:dyDescent="0.25">
      <c r="E158" s="80"/>
      <c r="F158" s="80"/>
      <c r="G158" s="80"/>
      <c r="H158" s="80"/>
      <c r="I158" s="80"/>
    </row>
    <row r="159" spans="5:9" x14ac:dyDescent="0.25">
      <c r="E159" s="80"/>
      <c r="F159" s="80"/>
      <c r="G159" s="80"/>
      <c r="H159" s="80"/>
      <c r="I159" s="80"/>
    </row>
    <row r="160" spans="5:9" x14ac:dyDescent="0.25">
      <c r="E160" s="80"/>
      <c r="F160" s="80"/>
      <c r="G160" s="80"/>
      <c r="H160" s="80"/>
      <c r="I160" s="80"/>
    </row>
    <row r="161" spans="5:9" x14ac:dyDescent="0.25">
      <c r="E161" s="80"/>
      <c r="F161" s="80"/>
      <c r="G161" s="80"/>
      <c r="H161" s="80"/>
      <c r="I161" s="80"/>
    </row>
    <row r="162" spans="5:9" x14ac:dyDescent="0.25">
      <c r="E162" s="80"/>
      <c r="F162" s="80"/>
      <c r="G162" s="80"/>
      <c r="H162" s="80"/>
      <c r="I162" s="80"/>
    </row>
    <row r="163" spans="5:9" x14ac:dyDescent="0.25">
      <c r="E163" s="80"/>
      <c r="F163" s="80"/>
      <c r="G163" s="80"/>
      <c r="H163" s="80"/>
      <c r="I163" s="80"/>
    </row>
    <row r="164" spans="5:9" x14ac:dyDescent="0.25">
      <c r="E164" s="80"/>
      <c r="F164" s="80"/>
      <c r="G164" s="80"/>
      <c r="H164" s="80"/>
      <c r="I164" s="80"/>
    </row>
    <row r="165" spans="5:9" x14ac:dyDescent="0.25">
      <c r="E165" s="80"/>
      <c r="F165" s="80"/>
      <c r="G165" s="80"/>
      <c r="H165" s="80"/>
      <c r="I165" s="80"/>
    </row>
    <row r="166" spans="5:9" x14ac:dyDescent="0.25">
      <c r="E166" s="80"/>
      <c r="F166" s="80"/>
      <c r="G166" s="80"/>
      <c r="H166" s="80"/>
      <c r="I166" s="80"/>
    </row>
    <row r="167" spans="5:9" x14ac:dyDescent="0.25">
      <c r="E167" s="80"/>
      <c r="F167" s="80"/>
      <c r="G167" s="80"/>
      <c r="H167" s="80"/>
      <c r="I167" s="80"/>
    </row>
    <row r="168" spans="5:9" x14ac:dyDescent="0.25">
      <c r="E168" s="80"/>
      <c r="F168" s="80"/>
      <c r="G168" s="80"/>
      <c r="H168" s="80"/>
      <c r="I168" s="80"/>
    </row>
    <row r="169" spans="5:9" x14ac:dyDescent="0.25">
      <c r="E169" s="80"/>
      <c r="F169" s="80"/>
      <c r="G169" s="80"/>
      <c r="H169" s="80"/>
      <c r="I169" s="80"/>
    </row>
    <row r="170" spans="5:9" x14ac:dyDescent="0.25">
      <c r="E170" s="80"/>
      <c r="F170" s="80"/>
      <c r="G170" s="80"/>
      <c r="H170" s="80"/>
      <c r="I170" s="80"/>
    </row>
    <row r="171" spans="5:9" x14ac:dyDescent="0.25">
      <c r="E171" s="80"/>
      <c r="F171" s="80"/>
      <c r="G171" s="80"/>
      <c r="H171" s="80"/>
      <c r="I171" s="80"/>
    </row>
    <row r="172" spans="5:9" x14ac:dyDescent="0.25">
      <c r="E172" s="80"/>
      <c r="F172" s="80"/>
      <c r="G172" s="80"/>
      <c r="H172" s="80"/>
      <c r="I172" s="80"/>
    </row>
    <row r="173" spans="5:9" x14ac:dyDescent="0.25">
      <c r="E173" s="80"/>
      <c r="F173" s="80"/>
      <c r="G173" s="80"/>
      <c r="H173" s="80"/>
      <c r="I173" s="80"/>
    </row>
    <row r="174" spans="5:9" x14ac:dyDescent="0.25">
      <c r="E174" s="80"/>
      <c r="F174" s="80"/>
      <c r="G174" s="80"/>
      <c r="H174" s="80"/>
      <c r="I174" s="80"/>
    </row>
    <row r="175" spans="5:9" x14ac:dyDescent="0.25">
      <c r="E175" s="80"/>
      <c r="F175" s="80"/>
      <c r="G175" s="80"/>
      <c r="H175" s="80"/>
      <c r="I175" s="80"/>
    </row>
    <row r="176" spans="5:9" x14ac:dyDescent="0.25">
      <c r="E176" s="80"/>
      <c r="F176" s="80"/>
      <c r="G176" s="80"/>
      <c r="H176" s="80"/>
      <c r="I176" s="80"/>
    </row>
    <row r="177" spans="5:9" x14ac:dyDescent="0.25">
      <c r="E177" s="80"/>
      <c r="F177" s="80"/>
      <c r="G177" s="80"/>
      <c r="H177" s="80"/>
      <c r="I177" s="80"/>
    </row>
    <row r="178" spans="5:9" x14ac:dyDescent="0.25">
      <c r="E178" s="80"/>
      <c r="F178" s="80"/>
      <c r="G178" s="80"/>
      <c r="H178" s="80"/>
      <c r="I178" s="80"/>
    </row>
    <row r="179" spans="5:9" x14ac:dyDescent="0.25">
      <c r="E179" s="80"/>
      <c r="F179" s="80"/>
      <c r="G179" s="80"/>
      <c r="H179" s="80"/>
      <c r="I179" s="80"/>
    </row>
    <row r="180" spans="5:9" x14ac:dyDescent="0.25">
      <c r="E180" s="80"/>
      <c r="F180" s="80"/>
      <c r="G180" s="80"/>
      <c r="H180" s="80"/>
      <c r="I180" s="80"/>
    </row>
    <row r="181" spans="5:9" x14ac:dyDescent="0.25">
      <c r="E181" s="80"/>
      <c r="F181" s="80"/>
      <c r="G181" s="80"/>
      <c r="H181" s="80"/>
      <c r="I181" s="80"/>
    </row>
    <row r="182" spans="5:9" x14ac:dyDescent="0.25">
      <c r="E182" s="80"/>
      <c r="F182" s="80"/>
      <c r="G182" s="80"/>
      <c r="H182" s="80"/>
      <c r="I182" s="80"/>
    </row>
    <row r="183" spans="5:9" x14ac:dyDescent="0.25">
      <c r="E183" s="80"/>
      <c r="F183" s="80"/>
      <c r="G183" s="80"/>
      <c r="H183" s="80"/>
      <c r="I183" s="80"/>
    </row>
    <row r="184" spans="5:9" x14ac:dyDescent="0.25">
      <c r="E184" s="80"/>
      <c r="F184" s="80"/>
      <c r="G184" s="80"/>
      <c r="H184" s="80"/>
      <c r="I184" s="80"/>
    </row>
    <row r="185" spans="5:9" x14ac:dyDescent="0.25">
      <c r="E185" s="80"/>
      <c r="F185" s="80"/>
      <c r="G185" s="80"/>
      <c r="H185" s="80"/>
      <c r="I185" s="80"/>
    </row>
    <row r="186" spans="5:9" x14ac:dyDescent="0.25">
      <c r="E186" s="80"/>
      <c r="F186" s="80"/>
      <c r="G186" s="80"/>
      <c r="H186" s="80"/>
      <c r="I186" s="80"/>
    </row>
    <row r="187" spans="5:9" x14ac:dyDescent="0.25">
      <c r="E187" s="80"/>
      <c r="F187" s="80"/>
      <c r="G187" s="80"/>
      <c r="H187" s="80"/>
      <c r="I187" s="80"/>
    </row>
    <row r="188" spans="5:9" x14ac:dyDescent="0.25">
      <c r="E188" s="80"/>
      <c r="F188" s="80"/>
      <c r="G188" s="80"/>
      <c r="H188" s="80"/>
      <c r="I188" s="80"/>
    </row>
    <row r="189" spans="5:9" x14ac:dyDescent="0.25">
      <c r="E189" s="80"/>
      <c r="F189" s="80"/>
      <c r="G189" s="80"/>
      <c r="H189" s="80"/>
      <c r="I189" s="80"/>
    </row>
    <row r="190" spans="5:9" x14ac:dyDescent="0.25">
      <c r="E190" s="80"/>
      <c r="F190" s="80"/>
      <c r="G190" s="80"/>
      <c r="H190" s="80"/>
      <c r="I190" s="80"/>
    </row>
    <row r="191" spans="5:9" x14ac:dyDescent="0.25">
      <c r="E191" s="80"/>
      <c r="F191" s="80"/>
      <c r="G191" s="80"/>
      <c r="H191" s="80"/>
      <c r="I191" s="80"/>
    </row>
    <row r="192" spans="5:9" x14ac:dyDescent="0.25">
      <c r="E192" s="80"/>
      <c r="F192" s="80"/>
      <c r="G192" s="80"/>
      <c r="H192" s="80"/>
      <c r="I192" s="80"/>
    </row>
    <row r="193" spans="5:9" x14ac:dyDescent="0.25">
      <c r="E193" s="80"/>
      <c r="F193" s="80"/>
      <c r="G193" s="80"/>
      <c r="H193" s="80"/>
      <c r="I193" s="80"/>
    </row>
    <row r="194" spans="5:9" x14ac:dyDescent="0.25">
      <c r="E194" s="80"/>
      <c r="F194" s="80"/>
      <c r="G194" s="80"/>
      <c r="H194" s="80"/>
      <c r="I194" s="80"/>
    </row>
    <row r="195" spans="5:9" x14ac:dyDescent="0.25">
      <c r="E195" s="80"/>
      <c r="F195" s="80"/>
      <c r="G195" s="80"/>
      <c r="H195" s="80"/>
      <c r="I195" s="80"/>
    </row>
    <row r="196" spans="5:9" x14ac:dyDescent="0.25">
      <c r="E196" s="80"/>
      <c r="F196" s="80"/>
      <c r="G196" s="80"/>
      <c r="H196" s="80"/>
      <c r="I196" s="80"/>
    </row>
    <row r="197" spans="5:9" x14ac:dyDescent="0.25">
      <c r="E197" s="80"/>
      <c r="F197" s="80"/>
      <c r="G197" s="80"/>
      <c r="H197" s="80"/>
      <c r="I197" s="80"/>
    </row>
    <row r="198" spans="5:9" x14ac:dyDescent="0.25">
      <c r="E198" s="80"/>
      <c r="F198" s="80"/>
      <c r="G198" s="80"/>
      <c r="H198" s="80"/>
      <c r="I198" s="80"/>
    </row>
    <row r="199" spans="5:9" x14ac:dyDescent="0.25">
      <c r="E199" s="80"/>
      <c r="F199" s="80"/>
      <c r="G199" s="80"/>
      <c r="H199" s="80"/>
      <c r="I199" s="80"/>
    </row>
    <row r="200" spans="5:9" x14ac:dyDescent="0.25">
      <c r="E200" s="80"/>
      <c r="F200" s="80"/>
      <c r="G200" s="80"/>
      <c r="H200" s="80"/>
      <c r="I200" s="80"/>
    </row>
    <row r="201" spans="5:9" x14ac:dyDescent="0.25">
      <c r="E201" s="80"/>
      <c r="F201" s="80"/>
      <c r="G201" s="80"/>
      <c r="H201" s="80"/>
      <c r="I201" s="80"/>
    </row>
    <row r="202" spans="5:9" x14ac:dyDescent="0.25">
      <c r="E202" s="80"/>
      <c r="F202" s="80"/>
      <c r="G202" s="80"/>
      <c r="H202" s="80"/>
      <c r="I202" s="80"/>
    </row>
    <row r="203" spans="5:9" x14ac:dyDescent="0.25">
      <c r="E203" s="80"/>
      <c r="F203" s="80"/>
      <c r="G203" s="80"/>
      <c r="H203" s="80"/>
      <c r="I203" s="80"/>
    </row>
    <row r="204" spans="5:9" x14ac:dyDescent="0.25">
      <c r="E204" s="80"/>
      <c r="F204" s="80"/>
      <c r="G204" s="80"/>
      <c r="H204" s="80"/>
      <c r="I204" s="80"/>
    </row>
    <row r="205" spans="5:9" x14ac:dyDescent="0.25">
      <c r="E205" s="80"/>
      <c r="F205" s="80"/>
      <c r="G205" s="80"/>
      <c r="H205" s="80"/>
      <c r="I205" s="80"/>
    </row>
    <row r="206" spans="5:9" x14ac:dyDescent="0.25">
      <c r="E206" s="80"/>
      <c r="F206" s="80"/>
      <c r="G206" s="80"/>
      <c r="H206" s="80"/>
      <c r="I206" s="80"/>
    </row>
    <row r="207" spans="5:9" x14ac:dyDescent="0.25">
      <c r="E207" s="80"/>
      <c r="F207" s="80"/>
      <c r="G207" s="80"/>
      <c r="H207" s="80"/>
      <c r="I207" s="80"/>
    </row>
    <row r="208" spans="5:9" x14ac:dyDescent="0.25">
      <c r="E208" s="80"/>
      <c r="F208" s="80"/>
      <c r="G208" s="80"/>
      <c r="H208" s="80"/>
      <c r="I208" s="80"/>
    </row>
    <row r="209" spans="5:9" x14ac:dyDescent="0.25">
      <c r="E209" s="80"/>
      <c r="F209" s="80"/>
      <c r="G209" s="80"/>
      <c r="H209" s="80"/>
      <c r="I209" s="80"/>
    </row>
    <row r="210" spans="5:9" x14ac:dyDescent="0.25">
      <c r="E210" s="80"/>
      <c r="F210" s="80"/>
      <c r="G210" s="80"/>
      <c r="H210" s="80"/>
      <c r="I210" s="80"/>
    </row>
    <row r="211" spans="5:9" x14ac:dyDescent="0.25">
      <c r="E211" s="80"/>
      <c r="F211" s="80"/>
      <c r="G211" s="80"/>
      <c r="H211" s="80"/>
      <c r="I211" s="80"/>
    </row>
    <row r="212" spans="5:9" x14ac:dyDescent="0.25">
      <c r="E212" s="80"/>
      <c r="F212" s="80"/>
      <c r="G212" s="80"/>
      <c r="H212" s="80"/>
      <c r="I212" s="80"/>
    </row>
    <row r="213" spans="5:9" x14ac:dyDescent="0.25">
      <c r="E213" s="80"/>
      <c r="F213" s="80"/>
      <c r="G213" s="80"/>
      <c r="H213" s="80"/>
      <c r="I213" s="80"/>
    </row>
    <row r="214" spans="5:9" x14ac:dyDescent="0.25">
      <c r="E214" s="80"/>
      <c r="F214" s="80"/>
      <c r="G214" s="80"/>
      <c r="H214" s="80"/>
      <c r="I214" s="80"/>
    </row>
    <row r="215" spans="5:9" x14ac:dyDescent="0.25">
      <c r="E215" s="80"/>
      <c r="F215" s="80"/>
      <c r="G215" s="80"/>
      <c r="H215" s="80"/>
      <c r="I215" s="80"/>
    </row>
    <row r="216" spans="5:9" x14ac:dyDescent="0.25">
      <c r="E216" s="80"/>
      <c r="F216" s="80"/>
      <c r="G216" s="80"/>
      <c r="H216" s="80"/>
      <c r="I216" s="80"/>
    </row>
    <row r="217" spans="5:9" x14ac:dyDescent="0.25">
      <c r="E217" s="80"/>
      <c r="F217" s="80"/>
      <c r="G217" s="80"/>
      <c r="H217" s="80"/>
      <c r="I217" s="80"/>
    </row>
    <row r="218" spans="5:9" x14ac:dyDescent="0.25">
      <c r="E218" s="80"/>
      <c r="F218" s="80"/>
      <c r="G218" s="80"/>
      <c r="H218" s="80"/>
      <c r="I218" s="80"/>
    </row>
    <row r="219" spans="5:9" x14ac:dyDescent="0.25">
      <c r="E219" s="80"/>
      <c r="F219" s="80"/>
      <c r="G219" s="80"/>
      <c r="H219" s="80"/>
      <c r="I219" s="80"/>
    </row>
    <row r="220" spans="5:9" x14ac:dyDescent="0.25">
      <c r="E220" s="80"/>
      <c r="F220" s="80"/>
      <c r="G220" s="80"/>
      <c r="H220" s="80"/>
      <c r="I220" s="80"/>
    </row>
    <row r="221" spans="5:9" x14ac:dyDescent="0.25">
      <c r="E221" s="80"/>
      <c r="F221" s="80"/>
      <c r="G221" s="80"/>
      <c r="H221" s="80"/>
      <c r="I221" s="80"/>
    </row>
    <row r="222" spans="5:9" x14ac:dyDescent="0.25">
      <c r="E222" s="80"/>
      <c r="F222" s="80"/>
      <c r="G222" s="80"/>
      <c r="H222" s="80"/>
      <c r="I222" s="80"/>
    </row>
    <row r="223" spans="5:9" x14ac:dyDescent="0.25">
      <c r="E223" s="80"/>
      <c r="F223" s="80"/>
      <c r="G223" s="80"/>
      <c r="H223" s="80"/>
      <c r="I223" s="80"/>
    </row>
    <row r="224" spans="5:9" x14ac:dyDescent="0.25">
      <c r="E224" s="80"/>
      <c r="F224" s="80"/>
      <c r="G224" s="80"/>
      <c r="H224" s="80"/>
      <c r="I224" s="80"/>
    </row>
    <row r="225" spans="5:9" x14ac:dyDescent="0.25">
      <c r="E225" s="80"/>
      <c r="F225" s="80"/>
      <c r="G225" s="80"/>
      <c r="H225" s="80"/>
      <c r="I225" s="80"/>
    </row>
    <row r="226" spans="5:9" x14ac:dyDescent="0.25">
      <c r="E226" s="80"/>
      <c r="F226" s="80"/>
      <c r="G226" s="80"/>
      <c r="H226" s="80"/>
      <c r="I226" s="80"/>
    </row>
    <row r="227" spans="5:9" x14ac:dyDescent="0.25">
      <c r="E227" s="80"/>
      <c r="F227" s="80"/>
      <c r="G227" s="80"/>
      <c r="H227" s="80"/>
      <c r="I227" s="80"/>
    </row>
    <row r="228" spans="5:9" x14ac:dyDescent="0.25">
      <c r="E228" s="80"/>
      <c r="F228" s="80"/>
      <c r="G228" s="80"/>
      <c r="H228" s="80"/>
      <c r="I228" s="80"/>
    </row>
    <row r="229" spans="5:9" x14ac:dyDescent="0.25">
      <c r="E229" s="80"/>
      <c r="F229" s="80"/>
      <c r="G229" s="80"/>
      <c r="H229" s="80"/>
      <c r="I229" s="80"/>
    </row>
    <row r="230" spans="5:9" x14ac:dyDescent="0.25">
      <c r="E230" s="80"/>
      <c r="F230" s="80"/>
      <c r="G230" s="80"/>
      <c r="H230" s="80"/>
      <c r="I230" s="80"/>
    </row>
    <row r="231" spans="5:9" x14ac:dyDescent="0.25">
      <c r="E231" s="80"/>
      <c r="F231" s="80"/>
      <c r="G231" s="80"/>
      <c r="H231" s="80"/>
      <c r="I231" s="80"/>
    </row>
    <row r="232" spans="5:9" x14ac:dyDescent="0.25">
      <c r="E232" s="80"/>
      <c r="F232" s="80"/>
      <c r="G232" s="80"/>
      <c r="H232" s="80"/>
      <c r="I232" s="80"/>
    </row>
    <row r="233" spans="5:9" x14ac:dyDescent="0.25">
      <c r="E233" s="80"/>
      <c r="F233" s="80"/>
      <c r="G233" s="80"/>
      <c r="H233" s="80"/>
      <c r="I233" s="80"/>
    </row>
    <row r="234" spans="5:9" x14ac:dyDescent="0.25">
      <c r="E234" s="80"/>
      <c r="F234" s="80"/>
      <c r="G234" s="80"/>
      <c r="H234" s="80"/>
      <c r="I234" s="80"/>
    </row>
    <row r="235" spans="5:9" x14ac:dyDescent="0.25">
      <c r="E235" s="80"/>
      <c r="F235" s="80"/>
      <c r="G235" s="80"/>
      <c r="H235" s="80"/>
      <c r="I235" s="80"/>
    </row>
    <row r="236" spans="5:9" x14ac:dyDescent="0.25">
      <c r="E236" s="80"/>
      <c r="F236" s="80"/>
      <c r="G236" s="80"/>
      <c r="H236" s="80"/>
      <c r="I236" s="80"/>
    </row>
    <row r="237" spans="5:9" x14ac:dyDescent="0.25">
      <c r="E237" s="80"/>
      <c r="F237" s="80"/>
      <c r="G237" s="80"/>
      <c r="H237" s="80"/>
      <c r="I237" s="80"/>
    </row>
    <row r="238" spans="5:9" x14ac:dyDescent="0.25">
      <c r="E238" s="80"/>
      <c r="F238" s="80"/>
      <c r="G238" s="80"/>
      <c r="H238" s="80"/>
      <c r="I238" s="80"/>
    </row>
    <row r="239" spans="5:9" x14ac:dyDescent="0.25">
      <c r="E239" s="80"/>
      <c r="F239" s="80"/>
      <c r="G239" s="80"/>
      <c r="H239" s="80"/>
      <c r="I239" s="80"/>
    </row>
    <row r="240" spans="5:9" x14ac:dyDescent="0.25">
      <c r="E240" s="80"/>
      <c r="F240" s="80"/>
      <c r="G240" s="80"/>
      <c r="H240" s="80"/>
      <c r="I240" s="80"/>
    </row>
    <row r="241" spans="5:9" x14ac:dyDescent="0.25">
      <c r="E241" s="80"/>
      <c r="F241" s="80"/>
      <c r="G241" s="80"/>
      <c r="H241" s="80"/>
      <c r="I241" s="80"/>
    </row>
    <row r="242" spans="5:9" x14ac:dyDescent="0.25">
      <c r="E242" s="80"/>
      <c r="F242" s="80"/>
      <c r="G242" s="80"/>
      <c r="H242" s="80"/>
      <c r="I242" s="80"/>
    </row>
    <row r="243" spans="5:9" x14ac:dyDescent="0.25">
      <c r="E243" s="80"/>
      <c r="F243" s="80"/>
      <c r="G243" s="80"/>
      <c r="H243" s="80"/>
      <c r="I243" s="80"/>
    </row>
    <row r="244" spans="5:9" x14ac:dyDescent="0.25">
      <c r="E244" s="80"/>
      <c r="F244" s="80"/>
      <c r="G244" s="80"/>
      <c r="H244" s="80"/>
      <c r="I244" s="80"/>
    </row>
    <row r="245" spans="5:9" x14ac:dyDescent="0.25">
      <c r="E245" s="80"/>
      <c r="F245" s="80"/>
      <c r="G245" s="80"/>
      <c r="H245" s="80"/>
      <c r="I245" s="80"/>
    </row>
    <row r="246" spans="5:9" x14ac:dyDescent="0.25">
      <c r="E246" s="80"/>
      <c r="F246" s="80"/>
      <c r="G246" s="80"/>
      <c r="H246" s="80"/>
      <c r="I246" s="80"/>
    </row>
    <row r="247" spans="5:9" x14ac:dyDescent="0.25">
      <c r="E247" s="80"/>
      <c r="F247" s="80"/>
      <c r="G247" s="80"/>
      <c r="H247" s="80"/>
      <c r="I247" s="80"/>
    </row>
    <row r="248" spans="5:9" x14ac:dyDescent="0.25">
      <c r="E248" s="80"/>
      <c r="F248" s="80"/>
      <c r="G248" s="80"/>
      <c r="H248" s="80"/>
      <c r="I248" s="80"/>
    </row>
    <row r="249" spans="5:9" x14ac:dyDescent="0.25">
      <c r="E249" s="80"/>
      <c r="F249" s="80"/>
      <c r="G249" s="80"/>
      <c r="H249" s="80"/>
      <c r="I249" s="80"/>
    </row>
    <row r="250" spans="5:9" x14ac:dyDescent="0.25">
      <c r="E250" s="80"/>
      <c r="F250" s="80"/>
      <c r="G250" s="80"/>
      <c r="H250" s="80"/>
      <c r="I250" s="80"/>
    </row>
    <row r="251" spans="5:9" x14ac:dyDescent="0.25">
      <c r="E251" s="80"/>
      <c r="F251" s="80"/>
      <c r="G251" s="80"/>
      <c r="H251" s="80"/>
      <c r="I251" s="80"/>
    </row>
    <row r="252" spans="5:9" x14ac:dyDescent="0.25">
      <c r="E252" s="80"/>
      <c r="F252" s="80"/>
      <c r="G252" s="80"/>
      <c r="H252" s="80"/>
      <c r="I252" s="80"/>
    </row>
    <row r="253" spans="5:9" x14ac:dyDescent="0.25">
      <c r="E253" s="80"/>
      <c r="F253" s="80"/>
      <c r="G253" s="80"/>
      <c r="H253" s="80"/>
      <c r="I253" s="80"/>
    </row>
    <row r="254" spans="5:9" x14ac:dyDescent="0.25">
      <c r="E254" s="80"/>
      <c r="F254" s="80"/>
      <c r="G254" s="80"/>
      <c r="H254" s="80"/>
      <c r="I254" s="80"/>
    </row>
    <row r="255" spans="5:9" x14ac:dyDescent="0.25">
      <c r="E255" s="80"/>
      <c r="F255" s="80"/>
      <c r="G255" s="80"/>
      <c r="H255" s="80"/>
      <c r="I255" s="80"/>
    </row>
    <row r="256" spans="5:9" x14ac:dyDescent="0.25">
      <c r="E256" s="80"/>
      <c r="F256" s="80"/>
      <c r="G256" s="80"/>
      <c r="H256" s="80"/>
      <c r="I256" s="80"/>
    </row>
    <row r="257" spans="5:9" x14ac:dyDescent="0.25">
      <c r="E257" s="80"/>
      <c r="F257" s="80"/>
      <c r="G257" s="80"/>
      <c r="H257" s="80"/>
      <c r="I257" s="80"/>
    </row>
    <row r="258" spans="5:9" x14ac:dyDescent="0.25">
      <c r="E258" s="80"/>
      <c r="F258" s="80"/>
      <c r="G258" s="80"/>
      <c r="H258" s="80"/>
      <c r="I258" s="80"/>
    </row>
    <row r="259" spans="5:9" x14ac:dyDescent="0.25">
      <c r="E259" s="80"/>
      <c r="F259" s="80"/>
      <c r="G259" s="80"/>
      <c r="H259" s="80"/>
      <c r="I259" s="80"/>
    </row>
    <row r="260" spans="5:9" x14ac:dyDescent="0.25">
      <c r="E260" s="80"/>
      <c r="F260" s="80"/>
      <c r="G260" s="80"/>
      <c r="H260" s="80"/>
      <c r="I260" s="80"/>
    </row>
    <row r="261" spans="5:9" x14ac:dyDescent="0.25">
      <c r="E261" s="80"/>
      <c r="F261" s="80"/>
      <c r="G261" s="80"/>
      <c r="H261" s="80"/>
      <c r="I261" s="80"/>
    </row>
    <row r="262" spans="5:9" x14ac:dyDescent="0.25">
      <c r="E262" s="80"/>
      <c r="F262" s="80"/>
      <c r="G262" s="80"/>
      <c r="H262" s="80"/>
      <c r="I262" s="80"/>
    </row>
    <row r="263" spans="5:9" x14ac:dyDescent="0.25">
      <c r="E263" s="80"/>
      <c r="F263" s="80"/>
      <c r="G263" s="80"/>
      <c r="H263" s="80"/>
      <c r="I263" s="80"/>
    </row>
    <row r="264" spans="5:9" x14ac:dyDescent="0.25">
      <c r="E264" s="80"/>
      <c r="F264" s="80"/>
      <c r="G264" s="80"/>
      <c r="H264" s="80"/>
      <c r="I264" s="80"/>
    </row>
    <row r="265" spans="5:9" x14ac:dyDescent="0.25">
      <c r="E265" s="80"/>
      <c r="F265" s="80"/>
      <c r="G265" s="80"/>
      <c r="H265" s="80"/>
      <c r="I265" s="80"/>
    </row>
    <row r="266" spans="5:9" x14ac:dyDescent="0.25">
      <c r="E266" s="80"/>
      <c r="F266" s="80"/>
      <c r="G266" s="80"/>
      <c r="H266" s="80"/>
      <c r="I266" s="80"/>
    </row>
    <row r="267" spans="5:9" x14ac:dyDescent="0.25">
      <c r="E267" s="80"/>
      <c r="F267" s="80"/>
      <c r="G267" s="80"/>
      <c r="H267" s="80"/>
      <c r="I267" s="80"/>
    </row>
    <row r="268" spans="5:9" x14ac:dyDescent="0.25">
      <c r="E268" s="80"/>
      <c r="F268" s="80"/>
      <c r="G268" s="80"/>
      <c r="H268" s="80"/>
      <c r="I268" s="80"/>
    </row>
    <row r="269" spans="5:9" x14ac:dyDescent="0.25">
      <c r="E269" s="80"/>
      <c r="F269" s="80"/>
      <c r="G269" s="80"/>
      <c r="H269" s="80"/>
      <c r="I269" s="80"/>
    </row>
    <row r="270" spans="5:9" x14ac:dyDescent="0.25">
      <c r="E270" s="80"/>
      <c r="F270" s="80"/>
      <c r="G270" s="80"/>
      <c r="H270" s="80"/>
      <c r="I270" s="80"/>
    </row>
    <row r="271" spans="5:9" x14ac:dyDescent="0.25">
      <c r="E271" s="80"/>
      <c r="F271" s="80"/>
      <c r="G271" s="80"/>
      <c r="H271" s="80"/>
      <c r="I271" s="80"/>
    </row>
    <row r="272" spans="5:9" x14ac:dyDescent="0.25">
      <c r="E272" s="80"/>
      <c r="F272" s="80"/>
      <c r="G272" s="80"/>
      <c r="H272" s="80"/>
      <c r="I272" s="80"/>
    </row>
    <row r="273" spans="5:9" x14ac:dyDescent="0.25">
      <c r="E273" s="80"/>
      <c r="F273" s="80"/>
      <c r="G273" s="80"/>
      <c r="H273" s="80"/>
      <c r="I273" s="80"/>
    </row>
    <row r="274" spans="5:9" x14ac:dyDescent="0.25">
      <c r="E274" s="80"/>
      <c r="F274" s="80"/>
      <c r="G274" s="80"/>
      <c r="H274" s="80"/>
      <c r="I274" s="80"/>
    </row>
    <row r="275" spans="5:9" x14ac:dyDescent="0.25">
      <c r="E275" s="80"/>
      <c r="F275" s="80"/>
      <c r="G275" s="80"/>
      <c r="H275" s="80"/>
      <c r="I275" s="80"/>
    </row>
    <row r="276" spans="5:9" x14ac:dyDescent="0.25">
      <c r="E276" s="80"/>
      <c r="F276" s="80"/>
      <c r="G276" s="80"/>
      <c r="H276" s="80"/>
      <c r="I276" s="80"/>
    </row>
    <row r="277" spans="5:9" x14ac:dyDescent="0.25">
      <c r="E277" s="80"/>
      <c r="F277" s="80"/>
      <c r="G277" s="80"/>
      <c r="H277" s="80"/>
      <c r="I277" s="80"/>
    </row>
    <row r="278" spans="5:9" x14ac:dyDescent="0.25">
      <c r="E278" s="80"/>
      <c r="F278" s="80"/>
      <c r="G278" s="80"/>
      <c r="H278" s="80"/>
      <c r="I278" s="80"/>
    </row>
    <row r="279" spans="5:9" x14ac:dyDescent="0.25">
      <c r="E279" s="80"/>
      <c r="F279" s="80"/>
      <c r="G279" s="80"/>
      <c r="H279" s="80"/>
      <c r="I279" s="80"/>
    </row>
    <row r="280" spans="5:9" x14ac:dyDescent="0.25">
      <c r="E280" s="80"/>
      <c r="F280" s="80"/>
      <c r="G280" s="80"/>
      <c r="H280" s="80"/>
      <c r="I280" s="80"/>
    </row>
    <row r="281" spans="5:9" x14ac:dyDescent="0.25">
      <c r="E281" s="80"/>
      <c r="F281" s="80"/>
      <c r="G281" s="80"/>
      <c r="H281" s="80"/>
      <c r="I281" s="80"/>
    </row>
    <row r="282" spans="5:9" x14ac:dyDescent="0.25">
      <c r="E282" s="80"/>
      <c r="F282" s="80"/>
      <c r="G282" s="80"/>
      <c r="H282" s="80"/>
      <c r="I282" s="80"/>
    </row>
    <row r="283" spans="5:9" x14ac:dyDescent="0.25">
      <c r="E283" s="80"/>
      <c r="F283" s="80"/>
      <c r="G283" s="80"/>
      <c r="H283" s="80"/>
      <c r="I283" s="80"/>
    </row>
    <row r="284" spans="5:9" x14ac:dyDescent="0.25">
      <c r="E284" s="80"/>
      <c r="F284" s="80"/>
      <c r="G284" s="80"/>
      <c r="H284" s="80"/>
      <c r="I284" s="80"/>
    </row>
    <row r="285" spans="5:9" x14ac:dyDescent="0.25">
      <c r="E285" s="80"/>
      <c r="F285" s="80"/>
      <c r="G285" s="80"/>
      <c r="H285" s="80"/>
      <c r="I285" s="80"/>
    </row>
    <row r="286" spans="5:9" x14ac:dyDescent="0.25">
      <c r="E286" s="80"/>
      <c r="F286" s="80"/>
      <c r="G286" s="80"/>
      <c r="H286" s="80"/>
      <c r="I286" s="80"/>
    </row>
    <row r="287" spans="5:9" x14ac:dyDescent="0.25">
      <c r="E287" s="80"/>
      <c r="F287" s="80"/>
      <c r="G287" s="80"/>
      <c r="H287" s="80"/>
      <c r="I287" s="80"/>
    </row>
    <row r="288" spans="5:9" x14ac:dyDescent="0.25">
      <c r="E288" s="80"/>
      <c r="F288" s="80"/>
      <c r="G288" s="80"/>
      <c r="H288" s="80"/>
      <c r="I288" s="80"/>
    </row>
    <row r="289" spans="5:9" x14ac:dyDescent="0.25">
      <c r="E289" s="80"/>
      <c r="F289" s="80"/>
      <c r="G289" s="80"/>
      <c r="H289" s="80"/>
      <c r="I289" s="80"/>
    </row>
    <row r="290" spans="5:9" x14ac:dyDescent="0.25">
      <c r="E290" s="80"/>
      <c r="F290" s="80"/>
      <c r="G290" s="80"/>
      <c r="H290" s="80"/>
      <c r="I290" s="80"/>
    </row>
    <row r="291" spans="5:9" x14ac:dyDescent="0.25">
      <c r="E291" s="80"/>
      <c r="F291" s="80"/>
      <c r="G291" s="80"/>
      <c r="H291" s="80"/>
      <c r="I291" s="80"/>
    </row>
    <row r="292" spans="5:9" x14ac:dyDescent="0.25">
      <c r="E292" s="80"/>
      <c r="F292" s="80"/>
      <c r="G292" s="80"/>
      <c r="H292" s="80"/>
      <c r="I292" s="80"/>
    </row>
    <row r="293" spans="5:9" x14ac:dyDescent="0.25">
      <c r="E293" s="80"/>
      <c r="F293" s="80"/>
      <c r="G293" s="80"/>
      <c r="H293" s="80"/>
      <c r="I293" s="80"/>
    </row>
    <row r="294" spans="5:9" x14ac:dyDescent="0.25">
      <c r="E294" s="80"/>
      <c r="F294" s="80"/>
      <c r="G294" s="80"/>
      <c r="H294" s="80"/>
      <c r="I294" s="80"/>
    </row>
  </sheetData>
  <mergeCells count="50">
    <mergeCell ref="B8:B57"/>
    <mergeCell ref="C8:C57"/>
    <mergeCell ref="A1:Z1"/>
    <mergeCell ref="T6:T7"/>
    <mergeCell ref="P6:P7"/>
    <mergeCell ref="Q6:Q7"/>
    <mergeCell ref="U6:U7"/>
    <mergeCell ref="A6:A7"/>
    <mergeCell ref="C6:C7"/>
    <mergeCell ref="K6:K7"/>
    <mergeCell ref="E6:I6"/>
    <mergeCell ref="M6:M7"/>
    <mergeCell ref="R6:R7"/>
    <mergeCell ref="S6:S7"/>
    <mergeCell ref="A8:A57"/>
    <mergeCell ref="D8:D57"/>
    <mergeCell ref="B6:B7"/>
    <mergeCell ref="L6:L7"/>
    <mergeCell ref="N6:N7"/>
    <mergeCell ref="O6:O7"/>
    <mergeCell ref="AA6:AE6"/>
    <mergeCell ref="AF6:AF7"/>
    <mergeCell ref="J6:J7"/>
    <mergeCell ref="V6:V7"/>
    <mergeCell ref="W6:Z6"/>
    <mergeCell ref="D6:D7"/>
    <mergeCell ref="A59:A72"/>
    <mergeCell ref="B59:B72"/>
    <mergeCell ref="C59:C67"/>
    <mergeCell ref="D59:D67"/>
    <mergeCell ref="C68:C72"/>
    <mergeCell ref="D68:D72"/>
    <mergeCell ref="A74:A98"/>
    <mergeCell ref="B74:B98"/>
    <mergeCell ref="C74:C98"/>
    <mergeCell ref="D74:D98"/>
    <mergeCell ref="A100:A111"/>
    <mergeCell ref="B100:B111"/>
    <mergeCell ref="C100:C104"/>
    <mergeCell ref="D100:D104"/>
    <mergeCell ref="C105:C111"/>
    <mergeCell ref="D105:D111"/>
    <mergeCell ref="A113:A133"/>
    <mergeCell ref="B113:B133"/>
    <mergeCell ref="C113:C121"/>
    <mergeCell ref="D113:D121"/>
    <mergeCell ref="C122:C130"/>
    <mergeCell ref="D122:D130"/>
    <mergeCell ref="C131:C133"/>
    <mergeCell ref="D131:D133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8"/>
  <sheetViews>
    <sheetView showGridLines="0" zoomScaleNormal="100" zoomScaleSheetLayoutView="40" workbookViewId="0">
      <selection activeCell="A2" sqref="A2"/>
    </sheetView>
  </sheetViews>
  <sheetFormatPr baseColWidth="10" defaultRowHeight="12.75" x14ac:dyDescent="0.25"/>
  <cols>
    <col min="1" max="2" width="10.140625" style="3" customWidth="1"/>
    <col min="3" max="3" width="9.7109375" style="3" customWidth="1"/>
    <col min="4" max="4" width="10.42578125" style="3" customWidth="1"/>
    <col min="5" max="5" width="8.140625" style="3" bestFit="1" customWidth="1"/>
    <col min="6" max="8" width="7.7109375" style="3" customWidth="1"/>
    <col min="9" max="9" width="8.7109375" style="3" customWidth="1"/>
    <col min="10" max="10" width="10.7109375" style="3" customWidth="1"/>
    <col min="11" max="11" width="25.7109375" style="4" customWidth="1"/>
    <col min="12" max="12" width="28.85546875" style="5" customWidth="1"/>
    <col min="13" max="13" width="10.5703125" style="5" customWidth="1"/>
    <col min="14" max="15" width="10.28515625" style="5" customWidth="1"/>
    <col min="16" max="16" width="20.7109375" style="5" customWidth="1"/>
    <col min="17" max="20" width="9.28515625" style="1" customWidth="1"/>
    <col min="21" max="21" width="7.7109375" style="6" customWidth="1"/>
    <col min="22" max="22" width="8.42578125" style="6" customWidth="1"/>
    <col min="23" max="25" width="7.7109375" style="1" customWidth="1"/>
    <col min="26" max="26" width="7.5703125" style="1" customWidth="1"/>
    <col min="27" max="30" width="12.5703125" style="1" bestFit="1" customWidth="1"/>
    <col min="31" max="31" width="13.85546875" style="1" bestFit="1" customWidth="1"/>
    <col min="32" max="32" width="25.7109375" style="1" customWidth="1"/>
    <col min="33" max="16384" width="11.42578125" style="1"/>
  </cols>
  <sheetData>
    <row r="1" spans="1:32" ht="99.9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3" spans="1:32" ht="15.75" customHeight="1" x14ac:dyDescent="0.25">
      <c r="A3" s="15" t="s">
        <v>63</v>
      </c>
      <c r="B3" s="16">
        <v>52</v>
      </c>
      <c r="C3" s="15" t="s">
        <v>1149</v>
      </c>
      <c r="E3" s="10"/>
      <c r="F3" s="10"/>
      <c r="G3" s="10"/>
      <c r="H3" s="10"/>
      <c r="I3" s="10"/>
      <c r="J3" s="11"/>
    </row>
    <row r="4" spans="1:32" ht="15.75" customHeight="1" x14ac:dyDescent="0.25">
      <c r="A4" s="18" t="s">
        <v>2529</v>
      </c>
      <c r="B4" s="11"/>
      <c r="C4" s="107">
        <v>53.003999999999998</v>
      </c>
      <c r="D4" s="18"/>
      <c r="E4" s="18"/>
      <c r="F4" s="18"/>
      <c r="G4" s="18"/>
      <c r="H4" s="18"/>
      <c r="I4" s="18"/>
      <c r="J4" s="11"/>
    </row>
    <row r="6" spans="1:32" s="2" customFormat="1" ht="24" customHeight="1" x14ac:dyDescent="0.25">
      <c r="A6" s="148" t="s">
        <v>64</v>
      </c>
      <c r="B6" s="151" t="s">
        <v>98</v>
      </c>
      <c r="C6" s="148" t="s">
        <v>0</v>
      </c>
      <c r="D6" s="151" t="s">
        <v>9</v>
      </c>
      <c r="E6" s="156" t="s">
        <v>51</v>
      </c>
      <c r="F6" s="156"/>
      <c r="G6" s="156"/>
      <c r="H6" s="156"/>
      <c r="I6" s="156"/>
      <c r="J6" s="148" t="s">
        <v>3</v>
      </c>
      <c r="K6" s="148" t="s">
        <v>6</v>
      </c>
      <c r="L6" s="146" t="s">
        <v>7</v>
      </c>
      <c r="M6" s="146" t="s">
        <v>60</v>
      </c>
      <c r="N6" s="146" t="s">
        <v>1</v>
      </c>
      <c r="O6" s="146" t="s">
        <v>8</v>
      </c>
      <c r="P6" s="146" t="s">
        <v>2</v>
      </c>
      <c r="Q6" s="146" t="s">
        <v>1</v>
      </c>
      <c r="R6" s="151" t="s">
        <v>66</v>
      </c>
      <c r="S6" s="151" t="s">
        <v>65</v>
      </c>
      <c r="T6" s="151" t="s">
        <v>59</v>
      </c>
      <c r="U6" s="146" t="s">
        <v>99</v>
      </c>
      <c r="V6" s="146" t="s">
        <v>12</v>
      </c>
      <c r="W6" s="150" t="s">
        <v>10</v>
      </c>
      <c r="X6" s="150"/>
      <c r="Y6" s="150"/>
      <c r="Z6" s="150"/>
      <c r="AA6" s="150" t="s">
        <v>11</v>
      </c>
      <c r="AB6" s="150"/>
      <c r="AC6" s="150"/>
      <c r="AD6" s="150"/>
      <c r="AE6" s="150"/>
      <c r="AF6" s="146" t="s">
        <v>4</v>
      </c>
    </row>
    <row r="7" spans="1:32" s="2" customFormat="1" ht="26.25" customHeight="1" x14ac:dyDescent="0.25">
      <c r="A7" s="149"/>
      <c r="B7" s="152"/>
      <c r="C7" s="149"/>
      <c r="D7" s="152"/>
      <c r="E7" s="19">
        <v>2020</v>
      </c>
      <c r="F7" s="19">
        <v>2021</v>
      </c>
      <c r="G7" s="19">
        <v>2022</v>
      </c>
      <c r="H7" s="19">
        <v>2023</v>
      </c>
      <c r="I7" s="19" t="s">
        <v>67</v>
      </c>
      <c r="J7" s="149"/>
      <c r="K7" s="149"/>
      <c r="L7" s="147"/>
      <c r="M7" s="147"/>
      <c r="N7" s="147"/>
      <c r="O7" s="147"/>
      <c r="P7" s="147"/>
      <c r="Q7" s="147"/>
      <c r="R7" s="152"/>
      <c r="S7" s="152"/>
      <c r="T7" s="152"/>
      <c r="U7" s="147"/>
      <c r="V7" s="147"/>
      <c r="W7" s="20" t="s">
        <v>68</v>
      </c>
      <c r="X7" s="20" t="s">
        <v>69</v>
      </c>
      <c r="Y7" s="20" t="s">
        <v>70</v>
      </c>
      <c r="Z7" s="20" t="s">
        <v>71</v>
      </c>
      <c r="AA7" s="20" t="s">
        <v>72</v>
      </c>
      <c r="AB7" s="20" t="s">
        <v>73</v>
      </c>
      <c r="AC7" s="20" t="s">
        <v>74</v>
      </c>
      <c r="AD7" s="20" t="s">
        <v>75</v>
      </c>
      <c r="AE7" s="20" t="s">
        <v>76</v>
      </c>
      <c r="AF7" s="147"/>
    </row>
    <row r="8" spans="1:32" ht="114.75" x14ac:dyDescent="0.25">
      <c r="A8" s="167" t="s">
        <v>1150</v>
      </c>
      <c r="B8" s="168">
        <v>14.494000000000002</v>
      </c>
      <c r="C8" s="167" t="s">
        <v>1151</v>
      </c>
      <c r="D8" s="169">
        <v>14.207000000000001</v>
      </c>
      <c r="E8" s="81">
        <v>16.029</v>
      </c>
      <c r="F8" s="81">
        <v>8.2449999999999992</v>
      </c>
      <c r="G8" s="81">
        <v>3.7760000000000002</v>
      </c>
      <c r="H8" s="81">
        <v>3.4369999999999998</v>
      </c>
      <c r="I8" s="81">
        <v>6.9340000000000002</v>
      </c>
      <c r="J8" s="53">
        <v>52010010001</v>
      </c>
      <c r="K8" s="60" t="s">
        <v>1764</v>
      </c>
      <c r="L8" s="60" t="s">
        <v>1152</v>
      </c>
      <c r="M8" s="62" t="s">
        <v>105</v>
      </c>
      <c r="N8" s="54" t="s">
        <v>370</v>
      </c>
      <c r="O8" s="53" t="s">
        <v>518</v>
      </c>
      <c r="P8" s="54" t="s">
        <v>1765</v>
      </c>
      <c r="Q8" s="54" t="s">
        <v>370</v>
      </c>
      <c r="R8" s="55">
        <v>16</v>
      </c>
      <c r="S8" s="56">
        <v>45</v>
      </c>
      <c r="T8" s="55">
        <v>16</v>
      </c>
      <c r="U8" s="56">
        <v>0</v>
      </c>
      <c r="V8" s="56">
        <v>1</v>
      </c>
      <c r="W8" s="74">
        <v>0.3</v>
      </c>
      <c r="X8" s="74">
        <v>0.7</v>
      </c>
      <c r="Y8" s="74">
        <v>0.85</v>
      </c>
      <c r="Z8" s="74">
        <v>1</v>
      </c>
      <c r="AA8" s="57">
        <v>104098932</v>
      </c>
      <c r="AB8" s="57">
        <v>100011692</v>
      </c>
      <c r="AC8" s="57">
        <v>347865459</v>
      </c>
      <c r="AD8" s="57">
        <v>237000000</v>
      </c>
      <c r="AE8" s="57">
        <f t="shared" ref="AE8:AE14" si="0">SUM(AA8:AD8)</f>
        <v>788976083</v>
      </c>
      <c r="AF8" s="60" t="s">
        <v>1138</v>
      </c>
    </row>
    <row r="9" spans="1:32" ht="89.25" x14ac:dyDescent="0.25">
      <c r="A9" s="157"/>
      <c r="B9" s="158">
        <v>0</v>
      </c>
      <c r="C9" s="157"/>
      <c r="D9" s="159">
        <v>0</v>
      </c>
      <c r="E9" s="82">
        <v>0</v>
      </c>
      <c r="F9" s="82">
        <v>5.2409999999999997</v>
      </c>
      <c r="G9" s="82">
        <v>4.5150000000000006</v>
      </c>
      <c r="H9" s="82">
        <v>1.5699999999999998</v>
      </c>
      <c r="I9" s="82">
        <v>2.831</v>
      </c>
      <c r="J9" s="25">
        <v>52010010002</v>
      </c>
      <c r="K9" s="59" t="s">
        <v>1153</v>
      </c>
      <c r="L9" s="59" t="s">
        <v>1154</v>
      </c>
      <c r="M9" s="62" t="s">
        <v>105</v>
      </c>
      <c r="N9" s="26" t="s">
        <v>370</v>
      </c>
      <c r="O9" s="25" t="s">
        <v>381</v>
      </c>
      <c r="P9" s="26" t="s">
        <v>519</v>
      </c>
      <c r="Q9" s="26" t="s">
        <v>370</v>
      </c>
      <c r="R9" s="28">
        <v>16</v>
      </c>
      <c r="S9" s="27">
        <v>41</v>
      </c>
      <c r="T9" s="28">
        <v>14</v>
      </c>
      <c r="U9" s="27">
        <v>600</v>
      </c>
      <c r="V9" s="27">
        <v>3000</v>
      </c>
      <c r="W9" s="27">
        <v>0</v>
      </c>
      <c r="X9" s="27">
        <v>1000</v>
      </c>
      <c r="Y9" s="27">
        <v>2000</v>
      </c>
      <c r="Z9" s="27">
        <v>3000</v>
      </c>
      <c r="AA9" s="30">
        <v>0</v>
      </c>
      <c r="AB9" s="30">
        <v>200000059</v>
      </c>
      <c r="AC9" s="30">
        <v>416000000</v>
      </c>
      <c r="AD9" s="30">
        <v>108160000</v>
      </c>
      <c r="AE9" s="30">
        <f t="shared" si="0"/>
        <v>724160059</v>
      </c>
      <c r="AF9" s="59" t="s">
        <v>1138</v>
      </c>
    </row>
    <row r="10" spans="1:32" ht="89.25" x14ac:dyDescent="0.25">
      <c r="A10" s="157"/>
      <c r="B10" s="158">
        <v>0</v>
      </c>
      <c r="C10" s="157"/>
      <c r="D10" s="159">
        <v>0</v>
      </c>
      <c r="E10" s="82">
        <v>26.824999999999999</v>
      </c>
      <c r="F10" s="82">
        <v>9.8280000000000012</v>
      </c>
      <c r="G10" s="82">
        <v>8.4659999999999993</v>
      </c>
      <c r="H10" s="82">
        <v>10.212</v>
      </c>
      <c r="I10" s="82">
        <v>13.833</v>
      </c>
      <c r="J10" s="25">
        <v>52010010003</v>
      </c>
      <c r="K10" s="59" t="s">
        <v>1155</v>
      </c>
      <c r="L10" s="59" t="s">
        <v>1156</v>
      </c>
      <c r="M10" s="62" t="s">
        <v>105</v>
      </c>
      <c r="N10" s="26" t="s">
        <v>370</v>
      </c>
      <c r="O10" s="25" t="s">
        <v>381</v>
      </c>
      <c r="P10" s="26" t="s">
        <v>520</v>
      </c>
      <c r="Q10" s="26" t="s">
        <v>370</v>
      </c>
      <c r="R10" s="28">
        <v>16</v>
      </c>
      <c r="S10" s="27">
        <v>45</v>
      </c>
      <c r="T10" s="28">
        <v>16</v>
      </c>
      <c r="U10" s="27">
        <v>4240</v>
      </c>
      <c r="V10" s="27">
        <v>8240</v>
      </c>
      <c r="W10" s="27">
        <v>4940</v>
      </c>
      <c r="X10" s="27">
        <v>5740</v>
      </c>
      <c r="Y10" s="27">
        <v>7040</v>
      </c>
      <c r="Z10" s="27">
        <v>8240</v>
      </c>
      <c r="AA10" s="30">
        <v>783081300</v>
      </c>
      <c r="AB10" s="30">
        <v>500005177</v>
      </c>
      <c r="AC10" s="30">
        <v>780000000</v>
      </c>
      <c r="AD10" s="30">
        <v>704200000</v>
      </c>
      <c r="AE10" s="30">
        <f t="shared" si="0"/>
        <v>2767286477</v>
      </c>
      <c r="AF10" s="59" t="s">
        <v>1138</v>
      </c>
    </row>
    <row r="11" spans="1:32" ht="51" x14ac:dyDescent="0.25">
      <c r="A11" s="157"/>
      <c r="B11" s="158">
        <v>0</v>
      </c>
      <c r="C11" s="157"/>
      <c r="D11" s="159">
        <v>0</v>
      </c>
      <c r="E11" s="82">
        <v>0</v>
      </c>
      <c r="F11" s="82">
        <v>7.7210000000000001</v>
      </c>
      <c r="G11" s="82">
        <v>6.1760000000000002</v>
      </c>
      <c r="H11" s="82">
        <v>5.6559999999999997</v>
      </c>
      <c r="I11" s="82">
        <v>4.1379999999999999</v>
      </c>
      <c r="J11" s="25">
        <v>52010010004</v>
      </c>
      <c r="K11" s="59" t="s">
        <v>1157</v>
      </c>
      <c r="L11" s="59" t="s">
        <v>1158</v>
      </c>
      <c r="M11" s="62" t="s">
        <v>105</v>
      </c>
      <c r="N11" s="26" t="s">
        <v>370</v>
      </c>
      <c r="O11" s="25" t="s">
        <v>381</v>
      </c>
      <c r="P11" s="26" t="s">
        <v>521</v>
      </c>
      <c r="Q11" s="26" t="s">
        <v>370</v>
      </c>
      <c r="R11" s="28">
        <v>16</v>
      </c>
      <c r="S11" s="27">
        <v>45</v>
      </c>
      <c r="T11" s="28">
        <v>16</v>
      </c>
      <c r="U11" s="27">
        <v>26</v>
      </c>
      <c r="V11" s="27">
        <v>272</v>
      </c>
      <c r="W11" s="27">
        <v>0</v>
      </c>
      <c r="X11" s="27">
        <v>72</v>
      </c>
      <c r="Y11" s="27">
        <v>172</v>
      </c>
      <c r="Z11" s="27">
        <v>272</v>
      </c>
      <c r="AA11" s="30">
        <v>0</v>
      </c>
      <c r="AB11" s="30">
        <v>150000843</v>
      </c>
      <c r="AC11" s="30">
        <v>384788020</v>
      </c>
      <c r="AD11" s="30">
        <v>390000000</v>
      </c>
      <c r="AE11" s="30">
        <f t="shared" si="0"/>
        <v>924788863</v>
      </c>
      <c r="AF11" s="59" t="s">
        <v>1138</v>
      </c>
    </row>
    <row r="12" spans="1:32" ht="76.5" x14ac:dyDescent="0.25">
      <c r="A12" s="157"/>
      <c r="B12" s="158">
        <v>0</v>
      </c>
      <c r="C12" s="157"/>
      <c r="D12" s="159">
        <v>0</v>
      </c>
      <c r="E12" s="82">
        <v>0</v>
      </c>
      <c r="F12" s="82">
        <v>0</v>
      </c>
      <c r="G12" s="82">
        <v>7.8149999999999995</v>
      </c>
      <c r="H12" s="82">
        <v>6.9610000000000003</v>
      </c>
      <c r="I12" s="82">
        <v>5.3809999999999993</v>
      </c>
      <c r="J12" s="25">
        <v>52010010005</v>
      </c>
      <c r="K12" s="59" t="s">
        <v>1159</v>
      </c>
      <c r="L12" s="59" t="s">
        <v>1160</v>
      </c>
      <c r="M12" s="62" t="s">
        <v>105</v>
      </c>
      <c r="N12" s="26" t="s">
        <v>370</v>
      </c>
      <c r="O12" s="25" t="s">
        <v>381</v>
      </c>
      <c r="P12" s="26" t="s">
        <v>522</v>
      </c>
      <c r="Q12" s="26" t="s">
        <v>370</v>
      </c>
      <c r="R12" s="28">
        <v>16</v>
      </c>
      <c r="S12" s="27">
        <v>45</v>
      </c>
      <c r="T12" s="28">
        <v>16</v>
      </c>
      <c r="U12" s="27">
        <v>411</v>
      </c>
      <c r="V12" s="27">
        <v>1011</v>
      </c>
      <c r="W12" s="27">
        <v>0</v>
      </c>
      <c r="X12" s="27">
        <v>0</v>
      </c>
      <c r="Y12" s="27">
        <v>711</v>
      </c>
      <c r="Z12" s="27">
        <v>1011</v>
      </c>
      <c r="AA12" s="30">
        <v>0</v>
      </c>
      <c r="AB12" s="30">
        <v>0</v>
      </c>
      <c r="AC12" s="30">
        <v>535724752</v>
      </c>
      <c r="AD12" s="30">
        <v>480000000</v>
      </c>
      <c r="AE12" s="30">
        <f t="shared" si="0"/>
        <v>1015724752</v>
      </c>
      <c r="AF12" s="59" t="s">
        <v>1138</v>
      </c>
    </row>
    <row r="13" spans="1:32" ht="63.75" x14ac:dyDescent="0.25">
      <c r="A13" s="157"/>
      <c r="B13" s="158">
        <v>0</v>
      </c>
      <c r="C13" s="157"/>
      <c r="D13" s="159">
        <v>0</v>
      </c>
      <c r="E13" s="82">
        <v>18.215</v>
      </c>
      <c r="F13" s="82">
        <v>11.959999999999999</v>
      </c>
      <c r="G13" s="82">
        <v>10.449</v>
      </c>
      <c r="H13" s="82">
        <v>11.602</v>
      </c>
      <c r="I13" s="82">
        <v>13.056999999999999</v>
      </c>
      <c r="J13" s="25">
        <v>52010010006</v>
      </c>
      <c r="K13" s="59" t="s">
        <v>1161</v>
      </c>
      <c r="L13" s="59" t="s">
        <v>1162</v>
      </c>
      <c r="M13" s="62" t="s">
        <v>141</v>
      </c>
      <c r="N13" s="26" t="s">
        <v>370</v>
      </c>
      <c r="O13" s="25" t="s">
        <v>381</v>
      </c>
      <c r="P13" s="26" t="s">
        <v>523</v>
      </c>
      <c r="Q13" s="26" t="s">
        <v>370</v>
      </c>
      <c r="R13" s="28">
        <v>16</v>
      </c>
      <c r="S13" s="27">
        <v>45</v>
      </c>
      <c r="T13" s="28">
        <v>14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30">
        <v>377109700</v>
      </c>
      <c r="AB13" s="30">
        <v>600000000</v>
      </c>
      <c r="AC13" s="30">
        <v>1331281108</v>
      </c>
      <c r="AD13" s="30">
        <v>800000000</v>
      </c>
      <c r="AE13" s="30">
        <f t="shared" si="0"/>
        <v>3108390808</v>
      </c>
      <c r="AF13" s="59" t="s">
        <v>1138</v>
      </c>
    </row>
    <row r="14" spans="1:32" ht="38.25" x14ac:dyDescent="0.25">
      <c r="A14" s="157"/>
      <c r="B14" s="158">
        <v>0</v>
      </c>
      <c r="C14" s="157"/>
      <c r="D14" s="159">
        <v>0</v>
      </c>
      <c r="E14" s="82">
        <v>23.882999999999999</v>
      </c>
      <c r="F14" s="82">
        <v>8.8359999999999985</v>
      </c>
      <c r="G14" s="82">
        <v>7.3190000000000008</v>
      </c>
      <c r="H14" s="82">
        <v>8.7010000000000005</v>
      </c>
      <c r="I14" s="82">
        <v>12.185</v>
      </c>
      <c r="J14" s="25">
        <v>52010010007</v>
      </c>
      <c r="K14" s="59" t="s">
        <v>1163</v>
      </c>
      <c r="L14" s="59" t="s">
        <v>1164</v>
      </c>
      <c r="M14" s="62" t="s">
        <v>105</v>
      </c>
      <c r="N14" s="26" t="s">
        <v>371</v>
      </c>
      <c r="O14" s="25" t="s">
        <v>381</v>
      </c>
      <c r="P14" s="26" t="s">
        <v>524</v>
      </c>
      <c r="Q14" s="26" t="s">
        <v>370</v>
      </c>
      <c r="R14" s="28">
        <v>16</v>
      </c>
      <c r="S14" s="27">
        <v>45</v>
      </c>
      <c r="T14" s="28">
        <v>16</v>
      </c>
      <c r="U14" s="27">
        <v>53</v>
      </c>
      <c r="V14" s="27">
        <v>100</v>
      </c>
      <c r="W14" s="27">
        <v>65</v>
      </c>
      <c r="X14" s="27">
        <v>77</v>
      </c>
      <c r="Y14" s="27">
        <v>89</v>
      </c>
      <c r="Z14" s="27">
        <v>100</v>
      </c>
      <c r="AA14" s="30">
        <v>722186541</v>
      </c>
      <c r="AB14" s="30">
        <v>570004999</v>
      </c>
      <c r="AC14" s="30">
        <v>674304883</v>
      </c>
      <c r="AD14" s="30">
        <v>600000000</v>
      </c>
      <c r="AE14" s="30">
        <f t="shared" si="0"/>
        <v>2566496423</v>
      </c>
      <c r="AF14" s="59" t="s">
        <v>1138</v>
      </c>
    </row>
    <row r="15" spans="1:32" ht="63.75" x14ac:dyDescent="0.25">
      <c r="A15" s="157"/>
      <c r="B15" s="158">
        <v>0</v>
      </c>
      <c r="C15" s="157"/>
      <c r="D15" s="159">
        <v>0</v>
      </c>
      <c r="E15" s="82">
        <v>0</v>
      </c>
      <c r="F15" s="82">
        <v>13.520999999999999</v>
      </c>
      <c r="G15" s="82">
        <v>16.481000000000002</v>
      </c>
      <c r="H15" s="82">
        <v>13.159000000000001</v>
      </c>
      <c r="I15" s="82">
        <v>10.79</v>
      </c>
      <c r="J15" s="25">
        <v>52010010008</v>
      </c>
      <c r="K15" s="59" t="s">
        <v>1165</v>
      </c>
      <c r="L15" s="59" t="s">
        <v>1166</v>
      </c>
      <c r="M15" s="62" t="s">
        <v>105</v>
      </c>
      <c r="N15" s="26" t="s">
        <v>370</v>
      </c>
      <c r="O15" s="25" t="s">
        <v>381</v>
      </c>
      <c r="P15" s="26" t="s">
        <v>525</v>
      </c>
      <c r="Q15" s="26" t="s">
        <v>370</v>
      </c>
      <c r="R15" s="28">
        <v>16</v>
      </c>
      <c r="S15" s="27">
        <v>12</v>
      </c>
      <c r="T15" s="28">
        <v>18</v>
      </c>
      <c r="U15" s="27">
        <v>5</v>
      </c>
      <c r="V15" s="27">
        <v>16</v>
      </c>
      <c r="W15" s="27">
        <v>0</v>
      </c>
      <c r="X15" s="27">
        <v>7</v>
      </c>
      <c r="Y15" s="27">
        <v>12</v>
      </c>
      <c r="Z15" s="27">
        <v>16</v>
      </c>
      <c r="AA15" s="30">
        <v>0</v>
      </c>
      <c r="AB15" s="30">
        <v>932415603</v>
      </c>
      <c r="AC15" s="30">
        <v>2071210859</v>
      </c>
      <c r="AD15" s="30">
        <v>907409719</v>
      </c>
      <c r="AE15" s="30">
        <f t="shared" ref="AE15:AE79" si="1">SUM(AA15:AD15)</f>
        <v>3911036181</v>
      </c>
      <c r="AF15" s="59" t="s">
        <v>1138</v>
      </c>
    </row>
    <row r="16" spans="1:32" ht="76.5" x14ac:dyDescent="0.25">
      <c r="A16" s="157"/>
      <c r="B16" s="158">
        <v>0</v>
      </c>
      <c r="C16" s="157"/>
      <c r="D16" s="159">
        <v>0</v>
      </c>
      <c r="E16" s="82">
        <v>0</v>
      </c>
      <c r="F16" s="82">
        <v>7.4359999999999999</v>
      </c>
      <c r="G16" s="82">
        <v>3.6450000000000005</v>
      </c>
      <c r="H16" s="82">
        <v>5.0650000000000004</v>
      </c>
      <c r="I16" s="82">
        <v>3.488</v>
      </c>
      <c r="J16" s="25">
        <v>52010010009</v>
      </c>
      <c r="K16" s="59" t="s">
        <v>1167</v>
      </c>
      <c r="L16" s="59" t="s">
        <v>1168</v>
      </c>
      <c r="M16" s="62" t="s">
        <v>105</v>
      </c>
      <c r="N16" s="26" t="s">
        <v>370</v>
      </c>
      <c r="O16" s="25" t="s">
        <v>526</v>
      </c>
      <c r="P16" s="26" t="s">
        <v>527</v>
      </c>
      <c r="Q16" s="26" t="s">
        <v>370</v>
      </c>
      <c r="R16" s="28">
        <v>16</v>
      </c>
      <c r="S16" s="27">
        <v>45</v>
      </c>
      <c r="T16" s="28">
        <v>16</v>
      </c>
      <c r="U16" s="27">
        <v>0</v>
      </c>
      <c r="V16" s="27">
        <v>1</v>
      </c>
      <c r="W16" s="27">
        <v>0</v>
      </c>
      <c r="X16" s="27">
        <v>0.5</v>
      </c>
      <c r="Y16" s="27">
        <v>0.8</v>
      </c>
      <c r="Z16" s="27">
        <v>1</v>
      </c>
      <c r="AA16" s="30">
        <v>0</v>
      </c>
      <c r="AB16" s="30">
        <v>300009206</v>
      </c>
      <c r="AC16" s="30">
        <v>335850099</v>
      </c>
      <c r="AD16" s="30">
        <v>349284103</v>
      </c>
      <c r="AE16" s="30">
        <f t="shared" si="1"/>
        <v>985143408</v>
      </c>
      <c r="AF16" s="59" t="s">
        <v>1138</v>
      </c>
    </row>
    <row r="17" spans="1:32" ht="63.75" x14ac:dyDescent="0.25">
      <c r="A17" s="157"/>
      <c r="B17" s="158">
        <v>0</v>
      </c>
      <c r="C17" s="157"/>
      <c r="D17" s="159">
        <v>0</v>
      </c>
      <c r="E17" s="82">
        <v>0</v>
      </c>
      <c r="F17" s="82">
        <v>0</v>
      </c>
      <c r="G17" s="82">
        <v>5.6120000000000001</v>
      </c>
      <c r="H17" s="82">
        <v>4.351</v>
      </c>
      <c r="I17" s="82">
        <v>3.5389999999999997</v>
      </c>
      <c r="J17" s="25">
        <v>52010010010</v>
      </c>
      <c r="K17" s="59" t="s">
        <v>1169</v>
      </c>
      <c r="L17" s="59" t="s">
        <v>1170</v>
      </c>
      <c r="M17" s="62" t="s">
        <v>105</v>
      </c>
      <c r="N17" s="26" t="s">
        <v>370</v>
      </c>
      <c r="O17" s="25" t="s">
        <v>381</v>
      </c>
      <c r="P17" s="26" t="s">
        <v>528</v>
      </c>
      <c r="Q17" s="26" t="s">
        <v>370</v>
      </c>
      <c r="R17" s="28">
        <v>16</v>
      </c>
      <c r="S17" s="27">
        <v>45</v>
      </c>
      <c r="T17" s="28">
        <v>16</v>
      </c>
      <c r="U17" s="27">
        <v>0</v>
      </c>
      <c r="V17" s="27">
        <v>10</v>
      </c>
      <c r="W17" s="27">
        <v>0</v>
      </c>
      <c r="X17" s="27">
        <v>0</v>
      </c>
      <c r="Y17" s="27">
        <v>5</v>
      </c>
      <c r="Z17" s="27">
        <v>10</v>
      </c>
      <c r="AA17" s="30">
        <v>0</v>
      </c>
      <c r="AB17" s="30">
        <v>0</v>
      </c>
      <c r="AC17" s="30">
        <v>332800000</v>
      </c>
      <c r="AD17" s="30">
        <v>300000000</v>
      </c>
      <c r="AE17" s="30">
        <f t="shared" si="1"/>
        <v>632800000</v>
      </c>
      <c r="AF17" s="59" t="s">
        <v>1138</v>
      </c>
    </row>
    <row r="18" spans="1:32" ht="63.75" x14ac:dyDescent="0.25">
      <c r="A18" s="157"/>
      <c r="B18" s="158">
        <v>0</v>
      </c>
      <c r="C18" s="157"/>
      <c r="D18" s="159">
        <v>0</v>
      </c>
      <c r="E18" s="82">
        <v>0</v>
      </c>
      <c r="F18" s="82">
        <v>0</v>
      </c>
      <c r="G18" s="82">
        <v>3.9510000000000005</v>
      </c>
      <c r="H18" s="82">
        <v>4.641</v>
      </c>
      <c r="I18" s="82">
        <v>3.2939999999999996</v>
      </c>
      <c r="J18" s="25">
        <v>52010010011</v>
      </c>
      <c r="K18" s="59" t="s">
        <v>1171</v>
      </c>
      <c r="L18" s="59" t="s">
        <v>1172</v>
      </c>
      <c r="M18" s="62" t="s">
        <v>141</v>
      </c>
      <c r="N18" s="26" t="s">
        <v>370</v>
      </c>
      <c r="O18" s="25" t="s">
        <v>381</v>
      </c>
      <c r="P18" s="26" t="s">
        <v>529</v>
      </c>
      <c r="Q18" s="26" t="s">
        <v>370</v>
      </c>
      <c r="R18" s="28">
        <v>16</v>
      </c>
      <c r="S18" s="27">
        <v>45</v>
      </c>
      <c r="T18" s="28">
        <v>16</v>
      </c>
      <c r="U18" s="27">
        <v>0</v>
      </c>
      <c r="V18" s="27">
        <v>1</v>
      </c>
      <c r="W18" s="27">
        <v>0</v>
      </c>
      <c r="X18" s="27">
        <v>0</v>
      </c>
      <c r="Y18" s="27">
        <v>1</v>
      </c>
      <c r="Z18" s="27">
        <v>1</v>
      </c>
      <c r="AA18" s="30">
        <v>0</v>
      </c>
      <c r="AB18" s="30">
        <v>0</v>
      </c>
      <c r="AC18" s="30">
        <v>364000000</v>
      </c>
      <c r="AD18" s="30">
        <v>320000000</v>
      </c>
      <c r="AE18" s="30">
        <f t="shared" si="1"/>
        <v>684000000</v>
      </c>
      <c r="AF18" s="59" t="s">
        <v>1138</v>
      </c>
    </row>
    <row r="19" spans="1:32" ht="89.25" x14ac:dyDescent="0.25">
      <c r="A19" s="157"/>
      <c r="B19" s="158">
        <v>0</v>
      </c>
      <c r="C19" s="157"/>
      <c r="D19" s="159">
        <v>0</v>
      </c>
      <c r="E19" s="82">
        <v>0</v>
      </c>
      <c r="F19" s="82">
        <v>7.03</v>
      </c>
      <c r="G19" s="82">
        <v>4.3330000000000002</v>
      </c>
      <c r="H19" s="82">
        <v>5.84</v>
      </c>
      <c r="I19" s="82">
        <v>3.8010000000000002</v>
      </c>
      <c r="J19" s="25">
        <v>52010010012</v>
      </c>
      <c r="K19" s="59" t="s">
        <v>1173</v>
      </c>
      <c r="L19" s="59" t="s">
        <v>1174</v>
      </c>
      <c r="M19" s="62" t="s">
        <v>105</v>
      </c>
      <c r="N19" s="26" t="s">
        <v>370</v>
      </c>
      <c r="O19" s="25" t="s">
        <v>381</v>
      </c>
      <c r="P19" s="26" t="s">
        <v>530</v>
      </c>
      <c r="Q19" s="26" t="s">
        <v>370</v>
      </c>
      <c r="R19" s="28">
        <v>16</v>
      </c>
      <c r="S19" s="27">
        <v>45</v>
      </c>
      <c r="T19" s="28">
        <v>16</v>
      </c>
      <c r="U19" s="27">
        <v>0</v>
      </c>
      <c r="V19" s="27">
        <v>6</v>
      </c>
      <c r="W19" s="27">
        <v>0</v>
      </c>
      <c r="X19" s="27">
        <v>2</v>
      </c>
      <c r="Y19" s="27">
        <v>4</v>
      </c>
      <c r="Z19" s="27">
        <v>6</v>
      </c>
      <c r="AA19" s="30">
        <v>0</v>
      </c>
      <c r="AB19" s="30">
        <v>200000000</v>
      </c>
      <c r="AC19" s="30">
        <v>399237646</v>
      </c>
      <c r="AD19" s="30">
        <v>402735744</v>
      </c>
      <c r="AE19" s="30">
        <f t="shared" si="1"/>
        <v>1001973390</v>
      </c>
      <c r="AF19" s="59" t="s">
        <v>1138</v>
      </c>
    </row>
    <row r="20" spans="1:32" ht="38.25" x14ac:dyDescent="0.25">
      <c r="A20" s="157"/>
      <c r="B20" s="158">
        <v>0</v>
      </c>
      <c r="C20" s="157"/>
      <c r="D20" s="159">
        <v>0</v>
      </c>
      <c r="E20" s="82">
        <v>0</v>
      </c>
      <c r="F20" s="82">
        <v>6.5860000000000003</v>
      </c>
      <c r="G20" s="82">
        <v>4.0860000000000003</v>
      </c>
      <c r="H20" s="82">
        <v>5.6779999999999999</v>
      </c>
      <c r="I20" s="82">
        <v>3.5880000000000001</v>
      </c>
      <c r="J20" s="25">
        <v>52010010013</v>
      </c>
      <c r="K20" s="59" t="s">
        <v>1175</v>
      </c>
      <c r="L20" s="59" t="s">
        <v>1176</v>
      </c>
      <c r="M20" s="62" t="s">
        <v>105</v>
      </c>
      <c r="N20" s="26" t="s">
        <v>370</v>
      </c>
      <c r="O20" s="25" t="s">
        <v>381</v>
      </c>
      <c r="P20" s="26" t="s">
        <v>531</v>
      </c>
      <c r="Q20" s="26" t="s">
        <v>370</v>
      </c>
      <c r="R20" s="28">
        <v>16</v>
      </c>
      <c r="S20" s="27">
        <v>45</v>
      </c>
      <c r="T20" s="28">
        <v>16</v>
      </c>
      <c r="U20" s="27">
        <v>0</v>
      </c>
      <c r="V20" s="27">
        <v>1</v>
      </c>
      <c r="W20" s="27">
        <v>0</v>
      </c>
      <c r="X20" s="68">
        <v>0.5</v>
      </c>
      <c r="Y20" s="68">
        <v>0.9</v>
      </c>
      <c r="Z20" s="68">
        <v>1</v>
      </c>
      <c r="AA20" s="30">
        <v>0</v>
      </c>
      <c r="AB20" s="30">
        <v>149959033</v>
      </c>
      <c r="AC20" s="30">
        <v>376480002.19999999</v>
      </c>
      <c r="AD20" s="30">
        <v>391539198</v>
      </c>
      <c r="AE20" s="30">
        <f t="shared" si="1"/>
        <v>917978233.20000005</v>
      </c>
      <c r="AF20" s="59" t="s">
        <v>1138</v>
      </c>
    </row>
    <row r="21" spans="1:32" ht="89.25" x14ac:dyDescent="0.25">
      <c r="A21" s="157"/>
      <c r="B21" s="158">
        <v>0</v>
      </c>
      <c r="C21" s="157"/>
      <c r="D21" s="159">
        <v>0</v>
      </c>
      <c r="E21" s="82">
        <v>0</v>
      </c>
      <c r="F21" s="82">
        <v>7.0440000000000005</v>
      </c>
      <c r="G21" s="82">
        <v>3.84</v>
      </c>
      <c r="H21" s="82">
        <v>5.5809999999999995</v>
      </c>
      <c r="I21" s="82">
        <v>3.47</v>
      </c>
      <c r="J21" s="25">
        <v>52010010014</v>
      </c>
      <c r="K21" s="59" t="s">
        <v>1177</v>
      </c>
      <c r="L21" s="59" t="s">
        <v>1178</v>
      </c>
      <c r="M21" s="62" t="s">
        <v>141</v>
      </c>
      <c r="N21" s="26" t="s">
        <v>370</v>
      </c>
      <c r="O21" s="25" t="s">
        <v>381</v>
      </c>
      <c r="P21" s="26" t="s">
        <v>532</v>
      </c>
      <c r="Q21" s="26" t="s">
        <v>370</v>
      </c>
      <c r="R21" s="28">
        <v>16</v>
      </c>
      <c r="S21" s="27">
        <v>45</v>
      </c>
      <c r="T21" s="28">
        <v>16</v>
      </c>
      <c r="U21" s="27">
        <v>0</v>
      </c>
      <c r="V21" s="27">
        <v>1</v>
      </c>
      <c r="W21" s="27">
        <v>0</v>
      </c>
      <c r="X21" s="27">
        <v>1</v>
      </c>
      <c r="Y21" s="27">
        <v>1</v>
      </c>
      <c r="Z21" s="27">
        <v>1</v>
      </c>
      <c r="AA21" s="30">
        <v>0</v>
      </c>
      <c r="AB21" s="30">
        <v>200000000</v>
      </c>
      <c r="AC21" s="30">
        <v>353782414</v>
      </c>
      <c r="AD21" s="30">
        <v>384864422</v>
      </c>
      <c r="AE21" s="30">
        <f t="shared" si="1"/>
        <v>938646836</v>
      </c>
      <c r="AF21" s="59" t="s">
        <v>1138</v>
      </c>
    </row>
    <row r="22" spans="1:32" ht="51" x14ac:dyDescent="0.25">
      <c r="A22" s="157"/>
      <c r="B22" s="158">
        <v>0</v>
      </c>
      <c r="C22" s="157"/>
      <c r="D22" s="159">
        <v>0</v>
      </c>
      <c r="E22" s="78">
        <v>15.048</v>
      </c>
      <c r="F22" s="78">
        <v>6.5519999999999996</v>
      </c>
      <c r="G22" s="78">
        <v>4.1709999999999994</v>
      </c>
      <c r="H22" s="78">
        <v>2.9000000000000004</v>
      </c>
      <c r="I22" s="78">
        <v>6.1850000000000005</v>
      </c>
      <c r="J22" s="22">
        <v>52010010015</v>
      </c>
      <c r="K22" s="61" t="s">
        <v>1179</v>
      </c>
      <c r="L22" s="61" t="s">
        <v>1180</v>
      </c>
      <c r="M22" s="62" t="s">
        <v>141</v>
      </c>
      <c r="N22" s="26" t="s">
        <v>533</v>
      </c>
      <c r="O22" s="25" t="s">
        <v>381</v>
      </c>
      <c r="P22" s="26" t="s">
        <v>534</v>
      </c>
      <c r="Q22" s="26" t="s">
        <v>370</v>
      </c>
      <c r="R22" s="28">
        <v>16</v>
      </c>
      <c r="S22" s="27">
        <v>22</v>
      </c>
      <c r="T22" s="26">
        <v>1</v>
      </c>
      <c r="U22" s="27">
        <v>0</v>
      </c>
      <c r="V22" s="27">
        <v>30</v>
      </c>
      <c r="W22" s="27">
        <v>5</v>
      </c>
      <c r="X22" s="27">
        <v>15</v>
      </c>
      <c r="Y22" s="27">
        <v>25</v>
      </c>
      <c r="Z22" s="27">
        <v>30</v>
      </c>
      <c r="AA22" s="30">
        <v>83813542</v>
      </c>
      <c r="AB22" s="30">
        <v>200000000</v>
      </c>
      <c r="AC22" s="30">
        <v>200000000</v>
      </c>
      <c r="AD22" s="30">
        <v>200000000</v>
      </c>
      <c r="AE22" s="30">
        <f t="shared" si="1"/>
        <v>683813542</v>
      </c>
      <c r="AF22" s="59" t="s">
        <v>355</v>
      </c>
    </row>
    <row r="23" spans="1:32" ht="89.25" x14ac:dyDescent="0.25">
      <c r="A23" s="157"/>
      <c r="B23" s="158">
        <v>0</v>
      </c>
      <c r="C23" s="157"/>
      <c r="D23" s="159">
        <v>0</v>
      </c>
      <c r="E23" s="78">
        <v>0</v>
      </c>
      <c r="F23" s="78">
        <v>0</v>
      </c>
      <c r="G23" s="78">
        <v>5.3650000000000002</v>
      </c>
      <c r="H23" s="78">
        <v>4.6459999999999999</v>
      </c>
      <c r="I23" s="78">
        <v>3.4860000000000002</v>
      </c>
      <c r="J23" s="22">
        <v>52010010016</v>
      </c>
      <c r="K23" s="61" t="s">
        <v>1181</v>
      </c>
      <c r="L23" s="61" t="s">
        <v>1182</v>
      </c>
      <c r="M23" s="62" t="s">
        <v>105</v>
      </c>
      <c r="N23" s="26" t="s">
        <v>370</v>
      </c>
      <c r="O23" s="25" t="s">
        <v>381</v>
      </c>
      <c r="P23" s="26" t="s">
        <v>535</v>
      </c>
      <c r="Q23" s="26" t="s">
        <v>370</v>
      </c>
      <c r="R23" s="28">
        <v>16</v>
      </c>
      <c r="S23" s="27">
        <v>45</v>
      </c>
      <c r="T23" s="28">
        <v>16</v>
      </c>
      <c r="U23" s="27">
        <v>0</v>
      </c>
      <c r="V23" s="27">
        <v>4</v>
      </c>
      <c r="W23" s="27">
        <v>0</v>
      </c>
      <c r="X23" s="27">
        <v>0</v>
      </c>
      <c r="Y23" s="27">
        <v>2</v>
      </c>
      <c r="Z23" s="27">
        <v>4</v>
      </c>
      <c r="AA23" s="30">
        <v>0</v>
      </c>
      <c r="AB23" s="30">
        <v>0</v>
      </c>
      <c r="AC23" s="30">
        <v>310000000</v>
      </c>
      <c r="AD23" s="30">
        <v>320400000</v>
      </c>
      <c r="AE23" s="30">
        <f t="shared" si="1"/>
        <v>630400000</v>
      </c>
      <c r="AF23" s="59" t="s">
        <v>1138</v>
      </c>
    </row>
    <row r="24" spans="1:32" ht="51" customHeight="1" x14ac:dyDescent="0.25">
      <c r="A24" s="157"/>
      <c r="B24" s="158">
        <v>0</v>
      </c>
      <c r="C24" s="143" t="s">
        <v>1183</v>
      </c>
      <c r="D24" s="161">
        <v>17.305</v>
      </c>
      <c r="E24" s="78">
        <v>18.379000000000001</v>
      </c>
      <c r="F24" s="78">
        <v>18.809999999999999</v>
      </c>
      <c r="G24" s="78">
        <v>18.987000000000002</v>
      </c>
      <c r="H24" s="78">
        <v>18.981999999999999</v>
      </c>
      <c r="I24" s="78">
        <v>18.790000000000003</v>
      </c>
      <c r="J24" s="22">
        <v>52010020001</v>
      </c>
      <c r="K24" s="61" t="s">
        <v>1184</v>
      </c>
      <c r="L24" s="61" t="s">
        <v>1185</v>
      </c>
      <c r="M24" s="62" t="s">
        <v>105</v>
      </c>
      <c r="N24" s="26" t="s">
        <v>370</v>
      </c>
      <c r="O24" s="25" t="s">
        <v>381</v>
      </c>
      <c r="P24" s="26" t="s">
        <v>536</v>
      </c>
      <c r="Q24" s="26" t="s">
        <v>370</v>
      </c>
      <c r="R24" s="28">
        <v>16</v>
      </c>
      <c r="S24" s="27">
        <v>45</v>
      </c>
      <c r="T24" s="28">
        <v>18</v>
      </c>
      <c r="U24" s="27">
        <v>26306</v>
      </c>
      <c r="V24" s="27">
        <v>38306</v>
      </c>
      <c r="W24" s="27">
        <v>28106</v>
      </c>
      <c r="X24" s="27">
        <v>31506</v>
      </c>
      <c r="Y24" s="27">
        <v>34906</v>
      </c>
      <c r="Z24" s="27">
        <v>38306</v>
      </c>
      <c r="AA24" s="30">
        <v>1658584000</v>
      </c>
      <c r="AB24" s="30">
        <v>2691513200</v>
      </c>
      <c r="AC24" s="30">
        <v>2726088860</v>
      </c>
      <c r="AD24" s="30">
        <v>2762393303</v>
      </c>
      <c r="AE24" s="30">
        <f t="shared" si="1"/>
        <v>9838579363</v>
      </c>
      <c r="AF24" s="59" t="s">
        <v>369</v>
      </c>
    </row>
    <row r="25" spans="1:32" ht="51" x14ac:dyDescent="0.25">
      <c r="A25" s="157"/>
      <c r="B25" s="158">
        <v>0</v>
      </c>
      <c r="C25" s="143"/>
      <c r="D25" s="161">
        <v>0</v>
      </c>
      <c r="E25" s="78">
        <v>21.809000000000001</v>
      </c>
      <c r="F25" s="78">
        <v>14.693000000000001</v>
      </c>
      <c r="G25" s="78">
        <v>14.865</v>
      </c>
      <c r="H25" s="78">
        <v>14.638999999999999</v>
      </c>
      <c r="I25" s="78">
        <v>16.501999999999999</v>
      </c>
      <c r="J25" s="22">
        <v>52010020002</v>
      </c>
      <c r="K25" s="61" t="s">
        <v>1186</v>
      </c>
      <c r="L25" s="61" t="s">
        <v>1187</v>
      </c>
      <c r="M25" s="62" t="s">
        <v>105</v>
      </c>
      <c r="N25" s="26" t="s">
        <v>370</v>
      </c>
      <c r="O25" s="25" t="s">
        <v>381</v>
      </c>
      <c r="P25" s="26" t="s">
        <v>537</v>
      </c>
      <c r="Q25" s="26" t="s">
        <v>370</v>
      </c>
      <c r="R25" s="28">
        <v>16</v>
      </c>
      <c r="S25" s="27">
        <v>41</v>
      </c>
      <c r="T25" s="28">
        <v>18</v>
      </c>
      <c r="U25" s="27">
        <v>2400</v>
      </c>
      <c r="V25" s="27">
        <v>37400</v>
      </c>
      <c r="W25" s="27">
        <v>8150</v>
      </c>
      <c r="X25" s="27">
        <v>17900</v>
      </c>
      <c r="Y25" s="27">
        <v>27650</v>
      </c>
      <c r="Z25" s="27">
        <v>37400</v>
      </c>
      <c r="AA25" s="30">
        <v>9644668529</v>
      </c>
      <c r="AB25" s="30">
        <v>2000000000</v>
      </c>
      <c r="AC25" s="30">
        <v>2000000000</v>
      </c>
      <c r="AD25" s="30">
        <v>2000000000</v>
      </c>
      <c r="AE25" s="30">
        <f t="shared" si="1"/>
        <v>15644668529</v>
      </c>
      <c r="AF25" s="59" t="s">
        <v>369</v>
      </c>
    </row>
    <row r="26" spans="1:32" ht="76.5" x14ac:dyDescent="0.25">
      <c r="A26" s="157"/>
      <c r="B26" s="158">
        <v>0</v>
      </c>
      <c r="C26" s="143"/>
      <c r="D26" s="161">
        <v>0</v>
      </c>
      <c r="E26" s="78">
        <v>9.5909999999999993</v>
      </c>
      <c r="F26" s="78">
        <v>9.3829999999999991</v>
      </c>
      <c r="G26" s="78">
        <v>9.2579999999999991</v>
      </c>
      <c r="H26" s="78">
        <v>9.4540000000000006</v>
      </c>
      <c r="I26" s="78">
        <v>8.6709999999999994</v>
      </c>
      <c r="J26" s="22">
        <v>52010020003</v>
      </c>
      <c r="K26" s="61" t="s">
        <v>1188</v>
      </c>
      <c r="L26" s="61" t="s">
        <v>1189</v>
      </c>
      <c r="M26" s="62" t="s">
        <v>105</v>
      </c>
      <c r="N26" s="26" t="s">
        <v>370</v>
      </c>
      <c r="O26" s="25" t="s">
        <v>381</v>
      </c>
      <c r="P26" s="26" t="s">
        <v>538</v>
      </c>
      <c r="Q26" s="26" t="s">
        <v>370</v>
      </c>
      <c r="R26" s="26">
        <v>5</v>
      </c>
      <c r="S26" s="27">
        <v>22</v>
      </c>
      <c r="T26" s="26">
        <v>1</v>
      </c>
      <c r="U26" s="27">
        <v>0</v>
      </c>
      <c r="V26" s="27">
        <v>30</v>
      </c>
      <c r="W26" s="27">
        <v>3</v>
      </c>
      <c r="X26" s="27">
        <v>10</v>
      </c>
      <c r="Y26" s="27">
        <v>20</v>
      </c>
      <c r="Z26" s="27">
        <v>30</v>
      </c>
      <c r="AA26" s="30">
        <v>100000000</v>
      </c>
      <c r="AB26" s="30">
        <v>1060683750</v>
      </c>
      <c r="AC26" s="30">
        <v>1097807681</v>
      </c>
      <c r="AD26" s="30">
        <v>1136230950</v>
      </c>
      <c r="AE26" s="30">
        <f t="shared" si="1"/>
        <v>3394722381</v>
      </c>
      <c r="AF26" s="59" t="s">
        <v>355</v>
      </c>
    </row>
    <row r="27" spans="1:32" ht="51" x14ac:dyDescent="0.25">
      <c r="A27" s="157"/>
      <c r="B27" s="158">
        <v>0</v>
      </c>
      <c r="C27" s="143"/>
      <c r="D27" s="161">
        <v>0</v>
      </c>
      <c r="E27" s="78">
        <v>12.162000000000001</v>
      </c>
      <c r="F27" s="78">
        <v>15.151</v>
      </c>
      <c r="G27" s="78">
        <v>14.316000000000001</v>
      </c>
      <c r="H27" s="78">
        <v>14.099999999999998</v>
      </c>
      <c r="I27" s="78">
        <v>13.932</v>
      </c>
      <c r="J27" s="22">
        <v>52010020004</v>
      </c>
      <c r="K27" s="61" t="s">
        <v>1190</v>
      </c>
      <c r="L27" s="61" t="s">
        <v>1191</v>
      </c>
      <c r="M27" s="62" t="s">
        <v>141</v>
      </c>
      <c r="N27" s="26" t="s">
        <v>370</v>
      </c>
      <c r="O27" s="25" t="s">
        <v>381</v>
      </c>
      <c r="P27" s="26" t="s">
        <v>539</v>
      </c>
      <c r="Q27" s="26" t="s">
        <v>370</v>
      </c>
      <c r="R27" s="28">
        <v>16</v>
      </c>
      <c r="S27" s="27">
        <v>22</v>
      </c>
      <c r="T27" s="26">
        <v>1</v>
      </c>
      <c r="U27" s="27">
        <v>91</v>
      </c>
      <c r="V27" s="27">
        <v>92</v>
      </c>
      <c r="W27" s="27">
        <v>92</v>
      </c>
      <c r="X27" s="27">
        <v>92</v>
      </c>
      <c r="Y27" s="27">
        <v>92</v>
      </c>
      <c r="Z27" s="27">
        <v>92</v>
      </c>
      <c r="AA27" s="30">
        <v>764697330</v>
      </c>
      <c r="AB27" s="30">
        <v>2051750000</v>
      </c>
      <c r="AC27" s="30">
        <v>2053561250</v>
      </c>
      <c r="AD27" s="30">
        <v>2055435894</v>
      </c>
      <c r="AE27" s="30">
        <f t="shared" si="1"/>
        <v>6925444474</v>
      </c>
      <c r="AF27" s="59" t="s">
        <v>355</v>
      </c>
    </row>
    <row r="28" spans="1:32" ht="76.5" x14ac:dyDescent="0.25">
      <c r="A28" s="157"/>
      <c r="B28" s="158">
        <v>0</v>
      </c>
      <c r="C28" s="143"/>
      <c r="D28" s="161">
        <v>0</v>
      </c>
      <c r="E28" s="78">
        <v>0</v>
      </c>
      <c r="F28" s="78">
        <v>5.5390000000000006</v>
      </c>
      <c r="G28" s="78">
        <v>6.508</v>
      </c>
      <c r="H28" s="78">
        <v>6.5989999999999993</v>
      </c>
      <c r="I28" s="78">
        <v>4.6629999999999994</v>
      </c>
      <c r="J28" s="22">
        <v>52010020005</v>
      </c>
      <c r="K28" s="61" t="s">
        <v>1192</v>
      </c>
      <c r="L28" s="61" t="s">
        <v>1193</v>
      </c>
      <c r="M28" s="62" t="s">
        <v>105</v>
      </c>
      <c r="N28" s="26" t="s">
        <v>370</v>
      </c>
      <c r="O28" s="25" t="s">
        <v>381</v>
      </c>
      <c r="P28" s="26" t="s">
        <v>540</v>
      </c>
      <c r="Q28" s="26" t="s">
        <v>370</v>
      </c>
      <c r="R28" s="28">
        <v>16</v>
      </c>
      <c r="S28" s="27">
        <v>45</v>
      </c>
      <c r="T28" s="28">
        <v>16</v>
      </c>
      <c r="U28" s="27">
        <v>30</v>
      </c>
      <c r="V28" s="27">
        <v>80</v>
      </c>
      <c r="W28" s="27">
        <v>0</v>
      </c>
      <c r="X28" s="27">
        <v>45</v>
      </c>
      <c r="Y28" s="27">
        <v>63</v>
      </c>
      <c r="Z28" s="27">
        <v>80</v>
      </c>
      <c r="AA28" s="30">
        <v>0</v>
      </c>
      <c r="AB28" s="30">
        <v>300000000</v>
      </c>
      <c r="AC28" s="30">
        <v>416000000</v>
      </c>
      <c r="AD28" s="30">
        <v>432640000</v>
      </c>
      <c r="AE28" s="30">
        <f t="shared" si="1"/>
        <v>1148640000</v>
      </c>
      <c r="AF28" s="59" t="s">
        <v>1138</v>
      </c>
    </row>
    <row r="29" spans="1:32" ht="51" x14ac:dyDescent="0.25">
      <c r="A29" s="157"/>
      <c r="B29" s="158">
        <v>0</v>
      </c>
      <c r="C29" s="143"/>
      <c r="D29" s="161">
        <v>0</v>
      </c>
      <c r="E29" s="78">
        <v>9.7629999999999999</v>
      </c>
      <c r="F29" s="78">
        <v>5.774</v>
      </c>
      <c r="G29" s="78">
        <v>4.7359999999999998</v>
      </c>
      <c r="H29" s="78">
        <v>4.7940000000000005</v>
      </c>
      <c r="I29" s="78">
        <v>5.516</v>
      </c>
      <c r="J29" s="22">
        <v>52010020006</v>
      </c>
      <c r="K29" s="61" t="s">
        <v>1194</v>
      </c>
      <c r="L29" s="61" t="s">
        <v>1195</v>
      </c>
      <c r="M29" s="62" t="s">
        <v>141</v>
      </c>
      <c r="N29" s="26" t="s">
        <v>370</v>
      </c>
      <c r="O29" s="25" t="s">
        <v>381</v>
      </c>
      <c r="P29" s="26" t="s">
        <v>541</v>
      </c>
      <c r="Q29" s="26" t="s">
        <v>370</v>
      </c>
      <c r="R29" s="28">
        <v>16</v>
      </c>
      <c r="S29" s="27">
        <v>22</v>
      </c>
      <c r="T29" s="26">
        <v>1</v>
      </c>
      <c r="U29" s="27">
        <v>91</v>
      </c>
      <c r="V29" s="27">
        <v>92</v>
      </c>
      <c r="W29" s="27">
        <v>92</v>
      </c>
      <c r="X29" s="27">
        <v>92</v>
      </c>
      <c r="Y29" s="27">
        <v>92</v>
      </c>
      <c r="Z29" s="27">
        <v>92</v>
      </c>
      <c r="AA29" s="30">
        <v>47915766</v>
      </c>
      <c r="AB29" s="30">
        <v>313511850</v>
      </c>
      <c r="AC29" s="30">
        <v>324484765</v>
      </c>
      <c r="AD29" s="30">
        <v>335841732</v>
      </c>
      <c r="AE29" s="30">
        <f t="shared" si="1"/>
        <v>1021754113</v>
      </c>
      <c r="AF29" s="59" t="s">
        <v>355</v>
      </c>
    </row>
    <row r="30" spans="1:32" ht="76.5" x14ac:dyDescent="0.25">
      <c r="A30" s="157"/>
      <c r="B30" s="158">
        <v>0</v>
      </c>
      <c r="C30" s="143"/>
      <c r="D30" s="161">
        <v>0</v>
      </c>
      <c r="E30" s="78">
        <v>0</v>
      </c>
      <c r="F30" s="78">
        <v>5.3890000000000002</v>
      </c>
      <c r="G30" s="78">
        <v>4.3679999999999994</v>
      </c>
      <c r="H30" s="78">
        <v>4.43</v>
      </c>
      <c r="I30" s="78">
        <v>3.5459999999999998</v>
      </c>
      <c r="J30" s="22">
        <v>52010020007</v>
      </c>
      <c r="K30" s="61" t="s">
        <v>1196</v>
      </c>
      <c r="L30" s="61" t="s">
        <v>1197</v>
      </c>
      <c r="M30" s="62" t="s">
        <v>105</v>
      </c>
      <c r="N30" s="26" t="s">
        <v>370</v>
      </c>
      <c r="O30" s="25" t="s">
        <v>542</v>
      </c>
      <c r="P30" s="26" t="s">
        <v>1766</v>
      </c>
      <c r="Q30" s="26" t="s">
        <v>370</v>
      </c>
      <c r="R30" s="28">
        <v>16</v>
      </c>
      <c r="S30" s="27">
        <v>45</v>
      </c>
      <c r="T30" s="28">
        <v>18</v>
      </c>
      <c r="U30" s="27">
        <v>0</v>
      </c>
      <c r="V30" s="27">
        <v>1</v>
      </c>
      <c r="W30" s="27">
        <v>0</v>
      </c>
      <c r="X30" s="68">
        <v>0.6</v>
      </c>
      <c r="Y30" s="68">
        <v>0.9</v>
      </c>
      <c r="Z30" s="68">
        <v>1</v>
      </c>
      <c r="AA30" s="30">
        <v>0</v>
      </c>
      <c r="AB30" s="30">
        <v>180000000</v>
      </c>
      <c r="AC30" s="30">
        <v>280800000</v>
      </c>
      <c r="AD30" s="30">
        <v>292032000</v>
      </c>
      <c r="AE30" s="30">
        <f t="shared" si="1"/>
        <v>752832000</v>
      </c>
      <c r="AF30" s="59" t="s">
        <v>1138</v>
      </c>
    </row>
    <row r="31" spans="1:32" ht="89.25" x14ac:dyDescent="0.25">
      <c r="A31" s="157"/>
      <c r="B31" s="158">
        <v>0</v>
      </c>
      <c r="C31" s="143"/>
      <c r="D31" s="161">
        <v>0</v>
      </c>
      <c r="E31" s="78">
        <v>12.992999999999999</v>
      </c>
      <c r="F31" s="78">
        <v>7.4959999999999996</v>
      </c>
      <c r="G31" s="78">
        <v>11.09</v>
      </c>
      <c r="H31" s="78">
        <v>11.379999999999999</v>
      </c>
      <c r="I31" s="78">
        <v>9.8149999999999995</v>
      </c>
      <c r="J31" s="22">
        <v>52010020008</v>
      </c>
      <c r="K31" s="61" t="s">
        <v>1198</v>
      </c>
      <c r="L31" s="61" t="s">
        <v>1199</v>
      </c>
      <c r="M31" s="62" t="s">
        <v>105</v>
      </c>
      <c r="N31" s="26" t="s">
        <v>370</v>
      </c>
      <c r="O31" s="25" t="s">
        <v>381</v>
      </c>
      <c r="P31" s="26" t="s">
        <v>1767</v>
      </c>
      <c r="Q31" s="26" t="s">
        <v>370</v>
      </c>
      <c r="R31" s="28">
        <v>16</v>
      </c>
      <c r="S31" s="27">
        <v>41</v>
      </c>
      <c r="T31" s="28">
        <v>14</v>
      </c>
      <c r="U31" s="27">
        <v>4</v>
      </c>
      <c r="V31" s="27">
        <v>7</v>
      </c>
      <c r="W31" s="27">
        <v>4</v>
      </c>
      <c r="X31" s="27">
        <v>5</v>
      </c>
      <c r="Y31" s="27">
        <v>6</v>
      </c>
      <c r="Z31" s="27">
        <v>7</v>
      </c>
      <c r="AA31" s="30">
        <v>270000000</v>
      </c>
      <c r="AB31" s="30">
        <v>847320000</v>
      </c>
      <c r="AC31" s="30">
        <v>1315235200</v>
      </c>
      <c r="AD31" s="30">
        <v>1367843888</v>
      </c>
      <c r="AE31" s="30">
        <f t="shared" si="1"/>
        <v>3800399088</v>
      </c>
      <c r="AF31" s="59" t="s">
        <v>367</v>
      </c>
    </row>
    <row r="32" spans="1:32" ht="102" x14ac:dyDescent="0.25">
      <c r="A32" s="157"/>
      <c r="B32" s="158">
        <v>0</v>
      </c>
      <c r="C32" s="143"/>
      <c r="D32" s="161">
        <v>0</v>
      </c>
      <c r="E32" s="78">
        <v>15.303000000000001</v>
      </c>
      <c r="F32" s="78">
        <v>11.903</v>
      </c>
      <c r="G32" s="78">
        <v>11.648999999999999</v>
      </c>
      <c r="H32" s="78">
        <v>11.684999999999999</v>
      </c>
      <c r="I32" s="78">
        <v>12.635</v>
      </c>
      <c r="J32" s="22">
        <v>52010020009</v>
      </c>
      <c r="K32" s="61" t="s">
        <v>1200</v>
      </c>
      <c r="L32" s="61" t="s">
        <v>1201</v>
      </c>
      <c r="M32" s="62" t="s">
        <v>105</v>
      </c>
      <c r="N32" s="26" t="s">
        <v>370</v>
      </c>
      <c r="O32" s="25" t="s">
        <v>381</v>
      </c>
      <c r="P32" s="26" t="s">
        <v>543</v>
      </c>
      <c r="Q32" s="26" t="s">
        <v>370</v>
      </c>
      <c r="R32" s="28">
        <v>16</v>
      </c>
      <c r="S32" s="27">
        <v>19</v>
      </c>
      <c r="T32" s="26">
        <v>2</v>
      </c>
      <c r="U32" s="27">
        <v>1300</v>
      </c>
      <c r="V32" s="27">
        <v>6900</v>
      </c>
      <c r="W32" s="27">
        <v>2200</v>
      </c>
      <c r="X32" s="27">
        <v>3800</v>
      </c>
      <c r="Y32" s="27">
        <v>5400</v>
      </c>
      <c r="Z32" s="27">
        <v>6900</v>
      </c>
      <c r="AA32" s="30">
        <v>1213687777</v>
      </c>
      <c r="AB32" s="30">
        <v>1345478452</v>
      </c>
      <c r="AC32" s="30">
        <v>1381519352.5</v>
      </c>
      <c r="AD32" s="30">
        <v>1404522990</v>
      </c>
      <c r="AE32" s="30">
        <f t="shared" si="1"/>
        <v>5345208571.5</v>
      </c>
      <c r="AF32" s="59" t="s">
        <v>353</v>
      </c>
    </row>
    <row r="33" spans="1:32" ht="76.5" x14ac:dyDescent="0.25">
      <c r="A33" s="157"/>
      <c r="B33" s="158">
        <v>0</v>
      </c>
      <c r="C33" s="143"/>
      <c r="D33" s="161">
        <v>0</v>
      </c>
      <c r="E33" s="78">
        <v>0</v>
      </c>
      <c r="F33" s="78">
        <v>5.8620000000000001</v>
      </c>
      <c r="G33" s="78">
        <v>4.2229999999999999</v>
      </c>
      <c r="H33" s="78">
        <v>3.9370000000000003</v>
      </c>
      <c r="I33" s="78">
        <v>5.93</v>
      </c>
      <c r="J33" s="22">
        <v>52010020010</v>
      </c>
      <c r="K33" s="61" t="s">
        <v>1202</v>
      </c>
      <c r="L33" s="61" t="s">
        <v>1203</v>
      </c>
      <c r="M33" s="62" t="s">
        <v>105</v>
      </c>
      <c r="N33" s="26" t="s">
        <v>370</v>
      </c>
      <c r="O33" s="25" t="s">
        <v>381</v>
      </c>
      <c r="P33" s="26" t="s">
        <v>544</v>
      </c>
      <c r="Q33" s="26" t="s">
        <v>370</v>
      </c>
      <c r="R33" s="28">
        <v>16</v>
      </c>
      <c r="S33" s="27">
        <v>45</v>
      </c>
      <c r="T33" s="28">
        <v>16</v>
      </c>
      <c r="U33" s="27">
        <v>0</v>
      </c>
      <c r="V33" s="27">
        <v>4</v>
      </c>
      <c r="W33" s="27">
        <v>0</v>
      </c>
      <c r="X33" s="27">
        <v>2</v>
      </c>
      <c r="Y33" s="27">
        <v>3</v>
      </c>
      <c r="Z33" s="27">
        <v>4</v>
      </c>
      <c r="AA33" s="30">
        <v>0</v>
      </c>
      <c r="AB33" s="30">
        <v>150000000</v>
      </c>
      <c r="AC33" s="30">
        <v>263626964</v>
      </c>
      <c r="AD33" s="30">
        <v>232864989</v>
      </c>
      <c r="AE33" s="30">
        <f t="shared" si="1"/>
        <v>646491953</v>
      </c>
      <c r="AF33" s="59" t="s">
        <v>1138</v>
      </c>
    </row>
    <row r="34" spans="1:32" ht="51" customHeight="1" x14ac:dyDescent="0.25">
      <c r="A34" s="157"/>
      <c r="B34" s="158">
        <v>0</v>
      </c>
      <c r="C34" s="143" t="s">
        <v>1204</v>
      </c>
      <c r="D34" s="161">
        <v>33.616</v>
      </c>
      <c r="E34" s="78">
        <v>10.433</v>
      </c>
      <c r="F34" s="78">
        <v>8.1140000000000008</v>
      </c>
      <c r="G34" s="78">
        <v>0</v>
      </c>
      <c r="H34" s="78">
        <v>0</v>
      </c>
      <c r="I34" s="78">
        <v>4.6370000000000005</v>
      </c>
      <c r="J34" s="22">
        <v>52010030001</v>
      </c>
      <c r="K34" s="61" t="s">
        <v>1205</v>
      </c>
      <c r="L34" s="61" t="s">
        <v>1206</v>
      </c>
      <c r="M34" s="62" t="s">
        <v>141</v>
      </c>
      <c r="N34" s="26" t="s">
        <v>370</v>
      </c>
      <c r="O34" s="25" t="s">
        <v>381</v>
      </c>
      <c r="P34" s="26" t="s">
        <v>545</v>
      </c>
      <c r="Q34" s="26" t="s">
        <v>370</v>
      </c>
      <c r="R34" s="28">
        <v>16</v>
      </c>
      <c r="S34" s="27">
        <v>45</v>
      </c>
      <c r="T34" s="28">
        <v>18</v>
      </c>
      <c r="U34" s="27">
        <v>0</v>
      </c>
      <c r="V34" s="27">
        <v>1</v>
      </c>
      <c r="W34" s="27">
        <v>1</v>
      </c>
      <c r="X34" s="27">
        <v>1</v>
      </c>
      <c r="Y34" s="27">
        <v>0</v>
      </c>
      <c r="Z34" s="27">
        <v>0</v>
      </c>
      <c r="AA34" s="30">
        <v>125000000</v>
      </c>
      <c r="AB34" s="30">
        <v>262500000</v>
      </c>
      <c r="AC34" s="30">
        <v>0</v>
      </c>
      <c r="AD34" s="30">
        <v>0</v>
      </c>
      <c r="AE34" s="30">
        <f t="shared" si="1"/>
        <v>387500000</v>
      </c>
      <c r="AF34" s="59" t="s">
        <v>369</v>
      </c>
    </row>
    <row r="35" spans="1:32" ht="51" x14ac:dyDescent="0.25">
      <c r="A35" s="157"/>
      <c r="B35" s="158">
        <v>0</v>
      </c>
      <c r="C35" s="143"/>
      <c r="D35" s="161">
        <v>0</v>
      </c>
      <c r="E35" s="78">
        <v>0</v>
      </c>
      <c r="F35" s="78">
        <v>8.7729999999999997</v>
      </c>
      <c r="G35" s="78">
        <v>8.577</v>
      </c>
      <c r="H35" s="78">
        <v>10.972</v>
      </c>
      <c r="I35" s="78">
        <v>7.0809999999999995</v>
      </c>
      <c r="J35" s="22">
        <v>52010030002</v>
      </c>
      <c r="K35" s="61" t="s">
        <v>1207</v>
      </c>
      <c r="L35" s="61" t="s">
        <v>1208</v>
      </c>
      <c r="M35" s="62" t="s">
        <v>141</v>
      </c>
      <c r="N35" s="26" t="s">
        <v>370</v>
      </c>
      <c r="O35" s="25" t="s">
        <v>381</v>
      </c>
      <c r="P35" s="26" t="s">
        <v>546</v>
      </c>
      <c r="Q35" s="26" t="s">
        <v>370</v>
      </c>
      <c r="R35" s="28">
        <v>16</v>
      </c>
      <c r="S35" s="27">
        <v>45</v>
      </c>
      <c r="T35" s="28">
        <v>18</v>
      </c>
      <c r="U35" s="27">
        <v>0</v>
      </c>
      <c r="V35" s="27">
        <v>13</v>
      </c>
      <c r="W35" s="27">
        <v>0</v>
      </c>
      <c r="X35" s="27">
        <v>13</v>
      </c>
      <c r="Y35" s="27">
        <v>13</v>
      </c>
      <c r="Z35" s="27">
        <v>13</v>
      </c>
      <c r="AA35" s="30">
        <v>0</v>
      </c>
      <c r="AB35" s="30">
        <v>1799000000</v>
      </c>
      <c r="AC35" s="30">
        <v>1653750000</v>
      </c>
      <c r="AD35" s="30">
        <v>1736437500</v>
      </c>
      <c r="AE35" s="30">
        <f t="shared" si="1"/>
        <v>5189187500</v>
      </c>
      <c r="AF35" s="59" t="s">
        <v>369</v>
      </c>
    </row>
    <row r="36" spans="1:32" ht="51" x14ac:dyDescent="0.25">
      <c r="A36" s="157"/>
      <c r="B36" s="158">
        <v>0</v>
      </c>
      <c r="C36" s="143"/>
      <c r="D36" s="161">
        <v>0</v>
      </c>
      <c r="E36" s="78">
        <v>17.093</v>
      </c>
      <c r="F36" s="78">
        <v>9.2929999999999993</v>
      </c>
      <c r="G36" s="78">
        <v>10.914999999999999</v>
      </c>
      <c r="H36" s="78">
        <v>12.605</v>
      </c>
      <c r="I36" s="78">
        <v>12.477</v>
      </c>
      <c r="J36" s="22">
        <v>52010030003</v>
      </c>
      <c r="K36" s="61" t="s">
        <v>1209</v>
      </c>
      <c r="L36" s="61" t="s">
        <v>1210</v>
      </c>
      <c r="M36" s="62" t="s">
        <v>141</v>
      </c>
      <c r="N36" s="26" t="s">
        <v>370</v>
      </c>
      <c r="O36" s="25" t="s">
        <v>381</v>
      </c>
      <c r="P36" s="26" t="s">
        <v>547</v>
      </c>
      <c r="Q36" s="26" t="s">
        <v>370</v>
      </c>
      <c r="R36" s="28">
        <v>16</v>
      </c>
      <c r="S36" s="27">
        <v>45</v>
      </c>
      <c r="T36" s="28">
        <v>18</v>
      </c>
      <c r="U36" s="27">
        <v>3</v>
      </c>
      <c r="V36" s="27">
        <v>3</v>
      </c>
      <c r="W36" s="27">
        <v>3</v>
      </c>
      <c r="X36" s="27">
        <v>3</v>
      </c>
      <c r="Y36" s="27">
        <v>3</v>
      </c>
      <c r="Z36" s="27">
        <v>3</v>
      </c>
      <c r="AA36" s="30">
        <v>2521358677</v>
      </c>
      <c r="AB36" s="30">
        <v>3008762500</v>
      </c>
      <c r="AC36" s="30">
        <v>5486000000</v>
      </c>
      <c r="AD36" s="30">
        <v>6696250000</v>
      </c>
      <c r="AE36" s="30">
        <f t="shared" si="1"/>
        <v>17712371177</v>
      </c>
      <c r="AF36" s="59" t="s">
        <v>369</v>
      </c>
    </row>
    <row r="37" spans="1:32" ht="38.25" x14ac:dyDescent="0.25">
      <c r="A37" s="157"/>
      <c r="B37" s="158">
        <v>0</v>
      </c>
      <c r="C37" s="143"/>
      <c r="D37" s="161">
        <v>0</v>
      </c>
      <c r="E37" s="78">
        <v>27.58</v>
      </c>
      <c r="F37" s="78">
        <v>9.8179999999999996</v>
      </c>
      <c r="G37" s="78">
        <v>12.994</v>
      </c>
      <c r="H37" s="78">
        <v>16.917999999999999</v>
      </c>
      <c r="I37" s="78">
        <v>16.827000000000002</v>
      </c>
      <c r="J37" s="22">
        <v>52010030004</v>
      </c>
      <c r="K37" s="61" t="s">
        <v>1211</v>
      </c>
      <c r="L37" s="61" t="s">
        <v>1212</v>
      </c>
      <c r="M37" s="62" t="s">
        <v>141</v>
      </c>
      <c r="N37" s="26" t="s">
        <v>370</v>
      </c>
      <c r="O37" s="25" t="s">
        <v>381</v>
      </c>
      <c r="P37" s="26" t="s">
        <v>548</v>
      </c>
      <c r="Q37" s="26" t="s">
        <v>370</v>
      </c>
      <c r="R37" s="28">
        <v>16</v>
      </c>
      <c r="S37" s="27">
        <v>45</v>
      </c>
      <c r="T37" s="28">
        <v>18</v>
      </c>
      <c r="U37" s="27">
        <v>5</v>
      </c>
      <c r="V37" s="27">
        <v>6</v>
      </c>
      <c r="W37" s="27">
        <v>5</v>
      </c>
      <c r="X37" s="27">
        <v>6</v>
      </c>
      <c r="Y37" s="27">
        <v>6</v>
      </c>
      <c r="Z37" s="27">
        <v>6</v>
      </c>
      <c r="AA37" s="30">
        <v>15994716565</v>
      </c>
      <c r="AB37" s="30">
        <v>14758272225</v>
      </c>
      <c r="AC37" s="30">
        <v>12663599636</v>
      </c>
      <c r="AD37" s="30">
        <v>12596784167</v>
      </c>
      <c r="AE37" s="30">
        <f t="shared" si="1"/>
        <v>56013372593</v>
      </c>
      <c r="AF37" s="59" t="s">
        <v>369</v>
      </c>
    </row>
    <row r="38" spans="1:32" ht="38.25" x14ac:dyDescent="0.25">
      <c r="A38" s="157"/>
      <c r="B38" s="158">
        <v>0</v>
      </c>
      <c r="C38" s="143"/>
      <c r="D38" s="161">
        <v>0</v>
      </c>
      <c r="E38" s="78">
        <v>11.466999999999999</v>
      </c>
      <c r="F38" s="78">
        <v>37.456000000000003</v>
      </c>
      <c r="G38" s="78">
        <v>37.402000000000001</v>
      </c>
      <c r="H38" s="78">
        <v>33.686999999999998</v>
      </c>
      <c r="I38" s="78">
        <v>30.003</v>
      </c>
      <c r="J38" s="22">
        <v>52010030005</v>
      </c>
      <c r="K38" s="61" t="s">
        <v>1213</v>
      </c>
      <c r="L38" s="61" t="s">
        <v>1214</v>
      </c>
      <c r="M38" s="62" t="s">
        <v>105</v>
      </c>
      <c r="N38" s="26" t="s">
        <v>370</v>
      </c>
      <c r="O38" s="25" t="s">
        <v>381</v>
      </c>
      <c r="P38" s="26" t="s">
        <v>549</v>
      </c>
      <c r="Q38" s="26" t="s">
        <v>370</v>
      </c>
      <c r="R38" s="28">
        <v>16</v>
      </c>
      <c r="S38" s="27">
        <v>45</v>
      </c>
      <c r="T38" s="28">
        <v>18</v>
      </c>
      <c r="U38" s="27">
        <v>12</v>
      </c>
      <c r="V38" s="27">
        <v>22</v>
      </c>
      <c r="W38" s="32">
        <v>14</v>
      </c>
      <c r="X38" s="27">
        <v>15</v>
      </c>
      <c r="Y38" s="27">
        <v>18</v>
      </c>
      <c r="Z38" s="27">
        <v>22</v>
      </c>
      <c r="AA38" s="58">
        <v>149639310</v>
      </c>
      <c r="AB38" s="30">
        <v>204724636500</v>
      </c>
      <c r="AC38" s="30">
        <v>256088125000</v>
      </c>
      <c r="AD38" s="30">
        <v>57327167750</v>
      </c>
      <c r="AE38" s="30">
        <f t="shared" si="1"/>
        <v>518289568560</v>
      </c>
      <c r="AF38" s="59" t="s">
        <v>369</v>
      </c>
    </row>
    <row r="39" spans="1:32" ht="51" x14ac:dyDescent="0.25">
      <c r="A39" s="157"/>
      <c r="B39" s="158">
        <v>0</v>
      </c>
      <c r="C39" s="143"/>
      <c r="D39" s="161">
        <v>0</v>
      </c>
      <c r="E39" s="78">
        <v>14.358000000000001</v>
      </c>
      <c r="F39" s="78">
        <v>8.5670000000000002</v>
      </c>
      <c r="G39" s="78">
        <v>8.484</v>
      </c>
      <c r="H39" s="78">
        <v>5.6529999999999996</v>
      </c>
      <c r="I39" s="78">
        <v>9.2649999999999988</v>
      </c>
      <c r="J39" s="22">
        <v>52010030006</v>
      </c>
      <c r="K39" s="61" t="s">
        <v>1215</v>
      </c>
      <c r="L39" s="61" t="s">
        <v>1216</v>
      </c>
      <c r="M39" s="62" t="s">
        <v>141</v>
      </c>
      <c r="N39" s="26" t="s">
        <v>370</v>
      </c>
      <c r="O39" s="25" t="s">
        <v>381</v>
      </c>
      <c r="P39" s="26" t="s">
        <v>550</v>
      </c>
      <c r="Q39" s="26" t="s">
        <v>370</v>
      </c>
      <c r="R39" s="28">
        <v>16</v>
      </c>
      <c r="S39" s="27">
        <v>45</v>
      </c>
      <c r="T39" s="28">
        <v>18</v>
      </c>
      <c r="U39" s="27">
        <v>0</v>
      </c>
      <c r="V39" s="27">
        <v>60</v>
      </c>
      <c r="W39" s="27">
        <v>15</v>
      </c>
      <c r="X39" s="27">
        <v>30</v>
      </c>
      <c r="Y39" s="27">
        <v>45</v>
      </c>
      <c r="Z39" s="27">
        <v>60</v>
      </c>
      <c r="AA39" s="30">
        <v>1052424987</v>
      </c>
      <c r="AB39" s="30">
        <v>1319850000</v>
      </c>
      <c r="AC39" s="30">
        <v>1385842500</v>
      </c>
      <c r="AD39" s="30">
        <v>1455134625</v>
      </c>
      <c r="AE39" s="30">
        <f t="shared" si="1"/>
        <v>5213252112</v>
      </c>
      <c r="AF39" s="59" t="s">
        <v>369</v>
      </c>
    </row>
    <row r="40" spans="1:32" ht="63.75" x14ac:dyDescent="0.25">
      <c r="A40" s="157"/>
      <c r="B40" s="158">
        <v>0</v>
      </c>
      <c r="C40" s="143"/>
      <c r="D40" s="161">
        <v>0</v>
      </c>
      <c r="E40" s="78">
        <v>19.068999999999999</v>
      </c>
      <c r="F40" s="78">
        <v>8.6529999999999987</v>
      </c>
      <c r="G40" s="78">
        <v>12.452999999999999</v>
      </c>
      <c r="H40" s="78">
        <v>11.597</v>
      </c>
      <c r="I40" s="78">
        <v>12.943</v>
      </c>
      <c r="J40" s="22">
        <v>52010030007</v>
      </c>
      <c r="K40" s="61" t="s">
        <v>1217</v>
      </c>
      <c r="L40" s="61" t="s">
        <v>1218</v>
      </c>
      <c r="M40" s="62" t="s">
        <v>141</v>
      </c>
      <c r="N40" s="26" t="s">
        <v>370</v>
      </c>
      <c r="O40" s="25" t="s">
        <v>381</v>
      </c>
      <c r="P40" s="26" t="s">
        <v>1768</v>
      </c>
      <c r="Q40" s="26" t="s">
        <v>370</v>
      </c>
      <c r="R40" s="28">
        <v>16</v>
      </c>
      <c r="S40" s="27">
        <v>45</v>
      </c>
      <c r="T40" s="28">
        <v>18</v>
      </c>
      <c r="U40" s="27">
        <v>1946</v>
      </c>
      <c r="V40" s="27">
        <v>2946</v>
      </c>
      <c r="W40" s="27">
        <v>1996</v>
      </c>
      <c r="X40" s="27">
        <v>2313</v>
      </c>
      <c r="Y40" s="27">
        <v>2630</v>
      </c>
      <c r="Z40" s="27">
        <v>2946</v>
      </c>
      <c r="AA40" s="30">
        <v>12917292182</v>
      </c>
      <c r="AB40" s="30">
        <v>11268838154</v>
      </c>
      <c r="AC40" s="30">
        <v>12660041679</v>
      </c>
      <c r="AD40" s="30">
        <v>12979601856</v>
      </c>
      <c r="AE40" s="30">
        <f t="shared" si="1"/>
        <v>49825773871</v>
      </c>
      <c r="AF40" s="59" t="s">
        <v>369</v>
      </c>
    </row>
    <row r="41" spans="1:32" ht="63.75" x14ac:dyDescent="0.25">
      <c r="A41" s="157"/>
      <c r="B41" s="158">
        <v>0</v>
      </c>
      <c r="C41" s="143"/>
      <c r="D41" s="161">
        <v>0</v>
      </c>
      <c r="E41" s="78">
        <v>0</v>
      </c>
      <c r="F41" s="78">
        <v>9.3259999999999987</v>
      </c>
      <c r="G41" s="78">
        <v>9.1750000000000007</v>
      </c>
      <c r="H41" s="78">
        <v>8.5680000000000014</v>
      </c>
      <c r="I41" s="78">
        <v>6.7669999999999995</v>
      </c>
      <c r="J41" s="22">
        <v>52010030008</v>
      </c>
      <c r="K41" s="61" t="s">
        <v>1219</v>
      </c>
      <c r="L41" s="61" t="s">
        <v>1220</v>
      </c>
      <c r="M41" s="62" t="s">
        <v>105</v>
      </c>
      <c r="N41" s="26" t="s">
        <v>370</v>
      </c>
      <c r="O41" s="25" t="s">
        <v>381</v>
      </c>
      <c r="P41" s="26" t="s">
        <v>1769</v>
      </c>
      <c r="Q41" s="26" t="s">
        <v>370</v>
      </c>
      <c r="R41" s="28">
        <v>16</v>
      </c>
      <c r="S41" s="27">
        <v>45</v>
      </c>
      <c r="T41" s="28">
        <v>18</v>
      </c>
      <c r="U41" s="27">
        <v>0</v>
      </c>
      <c r="V41" s="27">
        <v>45</v>
      </c>
      <c r="W41" s="27">
        <v>0</v>
      </c>
      <c r="X41" s="27">
        <v>15</v>
      </c>
      <c r="Y41" s="27">
        <v>30</v>
      </c>
      <c r="Z41" s="27">
        <v>45</v>
      </c>
      <c r="AA41" s="30">
        <v>0</v>
      </c>
      <c r="AB41" s="30">
        <v>758613980</v>
      </c>
      <c r="AC41" s="30">
        <v>500000000</v>
      </c>
      <c r="AD41" s="30">
        <v>500000000</v>
      </c>
      <c r="AE41" s="30">
        <f t="shared" si="1"/>
        <v>1758613980</v>
      </c>
      <c r="AF41" s="59" t="s">
        <v>369</v>
      </c>
    </row>
    <row r="42" spans="1:32" ht="38.25" customHeight="1" x14ac:dyDescent="0.25">
      <c r="A42" s="157"/>
      <c r="B42" s="158">
        <v>0</v>
      </c>
      <c r="C42" s="143" t="s">
        <v>1221</v>
      </c>
      <c r="D42" s="161">
        <v>11.672000000000001</v>
      </c>
      <c r="E42" s="78">
        <v>0</v>
      </c>
      <c r="F42" s="78">
        <v>21.790000000000003</v>
      </c>
      <c r="G42" s="78">
        <v>35.374000000000002</v>
      </c>
      <c r="H42" s="78">
        <v>21.587999999999997</v>
      </c>
      <c r="I42" s="78">
        <v>19.687999999999999</v>
      </c>
      <c r="J42" s="22">
        <v>52010040001</v>
      </c>
      <c r="K42" s="61" t="s">
        <v>1222</v>
      </c>
      <c r="L42" s="61" t="s">
        <v>1223</v>
      </c>
      <c r="M42" s="62" t="s">
        <v>141</v>
      </c>
      <c r="N42" s="26" t="s">
        <v>370</v>
      </c>
      <c r="O42" s="25" t="s">
        <v>381</v>
      </c>
      <c r="P42" s="26" t="s">
        <v>551</v>
      </c>
      <c r="Q42" s="26" t="s">
        <v>370</v>
      </c>
      <c r="R42" s="28">
        <v>16</v>
      </c>
      <c r="S42" s="27">
        <v>12</v>
      </c>
      <c r="T42" s="28">
        <v>11</v>
      </c>
      <c r="U42" s="27">
        <v>2</v>
      </c>
      <c r="V42" s="27">
        <v>2</v>
      </c>
      <c r="W42" s="27">
        <v>0</v>
      </c>
      <c r="X42" s="27">
        <v>2</v>
      </c>
      <c r="Y42" s="27">
        <v>2</v>
      </c>
      <c r="Z42" s="27">
        <v>2</v>
      </c>
      <c r="AA42" s="30">
        <v>0</v>
      </c>
      <c r="AB42" s="30">
        <v>1307295000</v>
      </c>
      <c r="AC42" s="30">
        <v>201565313750</v>
      </c>
      <c r="AD42" s="30">
        <v>1887837188</v>
      </c>
      <c r="AE42" s="30">
        <f t="shared" si="1"/>
        <v>204760445938</v>
      </c>
      <c r="AF42" s="59" t="s">
        <v>369</v>
      </c>
    </row>
    <row r="43" spans="1:32" ht="76.5" x14ac:dyDescent="0.25">
      <c r="A43" s="157"/>
      <c r="B43" s="158">
        <v>0</v>
      </c>
      <c r="C43" s="143"/>
      <c r="D43" s="161">
        <v>0</v>
      </c>
      <c r="E43" s="78">
        <v>0</v>
      </c>
      <c r="F43" s="78">
        <v>12.920999999999999</v>
      </c>
      <c r="G43" s="78">
        <v>8.1780000000000008</v>
      </c>
      <c r="H43" s="78">
        <v>11.244999999999999</v>
      </c>
      <c r="I43" s="78">
        <v>8.0860000000000003</v>
      </c>
      <c r="J43" s="22">
        <v>52010040002</v>
      </c>
      <c r="K43" s="61" t="s">
        <v>1224</v>
      </c>
      <c r="L43" s="61" t="s">
        <v>1225</v>
      </c>
      <c r="M43" s="62" t="s">
        <v>105</v>
      </c>
      <c r="N43" s="26" t="s">
        <v>370</v>
      </c>
      <c r="O43" s="25" t="s">
        <v>381</v>
      </c>
      <c r="P43" s="26" t="s">
        <v>552</v>
      </c>
      <c r="Q43" s="26" t="s">
        <v>370</v>
      </c>
      <c r="R43" s="28">
        <v>16</v>
      </c>
      <c r="S43" s="27">
        <v>12</v>
      </c>
      <c r="T43" s="28">
        <v>11</v>
      </c>
      <c r="U43" s="27">
        <v>0</v>
      </c>
      <c r="V43" s="27">
        <v>200</v>
      </c>
      <c r="W43" s="27">
        <v>0</v>
      </c>
      <c r="X43" s="27">
        <v>67</v>
      </c>
      <c r="Y43" s="27">
        <v>134</v>
      </c>
      <c r="Z43" s="27">
        <v>200</v>
      </c>
      <c r="AA43" s="30">
        <v>0</v>
      </c>
      <c r="AB43" s="30">
        <v>470333333</v>
      </c>
      <c r="AC43" s="30">
        <v>488183333</v>
      </c>
      <c r="AD43" s="30">
        <v>506925834</v>
      </c>
      <c r="AE43" s="30">
        <f t="shared" si="1"/>
        <v>1465442500</v>
      </c>
      <c r="AF43" s="59" t="s">
        <v>369</v>
      </c>
    </row>
    <row r="44" spans="1:32" ht="38.25" x14ac:dyDescent="0.25">
      <c r="A44" s="157"/>
      <c r="B44" s="158">
        <v>0</v>
      </c>
      <c r="C44" s="143"/>
      <c r="D44" s="161">
        <v>0</v>
      </c>
      <c r="E44" s="78">
        <v>0</v>
      </c>
      <c r="F44" s="78">
        <v>14.710999999999999</v>
      </c>
      <c r="G44" s="78">
        <v>8.3960000000000008</v>
      </c>
      <c r="H44" s="78">
        <v>13.58</v>
      </c>
      <c r="I44" s="78">
        <v>9.1719999999999988</v>
      </c>
      <c r="J44" s="22">
        <v>52010040003</v>
      </c>
      <c r="K44" s="61" t="s">
        <v>1226</v>
      </c>
      <c r="L44" s="61" t="s">
        <v>1227</v>
      </c>
      <c r="M44" s="62" t="s">
        <v>141</v>
      </c>
      <c r="N44" s="26" t="s">
        <v>370</v>
      </c>
      <c r="O44" s="25" t="s">
        <v>381</v>
      </c>
      <c r="P44" s="26" t="s">
        <v>553</v>
      </c>
      <c r="Q44" s="26" t="s">
        <v>370</v>
      </c>
      <c r="R44" s="28">
        <v>16</v>
      </c>
      <c r="S44" s="27">
        <v>12</v>
      </c>
      <c r="T44" s="28">
        <v>11</v>
      </c>
      <c r="U44" s="27">
        <v>2</v>
      </c>
      <c r="V44" s="27">
        <v>2</v>
      </c>
      <c r="W44" s="27">
        <v>0</v>
      </c>
      <c r="X44" s="27">
        <v>2</v>
      </c>
      <c r="Y44" s="27">
        <v>2</v>
      </c>
      <c r="Z44" s="27">
        <v>2</v>
      </c>
      <c r="AA44" s="30">
        <v>0</v>
      </c>
      <c r="AB44" s="30">
        <v>847082358</v>
      </c>
      <c r="AC44" s="30">
        <v>1014270833</v>
      </c>
      <c r="AD44" s="30">
        <v>1223255209</v>
      </c>
      <c r="AE44" s="30">
        <f t="shared" si="1"/>
        <v>3084608400</v>
      </c>
      <c r="AF44" s="59" t="s">
        <v>369</v>
      </c>
    </row>
    <row r="45" spans="1:32" ht="38.25" x14ac:dyDescent="0.25">
      <c r="A45" s="157"/>
      <c r="B45" s="158">
        <v>0</v>
      </c>
      <c r="C45" s="143"/>
      <c r="D45" s="161">
        <v>0</v>
      </c>
      <c r="E45" s="78">
        <v>0</v>
      </c>
      <c r="F45" s="78">
        <v>12.494</v>
      </c>
      <c r="G45" s="78">
        <v>8.2489999999999988</v>
      </c>
      <c r="H45" s="78">
        <v>12.747</v>
      </c>
      <c r="I45" s="78">
        <v>8.3719999999999999</v>
      </c>
      <c r="J45" s="22">
        <v>52010040004</v>
      </c>
      <c r="K45" s="61" t="s">
        <v>1228</v>
      </c>
      <c r="L45" s="61" t="s">
        <v>1229</v>
      </c>
      <c r="M45" s="62" t="s">
        <v>141</v>
      </c>
      <c r="N45" s="26" t="s">
        <v>370</v>
      </c>
      <c r="O45" s="25" t="s">
        <v>381</v>
      </c>
      <c r="P45" s="26" t="s">
        <v>554</v>
      </c>
      <c r="Q45" s="26" t="s">
        <v>370</v>
      </c>
      <c r="R45" s="28">
        <v>16</v>
      </c>
      <c r="S45" s="27">
        <v>12</v>
      </c>
      <c r="T45" s="28">
        <v>18</v>
      </c>
      <c r="U45" s="27">
        <v>0</v>
      </c>
      <c r="V45" s="27">
        <v>1</v>
      </c>
      <c r="W45" s="27">
        <v>0</v>
      </c>
      <c r="X45" s="27">
        <v>1</v>
      </c>
      <c r="Y45" s="27">
        <v>1</v>
      </c>
      <c r="Z45" s="27">
        <v>1</v>
      </c>
      <c r="AA45" s="30">
        <v>0</v>
      </c>
      <c r="AB45" s="30">
        <v>500000000</v>
      </c>
      <c r="AC45" s="30">
        <v>525000000</v>
      </c>
      <c r="AD45" s="30">
        <v>551250000</v>
      </c>
      <c r="AE45" s="30">
        <f t="shared" si="1"/>
        <v>1576250000</v>
      </c>
      <c r="AF45" s="59" t="s">
        <v>369</v>
      </c>
    </row>
    <row r="46" spans="1:32" ht="38.25" x14ac:dyDescent="0.25">
      <c r="A46" s="157"/>
      <c r="B46" s="158">
        <v>0</v>
      </c>
      <c r="C46" s="143"/>
      <c r="D46" s="161">
        <v>0</v>
      </c>
      <c r="E46" s="78">
        <v>56.911000000000001</v>
      </c>
      <c r="F46" s="78">
        <v>20.988</v>
      </c>
      <c r="G46" s="78">
        <v>8.4740000000000002</v>
      </c>
      <c r="H46" s="78">
        <v>26.734999999999999</v>
      </c>
      <c r="I46" s="78">
        <v>28.277000000000001</v>
      </c>
      <c r="J46" s="22">
        <v>52010040005</v>
      </c>
      <c r="K46" s="61" t="s">
        <v>1230</v>
      </c>
      <c r="L46" s="61" t="s">
        <v>1231</v>
      </c>
      <c r="M46" s="62" t="s">
        <v>105</v>
      </c>
      <c r="N46" s="26" t="s">
        <v>370</v>
      </c>
      <c r="O46" s="25" t="s">
        <v>381</v>
      </c>
      <c r="P46" s="26" t="s">
        <v>555</v>
      </c>
      <c r="Q46" s="26" t="s">
        <v>370</v>
      </c>
      <c r="R46" s="28">
        <v>16</v>
      </c>
      <c r="S46" s="27">
        <v>45</v>
      </c>
      <c r="T46" s="28">
        <v>18</v>
      </c>
      <c r="U46" s="27">
        <v>17</v>
      </c>
      <c r="V46" s="27">
        <v>56</v>
      </c>
      <c r="W46" s="27">
        <v>20</v>
      </c>
      <c r="X46" s="27">
        <v>32</v>
      </c>
      <c r="Y46" s="27">
        <v>44</v>
      </c>
      <c r="Z46" s="27">
        <v>56</v>
      </c>
      <c r="AA46" s="30">
        <v>299998890</v>
      </c>
      <c r="AB46" s="30">
        <v>1200000000</v>
      </c>
      <c r="AC46" s="30">
        <v>1200000000</v>
      </c>
      <c r="AD46" s="30">
        <v>2000000000</v>
      </c>
      <c r="AE46" s="30">
        <f t="shared" si="1"/>
        <v>4699998890</v>
      </c>
      <c r="AF46" s="59" t="s">
        <v>369</v>
      </c>
    </row>
    <row r="47" spans="1:32" ht="38.25" x14ac:dyDescent="0.25">
      <c r="A47" s="157"/>
      <c r="B47" s="158">
        <v>0</v>
      </c>
      <c r="C47" s="143"/>
      <c r="D47" s="161">
        <v>0</v>
      </c>
      <c r="E47" s="78">
        <v>0</v>
      </c>
      <c r="F47" s="78">
        <v>8.9980000000000011</v>
      </c>
      <c r="G47" s="78">
        <v>8.1</v>
      </c>
      <c r="H47" s="78">
        <v>6.9970000000000008</v>
      </c>
      <c r="I47" s="78">
        <v>6.024</v>
      </c>
      <c r="J47" s="22">
        <v>52010040006</v>
      </c>
      <c r="K47" s="61" t="s">
        <v>1232</v>
      </c>
      <c r="L47" s="61" t="s">
        <v>1233</v>
      </c>
      <c r="M47" s="62" t="s">
        <v>105</v>
      </c>
      <c r="N47" s="26" t="s">
        <v>370</v>
      </c>
      <c r="O47" s="25" t="s">
        <v>381</v>
      </c>
      <c r="P47" s="26" t="s">
        <v>556</v>
      </c>
      <c r="Q47" s="26" t="s">
        <v>370</v>
      </c>
      <c r="R47" s="28">
        <v>16</v>
      </c>
      <c r="S47" s="27">
        <v>45</v>
      </c>
      <c r="T47" s="28">
        <v>18</v>
      </c>
      <c r="U47" s="27">
        <v>0</v>
      </c>
      <c r="V47" s="27">
        <v>4</v>
      </c>
      <c r="W47" s="27">
        <v>0</v>
      </c>
      <c r="X47" s="27">
        <v>1</v>
      </c>
      <c r="Y47" s="27">
        <v>2</v>
      </c>
      <c r="Z47" s="27">
        <v>4</v>
      </c>
      <c r="AA47" s="30">
        <v>0</v>
      </c>
      <c r="AB47" s="30">
        <v>200000000</v>
      </c>
      <c r="AC47" s="30">
        <v>210000000</v>
      </c>
      <c r="AD47" s="30">
        <v>441000000</v>
      </c>
      <c r="AE47" s="30">
        <f t="shared" si="1"/>
        <v>851000000</v>
      </c>
      <c r="AF47" s="59" t="s">
        <v>369</v>
      </c>
    </row>
    <row r="48" spans="1:32" ht="38.25" x14ac:dyDescent="0.25">
      <c r="A48" s="157"/>
      <c r="B48" s="158">
        <v>0</v>
      </c>
      <c r="C48" s="143"/>
      <c r="D48" s="161">
        <v>0</v>
      </c>
      <c r="E48" s="78">
        <v>0</v>
      </c>
      <c r="F48" s="78">
        <v>0</v>
      </c>
      <c r="G48" s="78">
        <v>15.110000000000001</v>
      </c>
      <c r="H48" s="78">
        <v>0</v>
      </c>
      <c r="I48" s="78">
        <v>3.7769999999999997</v>
      </c>
      <c r="J48" s="22">
        <v>52010040007</v>
      </c>
      <c r="K48" s="61" t="s">
        <v>1234</v>
      </c>
      <c r="L48" s="61" t="s">
        <v>1235</v>
      </c>
      <c r="M48" s="62" t="s">
        <v>105</v>
      </c>
      <c r="N48" s="26" t="s">
        <v>370</v>
      </c>
      <c r="O48" s="25" t="s">
        <v>381</v>
      </c>
      <c r="P48" s="26" t="s">
        <v>557</v>
      </c>
      <c r="Q48" s="26" t="s">
        <v>370</v>
      </c>
      <c r="R48" s="28">
        <v>16</v>
      </c>
      <c r="S48" s="27">
        <v>12</v>
      </c>
      <c r="T48" s="28">
        <v>11</v>
      </c>
      <c r="U48" s="27">
        <v>0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30">
        <v>0</v>
      </c>
      <c r="AB48" s="30">
        <v>0</v>
      </c>
      <c r="AC48" s="30">
        <v>6563358929</v>
      </c>
      <c r="AD48" s="30">
        <v>0</v>
      </c>
      <c r="AE48" s="30">
        <f t="shared" si="1"/>
        <v>6563358929</v>
      </c>
      <c r="AF48" s="59" t="s">
        <v>369</v>
      </c>
    </row>
    <row r="49" spans="1:32" ht="89.25" x14ac:dyDescent="0.25">
      <c r="A49" s="157"/>
      <c r="B49" s="158">
        <v>0</v>
      </c>
      <c r="C49" s="143"/>
      <c r="D49" s="161">
        <v>0</v>
      </c>
      <c r="E49" s="78">
        <v>43.088999999999999</v>
      </c>
      <c r="F49" s="78">
        <v>8.097999999999999</v>
      </c>
      <c r="G49" s="78">
        <v>8.1189999999999998</v>
      </c>
      <c r="H49" s="78">
        <v>7.1080000000000005</v>
      </c>
      <c r="I49" s="78">
        <v>16.603999999999999</v>
      </c>
      <c r="J49" s="22">
        <v>52010040008</v>
      </c>
      <c r="K49" s="61" t="s">
        <v>1770</v>
      </c>
      <c r="L49" s="61" t="s">
        <v>1236</v>
      </c>
      <c r="M49" s="62" t="s">
        <v>141</v>
      </c>
      <c r="N49" s="26" t="s">
        <v>371</v>
      </c>
      <c r="O49" s="25" t="s">
        <v>507</v>
      </c>
      <c r="P49" s="26" t="s">
        <v>1771</v>
      </c>
      <c r="Q49" s="26" t="s">
        <v>370</v>
      </c>
      <c r="R49" s="28">
        <v>16</v>
      </c>
      <c r="S49" s="27">
        <v>22</v>
      </c>
      <c r="T49" s="28">
        <v>14</v>
      </c>
      <c r="U49" s="27">
        <v>100</v>
      </c>
      <c r="V49" s="27">
        <v>100</v>
      </c>
      <c r="W49" s="27">
        <v>100</v>
      </c>
      <c r="X49" s="27">
        <v>100</v>
      </c>
      <c r="Y49" s="27">
        <v>100</v>
      </c>
      <c r="Z49" s="27">
        <v>100</v>
      </c>
      <c r="AA49" s="30">
        <v>222925700</v>
      </c>
      <c r="AB49" s="30">
        <v>244033471</v>
      </c>
      <c r="AC49" s="30">
        <v>251354475</v>
      </c>
      <c r="AD49" s="30">
        <v>258895109</v>
      </c>
      <c r="AE49" s="30">
        <f t="shared" si="1"/>
        <v>977208755</v>
      </c>
      <c r="AF49" s="59" t="s">
        <v>355</v>
      </c>
    </row>
    <row r="50" spans="1:32" ht="63.75" x14ac:dyDescent="0.25">
      <c r="A50" s="157"/>
      <c r="B50" s="158">
        <v>0</v>
      </c>
      <c r="C50" s="143" t="s">
        <v>1237</v>
      </c>
      <c r="D50" s="161">
        <v>23.200000000000003</v>
      </c>
      <c r="E50" s="78">
        <v>4.5960000000000001</v>
      </c>
      <c r="F50" s="78">
        <v>2.6280000000000001</v>
      </c>
      <c r="G50" s="78">
        <v>2.9630000000000001</v>
      </c>
      <c r="H50" s="78">
        <v>1.9330000000000001</v>
      </c>
      <c r="I50" s="78">
        <v>3.056</v>
      </c>
      <c r="J50" s="22">
        <v>52010050001</v>
      </c>
      <c r="K50" s="61" t="s">
        <v>1238</v>
      </c>
      <c r="L50" s="61" t="s">
        <v>1239</v>
      </c>
      <c r="M50" s="62" t="s">
        <v>141</v>
      </c>
      <c r="N50" s="26" t="s">
        <v>371</v>
      </c>
      <c r="O50" s="25" t="s">
        <v>558</v>
      </c>
      <c r="P50" s="26" t="s">
        <v>559</v>
      </c>
      <c r="Q50" s="26" t="s">
        <v>370</v>
      </c>
      <c r="R50" s="28">
        <v>16</v>
      </c>
      <c r="S50" s="27">
        <v>41</v>
      </c>
      <c r="T50" s="28">
        <v>14</v>
      </c>
      <c r="U50" s="27">
        <v>100</v>
      </c>
      <c r="V50" s="27">
        <v>100</v>
      </c>
      <c r="W50" s="27">
        <v>100</v>
      </c>
      <c r="X50" s="27">
        <v>100</v>
      </c>
      <c r="Y50" s="27">
        <v>100</v>
      </c>
      <c r="Z50" s="27">
        <v>100</v>
      </c>
      <c r="AA50" s="30">
        <v>80000000</v>
      </c>
      <c r="AB50" s="30">
        <v>101760000</v>
      </c>
      <c r="AC50" s="30">
        <v>529438720</v>
      </c>
      <c r="AD50" s="30">
        <v>164646052</v>
      </c>
      <c r="AE50" s="30">
        <f t="shared" si="1"/>
        <v>875844772</v>
      </c>
      <c r="AF50" s="59" t="s">
        <v>367</v>
      </c>
    </row>
    <row r="51" spans="1:32" ht="127.5" x14ac:dyDescent="0.25">
      <c r="A51" s="157"/>
      <c r="B51" s="158">
        <v>0</v>
      </c>
      <c r="C51" s="143"/>
      <c r="D51" s="161">
        <v>0</v>
      </c>
      <c r="E51" s="78">
        <v>4.0750000000000002</v>
      </c>
      <c r="F51" s="78">
        <v>2.0750000000000002</v>
      </c>
      <c r="G51" s="78">
        <v>2.08</v>
      </c>
      <c r="H51" s="78">
        <v>2.093</v>
      </c>
      <c r="I51" s="78">
        <v>2.5839999999999996</v>
      </c>
      <c r="J51" s="22">
        <v>52010050002</v>
      </c>
      <c r="K51" s="61" t="s">
        <v>1772</v>
      </c>
      <c r="L51" s="61" t="s">
        <v>1240</v>
      </c>
      <c r="M51" s="62" t="s">
        <v>141</v>
      </c>
      <c r="N51" s="26" t="s">
        <v>371</v>
      </c>
      <c r="O51" s="25" t="s">
        <v>560</v>
      </c>
      <c r="P51" s="26" t="s">
        <v>1773</v>
      </c>
      <c r="Q51" s="26" t="s">
        <v>370</v>
      </c>
      <c r="R51" s="28">
        <v>16</v>
      </c>
      <c r="S51" s="27">
        <v>41</v>
      </c>
      <c r="T51" s="28">
        <v>14</v>
      </c>
      <c r="U51" s="27">
        <v>0</v>
      </c>
      <c r="V51" s="27">
        <v>100</v>
      </c>
      <c r="W51" s="27">
        <v>100</v>
      </c>
      <c r="X51" s="27">
        <v>100</v>
      </c>
      <c r="Y51" s="27">
        <v>100</v>
      </c>
      <c r="Z51" s="27">
        <v>100</v>
      </c>
      <c r="AA51" s="30">
        <v>10000000</v>
      </c>
      <c r="AB51" s="30">
        <v>12120000</v>
      </c>
      <c r="AC51" s="30">
        <v>14247200</v>
      </c>
      <c r="AD51" s="30">
        <v>16382032</v>
      </c>
      <c r="AE51" s="30">
        <f t="shared" si="1"/>
        <v>52749232</v>
      </c>
      <c r="AF51" s="59" t="s">
        <v>367</v>
      </c>
    </row>
    <row r="52" spans="1:32" ht="51" x14ac:dyDescent="0.25">
      <c r="A52" s="157"/>
      <c r="B52" s="158">
        <v>0</v>
      </c>
      <c r="C52" s="143"/>
      <c r="D52" s="161">
        <v>0</v>
      </c>
      <c r="E52" s="78">
        <v>16.135999999999999</v>
      </c>
      <c r="F52" s="78">
        <v>15.379000000000001</v>
      </c>
      <c r="G52" s="78">
        <v>15.464</v>
      </c>
      <c r="H52" s="78">
        <v>16.105</v>
      </c>
      <c r="I52" s="78">
        <v>16.472000000000001</v>
      </c>
      <c r="J52" s="22">
        <v>52010050003</v>
      </c>
      <c r="K52" s="61" t="s">
        <v>1241</v>
      </c>
      <c r="L52" s="61" t="s">
        <v>1242</v>
      </c>
      <c r="M52" s="62" t="s">
        <v>105</v>
      </c>
      <c r="N52" s="26" t="s">
        <v>370</v>
      </c>
      <c r="O52" s="25" t="s">
        <v>381</v>
      </c>
      <c r="P52" s="26" t="s">
        <v>561</v>
      </c>
      <c r="Q52" s="26" t="s">
        <v>370</v>
      </c>
      <c r="R52" s="28">
        <v>16</v>
      </c>
      <c r="S52" s="27">
        <v>41</v>
      </c>
      <c r="T52" s="28">
        <v>14</v>
      </c>
      <c r="U52" s="27">
        <v>100000</v>
      </c>
      <c r="V52" s="27">
        <v>330000</v>
      </c>
      <c r="W52" s="27">
        <v>130000</v>
      </c>
      <c r="X52" s="27">
        <v>150000</v>
      </c>
      <c r="Y52" s="27">
        <v>240000</v>
      </c>
      <c r="Z52" s="27">
        <v>330000</v>
      </c>
      <c r="AA52" s="30">
        <v>4445745267</v>
      </c>
      <c r="AB52" s="30">
        <v>3787786013</v>
      </c>
      <c r="AC52" s="30">
        <v>4015053174</v>
      </c>
      <c r="AD52" s="30">
        <v>4255956364</v>
      </c>
      <c r="AE52" s="30">
        <f t="shared" si="1"/>
        <v>16504540818</v>
      </c>
      <c r="AF52" s="59" t="s">
        <v>367</v>
      </c>
    </row>
    <row r="53" spans="1:32" ht="63.75" x14ac:dyDescent="0.25">
      <c r="A53" s="157"/>
      <c r="B53" s="158">
        <v>0</v>
      </c>
      <c r="C53" s="143"/>
      <c r="D53" s="161">
        <v>0</v>
      </c>
      <c r="E53" s="78">
        <v>5.6790000000000003</v>
      </c>
      <c r="F53" s="78">
        <v>2.4570000000000003</v>
      </c>
      <c r="G53" s="78">
        <v>3.3610000000000002</v>
      </c>
      <c r="H53" s="78">
        <v>3.04</v>
      </c>
      <c r="I53" s="78">
        <v>3.4580000000000002</v>
      </c>
      <c r="J53" s="22">
        <v>52010050004</v>
      </c>
      <c r="K53" s="61" t="s">
        <v>1243</v>
      </c>
      <c r="L53" s="61" t="s">
        <v>1244</v>
      </c>
      <c r="M53" s="62" t="s">
        <v>105</v>
      </c>
      <c r="N53" s="26" t="s">
        <v>370</v>
      </c>
      <c r="O53" s="25" t="s">
        <v>381</v>
      </c>
      <c r="P53" s="26" t="s">
        <v>562</v>
      </c>
      <c r="Q53" s="26" t="s">
        <v>370</v>
      </c>
      <c r="R53" s="28">
        <v>16</v>
      </c>
      <c r="S53" s="27">
        <v>41</v>
      </c>
      <c r="T53" s="28">
        <v>14</v>
      </c>
      <c r="U53" s="27">
        <v>6</v>
      </c>
      <c r="V53" s="27">
        <v>12</v>
      </c>
      <c r="W53" s="27">
        <v>6</v>
      </c>
      <c r="X53" s="27">
        <v>10</v>
      </c>
      <c r="Y53" s="27">
        <v>11</v>
      </c>
      <c r="Z53" s="27">
        <v>12</v>
      </c>
      <c r="AA53" s="30">
        <v>225290470</v>
      </c>
      <c r="AB53" s="30">
        <v>398013164</v>
      </c>
      <c r="AC53" s="30">
        <v>421893954</v>
      </c>
      <c r="AD53" s="30">
        <v>536649109</v>
      </c>
      <c r="AE53" s="30">
        <f t="shared" si="1"/>
        <v>1581846697</v>
      </c>
      <c r="AF53" s="59" t="s">
        <v>367</v>
      </c>
    </row>
    <row r="54" spans="1:32" ht="76.5" x14ac:dyDescent="0.25">
      <c r="A54" s="157"/>
      <c r="B54" s="158">
        <v>0</v>
      </c>
      <c r="C54" s="143"/>
      <c r="D54" s="161">
        <v>0</v>
      </c>
      <c r="E54" s="78">
        <v>11.706</v>
      </c>
      <c r="F54" s="78">
        <v>13.053000000000001</v>
      </c>
      <c r="G54" s="78">
        <v>14.307</v>
      </c>
      <c r="H54" s="78">
        <v>14.646000000000001</v>
      </c>
      <c r="I54" s="78">
        <v>13.379</v>
      </c>
      <c r="J54" s="22">
        <v>52010050005</v>
      </c>
      <c r="K54" s="61" t="s">
        <v>1245</v>
      </c>
      <c r="L54" s="61" t="s">
        <v>1246</v>
      </c>
      <c r="M54" s="62" t="s">
        <v>141</v>
      </c>
      <c r="N54" s="26" t="s">
        <v>371</v>
      </c>
      <c r="O54" s="25" t="s">
        <v>558</v>
      </c>
      <c r="P54" s="26" t="s">
        <v>563</v>
      </c>
      <c r="Q54" s="26" t="s">
        <v>370</v>
      </c>
      <c r="R54" s="28">
        <v>16</v>
      </c>
      <c r="S54" s="27">
        <v>41</v>
      </c>
      <c r="T54" s="28">
        <v>14</v>
      </c>
      <c r="U54" s="27">
        <v>100</v>
      </c>
      <c r="V54" s="27">
        <v>100</v>
      </c>
      <c r="W54" s="27">
        <v>100</v>
      </c>
      <c r="X54" s="27">
        <v>100</v>
      </c>
      <c r="Y54" s="27">
        <v>100</v>
      </c>
      <c r="Z54" s="27">
        <v>100</v>
      </c>
      <c r="AA54" s="30">
        <v>2912102065</v>
      </c>
      <c r="AB54" s="30">
        <v>3086828188</v>
      </c>
      <c r="AC54" s="30">
        <v>3272037880</v>
      </c>
      <c r="AD54" s="30">
        <v>3468360153</v>
      </c>
      <c r="AE54" s="30">
        <f t="shared" si="1"/>
        <v>12739328286</v>
      </c>
      <c r="AF54" s="59" t="s">
        <v>367</v>
      </c>
    </row>
    <row r="55" spans="1:32" ht="51" x14ac:dyDescent="0.25">
      <c r="A55" s="157"/>
      <c r="B55" s="158">
        <v>0</v>
      </c>
      <c r="C55" s="143"/>
      <c r="D55" s="161">
        <v>0</v>
      </c>
      <c r="E55" s="78">
        <v>6.46</v>
      </c>
      <c r="F55" s="78">
        <v>3.0369999999999999</v>
      </c>
      <c r="G55" s="78">
        <v>3.9180000000000001</v>
      </c>
      <c r="H55" s="78">
        <v>3.1309999999999998</v>
      </c>
      <c r="I55" s="78">
        <v>4.2880000000000003</v>
      </c>
      <c r="J55" s="22">
        <v>52010050006</v>
      </c>
      <c r="K55" s="61" t="s">
        <v>1247</v>
      </c>
      <c r="L55" s="61" t="s">
        <v>1248</v>
      </c>
      <c r="M55" s="62" t="s">
        <v>105</v>
      </c>
      <c r="N55" s="26" t="s">
        <v>371</v>
      </c>
      <c r="O55" s="25" t="s">
        <v>558</v>
      </c>
      <c r="P55" s="26" t="s">
        <v>564</v>
      </c>
      <c r="Q55" s="26" t="s">
        <v>370</v>
      </c>
      <c r="R55" s="28">
        <v>16</v>
      </c>
      <c r="S55" s="27">
        <v>41</v>
      </c>
      <c r="T55" s="28">
        <v>14</v>
      </c>
      <c r="U55" s="27">
        <v>10</v>
      </c>
      <c r="V55" s="27">
        <v>100</v>
      </c>
      <c r="W55" s="27">
        <v>15</v>
      </c>
      <c r="X55" s="27">
        <v>25</v>
      </c>
      <c r="Y55" s="27">
        <v>75</v>
      </c>
      <c r="Z55" s="27">
        <v>100</v>
      </c>
      <c r="AA55" s="30">
        <v>464161000</v>
      </c>
      <c r="AB55" s="30">
        <v>492010660</v>
      </c>
      <c r="AC55" s="30">
        <v>521531299</v>
      </c>
      <c r="AD55" s="30">
        <v>552823177</v>
      </c>
      <c r="AE55" s="30">
        <f t="shared" si="1"/>
        <v>2030526136</v>
      </c>
      <c r="AF55" s="59" t="s">
        <v>367</v>
      </c>
    </row>
    <row r="56" spans="1:32" ht="63.75" x14ac:dyDescent="0.25">
      <c r="A56" s="157"/>
      <c r="B56" s="158">
        <v>0</v>
      </c>
      <c r="C56" s="143"/>
      <c r="D56" s="161">
        <v>0</v>
      </c>
      <c r="E56" s="78">
        <v>0</v>
      </c>
      <c r="F56" s="78">
        <v>0</v>
      </c>
      <c r="G56" s="78">
        <v>2.2519999999999998</v>
      </c>
      <c r="H56" s="78">
        <v>2.2549999999999999</v>
      </c>
      <c r="I56" s="78">
        <v>1.127</v>
      </c>
      <c r="J56" s="22">
        <v>52010050007</v>
      </c>
      <c r="K56" s="61" t="s">
        <v>1249</v>
      </c>
      <c r="L56" s="61" t="s">
        <v>1250</v>
      </c>
      <c r="M56" s="62" t="s">
        <v>105</v>
      </c>
      <c r="N56" s="26" t="s">
        <v>371</v>
      </c>
      <c r="O56" s="25" t="s">
        <v>565</v>
      </c>
      <c r="P56" s="26" t="s">
        <v>566</v>
      </c>
      <c r="Q56" s="26" t="s">
        <v>370</v>
      </c>
      <c r="R56" s="28">
        <v>16</v>
      </c>
      <c r="S56" s="27">
        <v>41</v>
      </c>
      <c r="T56" s="28">
        <v>14</v>
      </c>
      <c r="U56" s="27">
        <v>0</v>
      </c>
      <c r="V56" s="27">
        <v>100</v>
      </c>
      <c r="W56" s="27">
        <v>0</v>
      </c>
      <c r="X56" s="27">
        <v>0</v>
      </c>
      <c r="Y56" s="27">
        <v>100</v>
      </c>
      <c r="Z56" s="27">
        <v>100</v>
      </c>
      <c r="AA56" s="30">
        <v>0</v>
      </c>
      <c r="AB56" s="30">
        <v>0</v>
      </c>
      <c r="AC56" s="30">
        <v>45000000</v>
      </c>
      <c r="AD56" s="30">
        <v>45000000</v>
      </c>
      <c r="AE56" s="30">
        <f t="shared" si="1"/>
        <v>90000000</v>
      </c>
      <c r="AF56" s="59" t="s">
        <v>367</v>
      </c>
    </row>
    <row r="57" spans="1:32" ht="63.75" x14ac:dyDescent="0.25">
      <c r="A57" s="157"/>
      <c r="B57" s="158">
        <v>0</v>
      </c>
      <c r="C57" s="143"/>
      <c r="D57" s="161">
        <v>0</v>
      </c>
      <c r="E57" s="78">
        <v>10.912000000000001</v>
      </c>
      <c r="F57" s="78">
        <v>13.333999999999998</v>
      </c>
      <c r="G57" s="78">
        <v>12.292</v>
      </c>
      <c r="H57" s="78">
        <v>11.555999999999999</v>
      </c>
      <c r="I57" s="78">
        <v>11.677</v>
      </c>
      <c r="J57" s="22">
        <v>52010050008</v>
      </c>
      <c r="K57" s="61" t="s">
        <v>1251</v>
      </c>
      <c r="L57" s="61" t="s">
        <v>1252</v>
      </c>
      <c r="M57" s="62" t="s">
        <v>105</v>
      </c>
      <c r="N57" s="26" t="s">
        <v>370</v>
      </c>
      <c r="O57" s="25" t="s">
        <v>381</v>
      </c>
      <c r="P57" s="26" t="s">
        <v>567</v>
      </c>
      <c r="Q57" s="26" t="s">
        <v>370</v>
      </c>
      <c r="R57" s="28">
        <v>16</v>
      </c>
      <c r="S57" s="27">
        <v>19</v>
      </c>
      <c r="T57" s="26">
        <v>2</v>
      </c>
      <c r="U57" s="27">
        <v>44750</v>
      </c>
      <c r="V57" s="27">
        <v>57750</v>
      </c>
      <c r="W57" s="27">
        <v>48750</v>
      </c>
      <c r="X57" s="27">
        <v>51750</v>
      </c>
      <c r="Y57" s="27">
        <v>54750</v>
      </c>
      <c r="Z57" s="27">
        <v>57750</v>
      </c>
      <c r="AA57" s="30">
        <v>2000575101</v>
      </c>
      <c r="AB57" s="30">
        <v>2484381506</v>
      </c>
      <c r="AC57" s="30">
        <v>2733117265</v>
      </c>
      <c r="AD57" s="30">
        <v>2569841179.4000001</v>
      </c>
      <c r="AE57" s="30">
        <f t="shared" si="1"/>
        <v>9787915051.3999996</v>
      </c>
      <c r="AF57" s="59" t="s">
        <v>353</v>
      </c>
    </row>
    <row r="58" spans="1:32" ht="76.5" x14ac:dyDescent="0.25">
      <c r="A58" s="157"/>
      <c r="B58" s="158">
        <v>0</v>
      </c>
      <c r="C58" s="143"/>
      <c r="D58" s="161">
        <v>0</v>
      </c>
      <c r="E58" s="78">
        <v>4.1310000000000002</v>
      </c>
      <c r="F58" s="78">
        <v>5.0720000000000001</v>
      </c>
      <c r="G58" s="78">
        <v>4.8769999999999998</v>
      </c>
      <c r="H58" s="78">
        <v>5.0500000000000007</v>
      </c>
      <c r="I58" s="78">
        <v>4.7880000000000003</v>
      </c>
      <c r="J58" s="22">
        <v>52010050009</v>
      </c>
      <c r="K58" s="61" t="s">
        <v>1253</v>
      </c>
      <c r="L58" s="61" t="s">
        <v>1254</v>
      </c>
      <c r="M58" s="62" t="s">
        <v>141</v>
      </c>
      <c r="N58" s="26" t="s">
        <v>370</v>
      </c>
      <c r="O58" s="25" t="s">
        <v>381</v>
      </c>
      <c r="P58" s="26" t="s">
        <v>568</v>
      </c>
      <c r="Q58" s="26" t="s">
        <v>370</v>
      </c>
      <c r="R58" s="28">
        <v>16</v>
      </c>
      <c r="S58" s="27">
        <v>22</v>
      </c>
      <c r="T58" s="28">
        <v>14</v>
      </c>
      <c r="U58" s="27">
        <v>3200</v>
      </c>
      <c r="V58" s="27">
        <v>3480</v>
      </c>
      <c r="W58" s="32">
        <v>2830</v>
      </c>
      <c r="X58" s="27">
        <v>3480</v>
      </c>
      <c r="Y58" s="27">
        <v>3480</v>
      </c>
      <c r="Z58" s="27">
        <v>3480</v>
      </c>
      <c r="AA58" s="58">
        <v>17563980</v>
      </c>
      <c r="AB58" s="30">
        <v>821709035</v>
      </c>
      <c r="AC58" s="30">
        <v>871612308</v>
      </c>
      <c r="AD58" s="30">
        <v>891638299</v>
      </c>
      <c r="AE58" s="30">
        <f t="shared" si="1"/>
        <v>2602523622</v>
      </c>
      <c r="AF58" s="59" t="s">
        <v>355</v>
      </c>
    </row>
    <row r="59" spans="1:32" ht="76.5" x14ac:dyDescent="0.25">
      <c r="A59" s="157"/>
      <c r="B59" s="158">
        <v>0</v>
      </c>
      <c r="C59" s="143"/>
      <c r="D59" s="161">
        <v>0</v>
      </c>
      <c r="E59" s="78">
        <v>0</v>
      </c>
      <c r="F59" s="78">
        <v>5.7240000000000002</v>
      </c>
      <c r="G59" s="78">
        <v>5.5</v>
      </c>
      <c r="H59" s="78">
        <v>5.9029999999999996</v>
      </c>
      <c r="I59" s="78">
        <v>4.282</v>
      </c>
      <c r="J59" s="22">
        <v>52010050010</v>
      </c>
      <c r="K59" s="61" t="s">
        <v>1255</v>
      </c>
      <c r="L59" s="61" t="s">
        <v>1256</v>
      </c>
      <c r="M59" s="62" t="s">
        <v>105</v>
      </c>
      <c r="N59" s="26" t="s">
        <v>370</v>
      </c>
      <c r="O59" s="25" t="s">
        <v>381</v>
      </c>
      <c r="P59" s="26" t="s">
        <v>569</v>
      </c>
      <c r="Q59" s="26" t="s">
        <v>370</v>
      </c>
      <c r="R59" s="28">
        <v>16</v>
      </c>
      <c r="S59" s="27">
        <v>22</v>
      </c>
      <c r="T59" s="28">
        <v>14</v>
      </c>
      <c r="U59" s="27">
        <v>0</v>
      </c>
      <c r="V59" s="27">
        <v>1000</v>
      </c>
      <c r="W59" s="27">
        <v>0</v>
      </c>
      <c r="X59" s="27">
        <v>120</v>
      </c>
      <c r="Y59" s="27">
        <v>560</v>
      </c>
      <c r="Z59" s="27">
        <v>1000</v>
      </c>
      <c r="AA59" s="30">
        <v>0</v>
      </c>
      <c r="AB59" s="30">
        <v>927443330</v>
      </c>
      <c r="AC59" s="30">
        <v>983089930</v>
      </c>
      <c r="AD59" s="30">
        <v>1042075326</v>
      </c>
      <c r="AE59" s="30">
        <f t="shared" si="1"/>
        <v>2952608586</v>
      </c>
      <c r="AF59" s="59" t="s">
        <v>367</v>
      </c>
    </row>
    <row r="60" spans="1:32" ht="63.75" x14ac:dyDescent="0.25">
      <c r="A60" s="157"/>
      <c r="B60" s="158">
        <v>0</v>
      </c>
      <c r="C60" s="143"/>
      <c r="D60" s="161">
        <v>0</v>
      </c>
      <c r="E60" s="78">
        <v>0</v>
      </c>
      <c r="F60" s="78">
        <v>6.0679999999999996</v>
      </c>
      <c r="G60" s="78">
        <v>5.83</v>
      </c>
      <c r="H60" s="78">
        <v>6.2569999999999997</v>
      </c>
      <c r="I60" s="78">
        <v>4.5389999999999997</v>
      </c>
      <c r="J60" s="22">
        <v>52010050011</v>
      </c>
      <c r="K60" s="61" t="s">
        <v>1257</v>
      </c>
      <c r="L60" s="61" t="s">
        <v>1258</v>
      </c>
      <c r="M60" s="62" t="s">
        <v>105</v>
      </c>
      <c r="N60" s="26" t="s">
        <v>370</v>
      </c>
      <c r="O60" s="25" t="s">
        <v>381</v>
      </c>
      <c r="P60" s="26" t="s">
        <v>570</v>
      </c>
      <c r="Q60" s="26" t="s">
        <v>370</v>
      </c>
      <c r="R60" s="28">
        <v>16</v>
      </c>
      <c r="S60" s="27">
        <v>22</v>
      </c>
      <c r="T60" s="28">
        <v>14</v>
      </c>
      <c r="U60" s="27">
        <v>0</v>
      </c>
      <c r="V60" s="27">
        <v>4860</v>
      </c>
      <c r="W60" s="27">
        <v>0</v>
      </c>
      <c r="X60" s="27">
        <v>320</v>
      </c>
      <c r="Y60" s="27">
        <v>2590</v>
      </c>
      <c r="Z60" s="27">
        <v>4860</v>
      </c>
      <c r="AA60" s="30">
        <v>0</v>
      </c>
      <c r="AB60" s="30">
        <v>983089930</v>
      </c>
      <c r="AC60" s="30">
        <v>1042075326</v>
      </c>
      <c r="AD60" s="30">
        <v>1104599845</v>
      </c>
      <c r="AE60" s="30">
        <f t="shared" si="1"/>
        <v>3129765101</v>
      </c>
      <c r="AF60" s="59" t="s">
        <v>367</v>
      </c>
    </row>
    <row r="61" spans="1:32" ht="102" x14ac:dyDescent="0.25">
      <c r="A61" s="157"/>
      <c r="B61" s="158">
        <v>0</v>
      </c>
      <c r="C61" s="143"/>
      <c r="D61" s="161">
        <v>0</v>
      </c>
      <c r="E61" s="78">
        <v>0</v>
      </c>
      <c r="F61" s="78">
        <v>2.39</v>
      </c>
      <c r="G61" s="78">
        <v>0</v>
      </c>
      <c r="H61" s="78">
        <v>0</v>
      </c>
      <c r="I61" s="78">
        <v>0.59699999999999998</v>
      </c>
      <c r="J61" s="22">
        <v>52010050012</v>
      </c>
      <c r="K61" s="61" t="s">
        <v>1259</v>
      </c>
      <c r="L61" s="61" t="s">
        <v>1260</v>
      </c>
      <c r="M61" s="62" t="s">
        <v>105</v>
      </c>
      <c r="N61" s="26" t="s">
        <v>370</v>
      </c>
      <c r="O61" s="25" t="s">
        <v>381</v>
      </c>
      <c r="P61" s="26" t="s">
        <v>571</v>
      </c>
      <c r="Q61" s="26" t="s">
        <v>370</v>
      </c>
      <c r="R61" s="28">
        <v>16</v>
      </c>
      <c r="S61" s="27">
        <v>41</v>
      </c>
      <c r="T61" s="28">
        <v>14</v>
      </c>
      <c r="U61" s="27">
        <v>0</v>
      </c>
      <c r="V61" s="27">
        <v>50</v>
      </c>
      <c r="W61" s="27">
        <v>0</v>
      </c>
      <c r="X61" s="27">
        <v>50</v>
      </c>
      <c r="Y61" s="27">
        <v>0</v>
      </c>
      <c r="Z61" s="27">
        <v>0</v>
      </c>
      <c r="AA61" s="30">
        <v>0</v>
      </c>
      <c r="AB61" s="30">
        <v>63180875</v>
      </c>
      <c r="AC61" s="30">
        <v>0</v>
      </c>
      <c r="AD61" s="30">
        <v>0</v>
      </c>
      <c r="AE61" s="30">
        <f t="shared" si="1"/>
        <v>63180875</v>
      </c>
      <c r="AF61" s="59" t="s">
        <v>367</v>
      </c>
    </row>
    <row r="62" spans="1:32" ht="51" x14ac:dyDescent="0.25">
      <c r="A62" s="157"/>
      <c r="B62" s="158">
        <v>0</v>
      </c>
      <c r="C62" s="143"/>
      <c r="D62" s="161">
        <v>0</v>
      </c>
      <c r="E62" s="78">
        <v>4.9820000000000002</v>
      </c>
      <c r="F62" s="78">
        <v>4.1950000000000003</v>
      </c>
      <c r="G62" s="78">
        <v>2.4670000000000001</v>
      </c>
      <c r="H62" s="78">
        <v>2.6229999999999998</v>
      </c>
      <c r="I62" s="78">
        <v>4.1970000000000001</v>
      </c>
      <c r="J62" s="22">
        <v>52010050013</v>
      </c>
      <c r="K62" s="61" t="s">
        <v>1261</v>
      </c>
      <c r="L62" s="61" t="s">
        <v>1262</v>
      </c>
      <c r="M62" s="62" t="s">
        <v>105</v>
      </c>
      <c r="N62" s="26" t="s">
        <v>370</v>
      </c>
      <c r="O62" s="25" t="s">
        <v>381</v>
      </c>
      <c r="P62" s="26" t="s">
        <v>572</v>
      </c>
      <c r="Q62" s="26" t="s">
        <v>370</v>
      </c>
      <c r="R62" s="28">
        <v>16</v>
      </c>
      <c r="S62" s="27">
        <v>45</v>
      </c>
      <c r="T62" s="28">
        <v>18</v>
      </c>
      <c r="U62" s="27">
        <v>318</v>
      </c>
      <c r="V62" s="27">
        <v>818</v>
      </c>
      <c r="W62" s="27">
        <v>443</v>
      </c>
      <c r="X62" s="27">
        <v>568</v>
      </c>
      <c r="Y62" s="27">
        <v>693</v>
      </c>
      <c r="Z62" s="27">
        <v>818</v>
      </c>
      <c r="AA62" s="30">
        <v>400000000</v>
      </c>
      <c r="AB62" s="30">
        <v>679632156</v>
      </c>
      <c r="AC62" s="30">
        <v>441000000</v>
      </c>
      <c r="AD62" s="30">
        <v>463050000</v>
      </c>
      <c r="AE62" s="30">
        <f t="shared" si="1"/>
        <v>1983682156</v>
      </c>
      <c r="AF62" s="59" t="s">
        <v>369</v>
      </c>
    </row>
    <row r="63" spans="1:32" ht="63.75" x14ac:dyDescent="0.25">
      <c r="A63" s="157"/>
      <c r="B63" s="158">
        <v>0</v>
      </c>
      <c r="C63" s="143"/>
      <c r="D63" s="161">
        <v>0</v>
      </c>
      <c r="E63" s="78">
        <v>4.484</v>
      </c>
      <c r="F63" s="78">
        <v>2.6360000000000001</v>
      </c>
      <c r="G63" s="78">
        <v>2.4940000000000002</v>
      </c>
      <c r="H63" s="78">
        <v>2.512</v>
      </c>
      <c r="I63" s="78">
        <v>3.3459999999999996</v>
      </c>
      <c r="J63" s="22">
        <v>52010050014</v>
      </c>
      <c r="K63" s="61" t="s">
        <v>1263</v>
      </c>
      <c r="L63" s="61" t="s">
        <v>1264</v>
      </c>
      <c r="M63" s="62" t="s">
        <v>105</v>
      </c>
      <c r="N63" s="26" t="s">
        <v>370</v>
      </c>
      <c r="O63" s="25" t="s">
        <v>381</v>
      </c>
      <c r="P63" s="26" t="s">
        <v>573</v>
      </c>
      <c r="Q63" s="26" t="s">
        <v>370</v>
      </c>
      <c r="R63" s="28">
        <v>16</v>
      </c>
      <c r="S63" s="27">
        <v>33</v>
      </c>
      <c r="T63" s="26">
        <v>5</v>
      </c>
      <c r="U63" s="27">
        <v>2085</v>
      </c>
      <c r="V63" s="27">
        <v>3090</v>
      </c>
      <c r="W63" s="27">
        <v>2285</v>
      </c>
      <c r="X63" s="27">
        <v>2557</v>
      </c>
      <c r="Y63" s="27">
        <v>2824</v>
      </c>
      <c r="Z63" s="27">
        <v>3090</v>
      </c>
      <c r="AA63" s="30">
        <v>199096000</v>
      </c>
      <c r="AB63" s="30">
        <v>265000000</v>
      </c>
      <c r="AC63" s="30">
        <v>267000000</v>
      </c>
      <c r="AD63" s="30">
        <v>267000000</v>
      </c>
      <c r="AE63" s="30">
        <f t="shared" si="1"/>
        <v>998096000</v>
      </c>
      <c r="AF63" s="59" t="s">
        <v>352</v>
      </c>
    </row>
    <row r="64" spans="1:32" ht="63.75" x14ac:dyDescent="0.25">
      <c r="A64" s="157"/>
      <c r="B64" s="158">
        <v>0</v>
      </c>
      <c r="C64" s="143"/>
      <c r="D64" s="161">
        <v>0</v>
      </c>
      <c r="E64" s="78">
        <v>0</v>
      </c>
      <c r="F64" s="78">
        <v>2.2130000000000001</v>
      </c>
      <c r="G64" s="78">
        <v>2.165</v>
      </c>
      <c r="H64" s="78">
        <v>3.2509999999999999</v>
      </c>
      <c r="I64" s="78">
        <v>1.907</v>
      </c>
      <c r="J64" s="22">
        <v>52010050015</v>
      </c>
      <c r="K64" s="61" t="s">
        <v>1265</v>
      </c>
      <c r="L64" s="61" t="s">
        <v>1266</v>
      </c>
      <c r="M64" s="62" t="s">
        <v>105</v>
      </c>
      <c r="N64" s="26" t="s">
        <v>370</v>
      </c>
      <c r="O64" s="25" t="s">
        <v>381</v>
      </c>
      <c r="P64" s="26" t="s">
        <v>574</v>
      </c>
      <c r="Q64" s="26" t="s">
        <v>370</v>
      </c>
      <c r="R64" s="28">
        <v>16</v>
      </c>
      <c r="S64" s="27">
        <v>41</v>
      </c>
      <c r="T64" s="28">
        <v>14</v>
      </c>
      <c r="U64" s="27">
        <v>0</v>
      </c>
      <c r="V64" s="27">
        <v>10000</v>
      </c>
      <c r="W64" s="27">
        <v>0</v>
      </c>
      <c r="X64" s="27">
        <v>1500</v>
      </c>
      <c r="Y64" s="27">
        <v>5750</v>
      </c>
      <c r="Z64" s="27">
        <v>10000</v>
      </c>
      <c r="AA64" s="30">
        <v>0</v>
      </c>
      <c r="AB64" s="30">
        <v>196486561</v>
      </c>
      <c r="AC64" s="30">
        <v>208275754</v>
      </c>
      <c r="AD64" s="30">
        <v>220772300</v>
      </c>
      <c r="AE64" s="30">
        <f t="shared" si="1"/>
        <v>625534615</v>
      </c>
      <c r="AF64" s="59" t="s">
        <v>367</v>
      </c>
    </row>
    <row r="65" spans="1:32" ht="51" x14ac:dyDescent="0.25">
      <c r="A65" s="157"/>
      <c r="B65" s="158">
        <v>0</v>
      </c>
      <c r="C65" s="143"/>
      <c r="D65" s="161">
        <v>0</v>
      </c>
      <c r="E65" s="78">
        <v>3.1930000000000001</v>
      </c>
      <c r="F65" s="78">
        <v>2.0469999999999997</v>
      </c>
      <c r="G65" s="78">
        <v>2.0060000000000002</v>
      </c>
      <c r="H65" s="78">
        <v>2.0789999999999997</v>
      </c>
      <c r="I65" s="78">
        <v>2.883</v>
      </c>
      <c r="J65" s="22">
        <v>52010050016</v>
      </c>
      <c r="K65" s="61" t="s">
        <v>1267</v>
      </c>
      <c r="L65" s="61" t="s">
        <v>1268</v>
      </c>
      <c r="M65" s="62" t="s">
        <v>141</v>
      </c>
      <c r="N65" s="26" t="s">
        <v>370</v>
      </c>
      <c r="O65" s="25" t="s">
        <v>381</v>
      </c>
      <c r="P65" s="26" t="s">
        <v>575</v>
      </c>
      <c r="Q65" s="26" t="s">
        <v>370</v>
      </c>
      <c r="R65" s="28">
        <v>16</v>
      </c>
      <c r="S65" s="27">
        <v>41</v>
      </c>
      <c r="T65" s="28">
        <v>14</v>
      </c>
      <c r="U65" s="27">
        <v>1</v>
      </c>
      <c r="V65" s="27">
        <v>4</v>
      </c>
      <c r="W65" s="27">
        <v>1</v>
      </c>
      <c r="X65" s="27">
        <v>2</v>
      </c>
      <c r="Y65" s="27">
        <v>3</v>
      </c>
      <c r="Z65" s="27">
        <v>4</v>
      </c>
      <c r="AA65" s="30">
        <v>160000000</v>
      </c>
      <c r="AB65" s="30">
        <v>169600000</v>
      </c>
      <c r="AC65" s="30">
        <v>179776000</v>
      </c>
      <c r="AD65" s="30">
        <v>190562560</v>
      </c>
      <c r="AE65" s="30">
        <f t="shared" si="1"/>
        <v>699938560</v>
      </c>
      <c r="AF65" s="59" t="s">
        <v>367</v>
      </c>
    </row>
    <row r="66" spans="1:32" ht="63.75" x14ac:dyDescent="0.25">
      <c r="A66" s="157"/>
      <c r="B66" s="158">
        <v>0</v>
      </c>
      <c r="C66" s="143"/>
      <c r="D66" s="161">
        <v>0</v>
      </c>
      <c r="E66" s="78">
        <v>3.9689999999999999</v>
      </c>
      <c r="F66" s="78">
        <v>2.4119999999999999</v>
      </c>
      <c r="G66" s="78">
        <v>2.3570000000000002</v>
      </c>
      <c r="H66" s="78">
        <v>2.456</v>
      </c>
      <c r="I66" s="78">
        <v>3.0910000000000002</v>
      </c>
      <c r="J66" s="22">
        <v>52010050017</v>
      </c>
      <c r="K66" s="61" t="s">
        <v>1269</v>
      </c>
      <c r="L66" s="61" t="s">
        <v>1270</v>
      </c>
      <c r="M66" s="62" t="s">
        <v>105</v>
      </c>
      <c r="N66" s="26" t="s">
        <v>370</v>
      </c>
      <c r="O66" s="25" t="s">
        <v>381</v>
      </c>
      <c r="P66" s="26" t="s">
        <v>576</v>
      </c>
      <c r="Q66" s="26" t="s">
        <v>370</v>
      </c>
      <c r="R66" s="28">
        <v>16</v>
      </c>
      <c r="S66" s="27">
        <v>41</v>
      </c>
      <c r="T66" s="28">
        <v>14</v>
      </c>
      <c r="U66" s="27">
        <v>1</v>
      </c>
      <c r="V66" s="27">
        <v>4</v>
      </c>
      <c r="W66" s="27">
        <v>1</v>
      </c>
      <c r="X66" s="27">
        <v>2</v>
      </c>
      <c r="Y66" s="27">
        <v>3</v>
      </c>
      <c r="Z66" s="27">
        <v>4</v>
      </c>
      <c r="AA66" s="30">
        <v>130019702</v>
      </c>
      <c r="AB66" s="30">
        <v>228782668</v>
      </c>
      <c r="AC66" s="30">
        <v>242509628</v>
      </c>
      <c r="AD66" s="30">
        <v>257060205</v>
      </c>
      <c r="AE66" s="30">
        <f t="shared" si="1"/>
        <v>858372203</v>
      </c>
      <c r="AF66" s="59" t="s">
        <v>367</v>
      </c>
    </row>
    <row r="67" spans="1:32" ht="76.5" x14ac:dyDescent="0.25">
      <c r="A67" s="157"/>
      <c r="B67" s="158">
        <v>0</v>
      </c>
      <c r="C67" s="143"/>
      <c r="D67" s="161">
        <v>0</v>
      </c>
      <c r="E67" s="78">
        <v>0</v>
      </c>
      <c r="F67" s="78">
        <v>2.5760000000000001</v>
      </c>
      <c r="G67" s="78">
        <v>2.5529999999999999</v>
      </c>
      <c r="H67" s="78">
        <v>2.5940000000000003</v>
      </c>
      <c r="I67" s="78">
        <v>1.931</v>
      </c>
      <c r="J67" s="22">
        <v>52010050018</v>
      </c>
      <c r="K67" s="61" t="s">
        <v>1271</v>
      </c>
      <c r="L67" s="61" t="s">
        <v>1272</v>
      </c>
      <c r="M67" s="62" t="s">
        <v>105</v>
      </c>
      <c r="N67" s="26" t="s">
        <v>370</v>
      </c>
      <c r="O67" s="25" t="s">
        <v>381</v>
      </c>
      <c r="P67" s="26" t="s">
        <v>1774</v>
      </c>
      <c r="Q67" s="26" t="s">
        <v>370</v>
      </c>
      <c r="R67" s="28">
        <v>16</v>
      </c>
      <c r="S67" s="27">
        <v>41</v>
      </c>
      <c r="T67" s="28">
        <v>14</v>
      </c>
      <c r="U67" s="27">
        <v>0</v>
      </c>
      <c r="V67" s="27">
        <v>12</v>
      </c>
      <c r="W67" s="27">
        <v>0</v>
      </c>
      <c r="X67" s="27">
        <v>4</v>
      </c>
      <c r="Y67" s="27">
        <v>8</v>
      </c>
      <c r="Z67" s="27">
        <v>12</v>
      </c>
      <c r="AA67" s="30">
        <v>0</v>
      </c>
      <c r="AB67" s="30">
        <v>93273000</v>
      </c>
      <c r="AC67" s="30">
        <v>98869380</v>
      </c>
      <c r="AD67" s="30">
        <v>104801380</v>
      </c>
      <c r="AE67" s="30">
        <f t="shared" si="1"/>
        <v>296943760</v>
      </c>
      <c r="AF67" s="59" t="s">
        <v>367</v>
      </c>
    </row>
    <row r="68" spans="1:32" ht="63.75" x14ac:dyDescent="0.25">
      <c r="A68" s="157"/>
      <c r="B68" s="158">
        <v>0</v>
      </c>
      <c r="C68" s="143"/>
      <c r="D68" s="161">
        <v>0</v>
      </c>
      <c r="E68" s="78">
        <v>10.907999999999999</v>
      </c>
      <c r="F68" s="78">
        <v>2.726</v>
      </c>
      <c r="G68" s="78">
        <v>2.6970000000000001</v>
      </c>
      <c r="H68" s="78">
        <v>2.7480000000000002</v>
      </c>
      <c r="I68" s="78">
        <v>2.0430000000000001</v>
      </c>
      <c r="J68" s="22">
        <v>52010050019</v>
      </c>
      <c r="K68" s="61" t="s">
        <v>1273</v>
      </c>
      <c r="L68" s="61" t="s">
        <v>1274</v>
      </c>
      <c r="M68" s="62" t="s">
        <v>141</v>
      </c>
      <c r="N68" s="26" t="s">
        <v>371</v>
      </c>
      <c r="O68" s="25" t="s">
        <v>558</v>
      </c>
      <c r="P68" s="26" t="s">
        <v>1775</v>
      </c>
      <c r="Q68" s="26" t="s">
        <v>370</v>
      </c>
      <c r="R68" s="28">
        <v>16</v>
      </c>
      <c r="S68" s="27">
        <v>41</v>
      </c>
      <c r="T68" s="28">
        <v>14</v>
      </c>
      <c r="U68" s="27">
        <v>0</v>
      </c>
      <c r="V68" s="27">
        <v>100</v>
      </c>
      <c r="W68" s="27">
        <v>0</v>
      </c>
      <c r="X68" s="27">
        <v>100</v>
      </c>
      <c r="Y68" s="27">
        <v>100</v>
      </c>
      <c r="Z68" s="27">
        <v>100</v>
      </c>
      <c r="AA68" s="30">
        <v>2000000000</v>
      </c>
      <c r="AB68" s="30">
        <v>117600000</v>
      </c>
      <c r="AC68" s="30">
        <v>124656000</v>
      </c>
      <c r="AD68" s="30">
        <v>132135360</v>
      </c>
      <c r="AE68" s="30">
        <f t="shared" si="1"/>
        <v>2374391360</v>
      </c>
      <c r="AF68" s="59" t="s">
        <v>367</v>
      </c>
    </row>
    <row r="69" spans="1:32" ht="63.75" x14ac:dyDescent="0.25">
      <c r="A69" s="157"/>
      <c r="B69" s="158">
        <v>0</v>
      </c>
      <c r="C69" s="143"/>
      <c r="D69" s="161">
        <v>0</v>
      </c>
      <c r="E69" s="78">
        <v>4.7290000000000001</v>
      </c>
      <c r="F69" s="78">
        <v>7.0910000000000002</v>
      </c>
      <c r="G69" s="78">
        <v>7.5889999999999995</v>
      </c>
      <c r="H69" s="78">
        <v>6.9040000000000008</v>
      </c>
      <c r="I69" s="78">
        <v>6.9040000000000008</v>
      </c>
      <c r="J69" s="22">
        <v>52010050020</v>
      </c>
      <c r="K69" s="61" t="s">
        <v>1275</v>
      </c>
      <c r="L69" s="61" t="s">
        <v>1276</v>
      </c>
      <c r="M69" s="62" t="s">
        <v>105</v>
      </c>
      <c r="N69" s="26" t="s">
        <v>370</v>
      </c>
      <c r="O69" s="25" t="s">
        <v>381</v>
      </c>
      <c r="P69" s="26" t="s">
        <v>577</v>
      </c>
      <c r="Q69" s="26" t="s">
        <v>370</v>
      </c>
      <c r="R69" s="28">
        <v>11</v>
      </c>
      <c r="S69" s="27">
        <v>40</v>
      </c>
      <c r="T69" s="26">
        <v>7</v>
      </c>
      <c r="U69" s="27">
        <v>1451</v>
      </c>
      <c r="V69" s="27">
        <v>1801</v>
      </c>
      <c r="W69" s="27">
        <v>1491</v>
      </c>
      <c r="X69" s="27">
        <v>1551</v>
      </c>
      <c r="Y69" s="27">
        <v>1701</v>
      </c>
      <c r="Z69" s="27">
        <v>1801</v>
      </c>
      <c r="AA69" s="30">
        <v>231938014</v>
      </c>
      <c r="AB69" s="30">
        <v>1148879283</v>
      </c>
      <c r="AC69" s="30">
        <v>1713795662</v>
      </c>
      <c r="AD69" s="30">
        <v>1218846032</v>
      </c>
      <c r="AE69" s="30">
        <f t="shared" si="1"/>
        <v>4313458991</v>
      </c>
      <c r="AF69" s="59" t="s">
        <v>1139</v>
      </c>
    </row>
    <row r="70" spans="1:32" ht="51" x14ac:dyDescent="0.25">
      <c r="A70" s="157"/>
      <c r="B70" s="158">
        <v>0</v>
      </c>
      <c r="C70" s="143"/>
      <c r="D70" s="161">
        <v>0</v>
      </c>
      <c r="E70" s="78">
        <v>4.04</v>
      </c>
      <c r="F70" s="78">
        <v>2.887</v>
      </c>
      <c r="G70" s="78">
        <v>2.8279999999999998</v>
      </c>
      <c r="H70" s="78">
        <v>2.8639999999999999</v>
      </c>
      <c r="I70" s="78">
        <v>3.4510000000000001</v>
      </c>
      <c r="J70" s="22">
        <v>52010050021</v>
      </c>
      <c r="K70" s="61" t="s">
        <v>1277</v>
      </c>
      <c r="L70" s="61" t="s">
        <v>1278</v>
      </c>
      <c r="M70" s="62" t="s">
        <v>105</v>
      </c>
      <c r="N70" s="26" t="s">
        <v>370</v>
      </c>
      <c r="O70" s="25" t="s">
        <v>488</v>
      </c>
      <c r="P70" s="26" t="s">
        <v>578</v>
      </c>
      <c r="Q70" s="26" t="s">
        <v>370</v>
      </c>
      <c r="R70" s="26">
        <v>3</v>
      </c>
      <c r="S70" s="27">
        <v>43</v>
      </c>
      <c r="T70" s="26">
        <v>4</v>
      </c>
      <c r="U70" s="27">
        <v>4</v>
      </c>
      <c r="V70" s="27">
        <v>8</v>
      </c>
      <c r="W70" s="27">
        <v>5</v>
      </c>
      <c r="X70" s="27">
        <v>6</v>
      </c>
      <c r="Y70" s="27">
        <v>7</v>
      </c>
      <c r="Z70" s="27">
        <v>8</v>
      </c>
      <c r="AA70" s="30">
        <v>139566050</v>
      </c>
      <c r="AB70" s="30">
        <v>143753032</v>
      </c>
      <c r="AC70" s="30">
        <v>148065622</v>
      </c>
      <c r="AD70" s="30">
        <v>152507591</v>
      </c>
      <c r="AE70" s="30">
        <f t="shared" si="1"/>
        <v>583892295</v>
      </c>
      <c r="AF70" s="59" t="s">
        <v>366</v>
      </c>
    </row>
    <row r="71" spans="1:32" x14ac:dyDescent="0.25">
      <c r="A71" s="46"/>
      <c r="B71" s="89"/>
      <c r="C71" s="41"/>
      <c r="D71" s="93"/>
      <c r="E71" s="79"/>
      <c r="F71" s="79"/>
      <c r="G71" s="79"/>
      <c r="H71" s="79"/>
      <c r="I71" s="79"/>
      <c r="J71" s="41"/>
      <c r="K71" s="94"/>
      <c r="L71" s="94"/>
      <c r="M71" s="95"/>
      <c r="N71" s="47"/>
      <c r="O71" s="46"/>
      <c r="P71" s="47"/>
      <c r="Q71" s="47"/>
      <c r="R71" s="47"/>
      <c r="S71" s="49"/>
      <c r="T71" s="47"/>
      <c r="U71" s="49"/>
      <c r="V71" s="49"/>
      <c r="W71" s="49"/>
      <c r="X71" s="49"/>
      <c r="Y71" s="49"/>
      <c r="Z71" s="49"/>
      <c r="AA71" s="51"/>
      <c r="AB71" s="51"/>
      <c r="AC71" s="51"/>
      <c r="AD71" s="51"/>
      <c r="AE71" s="51"/>
      <c r="AF71" s="88"/>
    </row>
    <row r="72" spans="1:32" ht="38.25" customHeight="1" x14ac:dyDescent="0.25">
      <c r="A72" s="143" t="s">
        <v>1279</v>
      </c>
      <c r="B72" s="158">
        <v>19.376999999999999</v>
      </c>
      <c r="C72" s="143" t="s">
        <v>1280</v>
      </c>
      <c r="D72" s="161">
        <v>20.574999999999999</v>
      </c>
      <c r="E72" s="78">
        <v>0</v>
      </c>
      <c r="F72" s="78">
        <v>3.9219999999999997</v>
      </c>
      <c r="G72" s="78">
        <v>6.5379999999999994</v>
      </c>
      <c r="H72" s="78">
        <v>6.3170000000000002</v>
      </c>
      <c r="I72" s="78">
        <v>4.194</v>
      </c>
      <c r="J72" s="22">
        <v>52020010001</v>
      </c>
      <c r="K72" s="61" t="s">
        <v>1281</v>
      </c>
      <c r="L72" s="61" t="s">
        <v>1282</v>
      </c>
      <c r="M72" s="62" t="s">
        <v>141</v>
      </c>
      <c r="N72" s="26" t="s">
        <v>370</v>
      </c>
      <c r="O72" s="25" t="s">
        <v>381</v>
      </c>
      <c r="P72" s="26" t="s">
        <v>1776</v>
      </c>
      <c r="Q72" s="26" t="s">
        <v>370</v>
      </c>
      <c r="R72" s="26">
        <v>4</v>
      </c>
      <c r="S72" s="27">
        <v>41</v>
      </c>
      <c r="T72" s="28">
        <v>14</v>
      </c>
      <c r="U72" s="27">
        <v>0</v>
      </c>
      <c r="V72" s="27">
        <v>1</v>
      </c>
      <c r="W72" s="27">
        <v>0</v>
      </c>
      <c r="X72" s="27">
        <v>1</v>
      </c>
      <c r="Y72" s="27">
        <v>1</v>
      </c>
      <c r="Z72" s="27">
        <v>1</v>
      </c>
      <c r="AA72" s="30">
        <v>0</v>
      </c>
      <c r="AB72" s="30">
        <v>700000000</v>
      </c>
      <c r="AC72" s="30">
        <v>500000000</v>
      </c>
      <c r="AD72" s="30">
        <v>300000000</v>
      </c>
      <c r="AE72" s="30">
        <f t="shared" si="1"/>
        <v>1500000000</v>
      </c>
      <c r="AF72" s="59" t="s">
        <v>367</v>
      </c>
    </row>
    <row r="73" spans="1:32" ht="63.75" x14ac:dyDescent="0.25">
      <c r="A73" s="143"/>
      <c r="B73" s="158">
        <v>0</v>
      </c>
      <c r="C73" s="143"/>
      <c r="D73" s="161">
        <v>0</v>
      </c>
      <c r="E73" s="78">
        <v>13.247999999999999</v>
      </c>
      <c r="F73" s="78">
        <v>7.2709999999999999</v>
      </c>
      <c r="G73" s="78">
        <v>8.2249999999999996</v>
      </c>
      <c r="H73" s="78">
        <v>5.1150000000000002</v>
      </c>
      <c r="I73" s="78">
        <v>8.4640000000000004</v>
      </c>
      <c r="J73" s="22">
        <v>52020010002</v>
      </c>
      <c r="K73" s="61" t="s">
        <v>1283</v>
      </c>
      <c r="L73" s="61" t="s">
        <v>1284</v>
      </c>
      <c r="M73" s="62" t="s">
        <v>141</v>
      </c>
      <c r="N73" s="26" t="s">
        <v>370</v>
      </c>
      <c r="O73" s="25" t="s">
        <v>381</v>
      </c>
      <c r="P73" s="26" t="s">
        <v>1777</v>
      </c>
      <c r="Q73" s="26" t="s">
        <v>370</v>
      </c>
      <c r="R73" s="26">
        <v>4</v>
      </c>
      <c r="S73" s="27">
        <v>41</v>
      </c>
      <c r="T73" s="28">
        <v>14</v>
      </c>
      <c r="U73" s="27">
        <v>18</v>
      </c>
      <c r="V73" s="27">
        <v>18</v>
      </c>
      <c r="W73" s="27">
        <v>18</v>
      </c>
      <c r="X73" s="27">
        <v>18</v>
      </c>
      <c r="Y73" s="27">
        <v>18</v>
      </c>
      <c r="Z73" s="27">
        <v>18</v>
      </c>
      <c r="AA73" s="30">
        <v>6000000000</v>
      </c>
      <c r="AB73" s="30">
        <v>4000000000</v>
      </c>
      <c r="AC73" s="30">
        <v>3000000000</v>
      </c>
      <c r="AD73" s="30">
        <v>2000000000</v>
      </c>
      <c r="AE73" s="30">
        <f t="shared" si="1"/>
        <v>15000000000</v>
      </c>
      <c r="AF73" s="59" t="s">
        <v>367</v>
      </c>
    </row>
    <row r="74" spans="1:32" ht="114.75" x14ac:dyDescent="0.25">
      <c r="A74" s="143"/>
      <c r="B74" s="158">
        <v>0</v>
      </c>
      <c r="C74" s="143"/>
      <c r="D74" s="161">
        <v>0</v>
      </c>
      <c r="E74" s="78">
        <v>26.311</v>
      </c>
      <c r="F74" s="78">
        <v>33.062000000000005</v>
      </c>
      <c r="G74" s="78">
        <v>30.253999999999998</v>
      </c>
      <c r="H74" s="78">
        <v>38.51</v>
      </c>
      <c r="I74" s="78">
        <v>32.033999999999999</v>
      </c>
      <c r="J74" s="22">
        <v>52020010003</v>
      </c>
      <c r="K74" s="61" t="s">
        <v>1285</v>
      </c>
      <c r="L74" s="61" t="s">
        <v>1286</v>
      </c>
      <c r="M74" s="62" t="s">
        <v>105</v>
      </c>
      <c r="N74" s="26" t="s">
        <v>370</v>
      </c>
      <c r="O74" s="25" t="s">
        <v>381</v>
      </c>
      <c r="P74" s="26" t="s">
        <v>1778</v>
      </c>
      <c r="Q74" s="26" t="s">
        <v>370</v>
      </c>
      <c r="R74" s="26">
        <v>4</v>
      </c>
      <c r="S74" s="27">
        <v>41</v>
      </c>
      <c r="T74" s="28">
        <v>14</v>
      </c>
      <c r="U74" s="27">
        <v>7519</v>
      </c>
      <c r="V74" s="27">
        <v>10161</v>
      </c>
      <c r="W74" s="27">
        <v>8170</v>
      </c>
      <c r="X74" s="27">
        <v>8830</v>
      </c>
      <c r="Y74" s="27">
        <v>9490</v>
      </c>
      <c r="Z74" s="27">
        <v>10161</v>
      </c>
      <c r="AA74" s="30">
        <v>46239482853</v>
      </c>
      <c r="AB74" s="30">
        <v>60000000000</v>
      </c>
      <c r="AC74" s="30">
        <v>70000000000</v>
      </c>
      <c r="AD74" s="30">
        <v>79000000000</v>
      </c>
      <c r="AE74" s="30">
        <f t="shared" si="1"/>
        <v>255239482853</v>
      </c>
      <c r="AF74" s="59" t="s">
        <v>367</v>
      </c>
    </row>
    <row r="75" spans="1:32" ht="89.25" x14ac:dyDescent="0.25">
      <c r="A75" s="143"/>
      <c r="B75" s="158">
        <v>0</v>
      </c>
      <c r="C75" s="143"/>
      <c r="D75" s="161">
        <v>0</v>
      </c>
      <c r="E75" s="78">
        <v>8.9249999999999989</v>
      </c>
      <c r="F75" s="78">
        <v>3.83</v>
      </c>
      <c r="G75" s="78">
        <v>6.7050000000000001</v>
      </c>
      <c r="H75" s="78">
        <v>5.7220000000000004</v>
      </c>
      <c r="I75" s="78">
        <v>6.2960000000000003</v>
      </c>
      <c r="J75" s="22">
        <v>52020010004</v>
      </c>
      <c r="K75" s="61" t="s">
        <v>1287</v>
      </c>
      <c r="L75" s="61" t="s">
        <v>1288</v>
      </c>
      <c r="M75" s="62" t="s">
        <v>105</v>
      </c>
      <c r="N75" s="26" t="s">
        <v>370</v>
      </c>
      <c r="O75" s="25" t="s">
        <v>381</v>
      </c>
      <c r="P75" s="26" t="s">
        <v>1779</v>
      </c>
      <c r="Q75" s="26" t="s">
        <v>370</v>
      </c>
      <c r="R75" s="28">
        <v>10</v>
      </c>
      <c r="S75" s="27">
        <v>41</v>
      </c>
      <c r="T75" s="28">
        <v>14</v>
      </c>
      <c r="U75" s="27">
        <v>6</v>
      </c>
      <c r="V75" s="27">
        <v>10</v>
      </c>
      <c r="W75" s="27">
        <v>6</v>
      </c>
      <c r="X75" s="27">
        <v>8</v>
      </c>
      <c r="Y75" s="27">
        <v>9</v>
      </c>
      <c r="Z75" s="27">
        <v>10</v>
      </c>
      <c r="AA75" s="30">
        <v>600000000</v>
      </c>
      <c r="AB75" s="30">
        <v>630000000</v>
      </c>
      <c r="AC75" s="30">
        <v>656000000</v>
      </c>
      <c r="AD75" s="30">
        <v>683000000</v>
      </c>
      <c r="AE75" s="30">
        <f t="shared" si="1"/>
        <v>2569000000</v>
      </c>
      <c r="AF75" s="59" t="s">
        <v>367</v>
      </c>
    </row>
    <row r="76" spans="1:32" ht="76.5" x14ac:dyDescent="0.25">
      <c r="A76" s="143"/>
      <c r="B76" s="158">
        <v>0</v>
      </c>
      <c r="C76" s="143"/>
      <c r="D76" s="161">
        <v>0</v>
      </c>
      <c r="E76" s="78">
        <v>8.4619999999999997</v>
      </c>
      <c r="F76" s="78">
        <v>4.3180000000000005</v>
      </c>
      <c r="G76" s="78">
        <v>5.0750000000000002</v>
      </c>
      <c r="H76" s="78">
        <v>5.2839999999999998</v>
      </c>
      <c r="I76" s="78">
        <v>5.7850000000000001</v>
      </c>
      <c r="J76" s="22">
        <v>52020010005</v>
      </c>
      <c r="K76" s="61" t="s">
        <v>1289</v>
      </c>
      <c r="L76" s="61" t="s">
        <v>1290</v>
      </c>
      <c r="M76" s="62" t="s">
        <v>105</v>
      </c>
      <c r="N76" s="26" t="s">
        <v>371</v>
      </c>
      <c r="O76" s="25" t="s">
        <v>381</v>
      </c>
      <c r="P76" s="26" t="s">
        <v>1780</v>
      </c>
      <c r="Q76" s="26" t="s">
        <v>370</v>
      </c>
      <c r="R76" s="26">
        <v>4</v>
      </c>
      <c r="S76" s="27">
        <v>41</v>
      </c>
      <c r="T76" s="28">
        <v>14</v>
      </c>
      <c r="U76" s="27">
        <v>50</v>
      </c>
      <c r="V76" s="27">
        <v>70</v>
      </c>
      <c r="W76" s="27">
        <v>55</v>
      </c>
      <c r="X76" s="27">
        <v>60</v>
      </c>
      <c r="Y76" s="27">
        <v>65</v>
      </c>
      <c r="Z76" s="27">
        <v>70</v>
      </c>
      <c r="AA76" s="30">
        <v>300000000</v>
      </c>
      <c r="AB76" s="30">
        <v>1000000000</v>
      </c>
      <c r="AC76" s="30">
        <v>1000000000</v>
      </c>
      <c r="AD76" s="30">
        <v>269000000</v>
      </c>
      <c r="AE76" s="30">
        <f t="shared" si="1"/>
        <v>2569000000</v>
      </c>
      <c r="AF76" s="59" t="s">
        <v>367</v>
      </c>
    </row>
    <row r="77" spans="1:32" ht="267.75" x14ac:dyDescent="0.25">
      <c r="A77" s="143"/>
      <c r="B77" s="158">
        <v>0</v>
      </c>
      <c r="C77" s="143"/>
      <c r="D77" s="161">
        <v>0</v>
      </c>
      <c r="E77" s="78">
        <v>8.8979999999999997</v>
      </c>
      <c r="F77" s="78">
        <v>7.8299999999999992</v>
      </c>
      <c r="G77" s="78">
        <v>6.6949999999999994</v>
      </c>
      <c r="H77" s="78">
        <v>5.7029999999999994</v>
      </c>
      <c r="I77" s="78">
        <v>7.282</v>
      </c>
      <c r="J77" s="22">
        <v>52020010006</v>
      </c>
      <c r="K77" s="61" t="s">
        <v>1291</v>
      </c>
      <c r="L77" s="61" t="s">
        <v>1292</v>
      </c>
      <c r="M77" s="62" t="s">
        <v>105</v>
      </c>
      <c r="N77" s="26" t="s">
        <v>370</v>
      </c>
      <c r="O77" s="25" t="s">
        <v>579</v>
      </c>
      <c r="P77" s="26" t="s">
        <v>580</v>
      </c>
      <c r="Q77" s="26" t="s">
        <v>370</v>
      </c>
      <c r="R77" s="26">
        <v>3</v>
      </c>
      <c r="S77" s="27">
        <v>19</v>
      </c>
      <c r="T77" s="26">
        <v>2</v>
      </c>
      <c r="U77" s="27">
        <v>20</v>
      </c>
      <c r="V77" s="27">
        <v>56</v>
      </c>
      <c r="W77" s="27">
        <v>20</v>
      </c>
      <c r="X77" s="27">
        <v>33</v>
      </c>
      <c r="Y77" s="27">
        <v>45</v>
      </c>
      <c r="Z77" s="27">
        <v>56</v>
      </c>
      <c r="AA77" s="30">
        <v>582777530</v>
      </c>
      <c r="AB77" s="30">
        <v>629958809</v>
      </c>
      <c r="AC77" s="30">
        <v>646911901.04999995</v>
      </c>
      <c r="AD77" s="30">
        <v>665487895.5</v>
      </c>
      <c r="AE77" s="30">
        <f t="shared" si="1"/>
        <v>2525136135.5500002</v>
      </c>
      <c r="AF77" s="59" t="s">
        <v>353</v>
      </c>
    </row>
    <row r="78" spans="1:32" ht="51" x14ac:dyDescent="0.25">
      <c r="A78" s="143"/>
      <c r="B78" s="158">
        <v>0</v>
      </c>
      <c r="C78" s="143"/>
      <c r="D78" s="161">
        <v>0</v>
      </c>
      <c r="E78" s="78">
        <v>8.4480000000000004</v>
      </c>
      <c r="F78" s="78">
        <v>7.9350000000000005</v>
      </c>
      <c r="G78" s="78">
        <v>6.7860000000000005</v>
      </c>
      <c r="H78" s="78">
        <v>5.7959999999999994</v>
      </c>
      <c r="I78" s="78">
        <v>7.2410000000000005</v>
      </c>
      <c r="J78" s="22">
        <v>52020010007</v>
      </c>
      <c r="K78" s="61" t="s">
        <v>1293</v>
      </c>
      <c r="L78" s="61" t="s">
        <v>1294</v>
      </c>
      <c r="M78" s="62" t="s">
        <v>141</v>
      </c>
      <c r="N78" s="26" t="s">
        <v>370</v>
      </c>
      <c r="O78" s="25" t="s">
        <v>381</v>
      </c>
      <c r="P78" s="26" t="s">
        <v>581</v>
      </c>
      <c r="Q78" s="26" t="s">
        <v>370</v>
      </c>
      <c r="R78" s="26">
        <v>3</v>
      </c>
      <c r="S78" s="27">
        <v>43</v>
      </c>
      <c r="T78" s="26">
        <v>4</v>
      </c>
      <c r="U78" s="27">
        <v>2800</v>
      </c>
      <c r="V78" s="27">
        <v>4000</v>
      </c>
      <c r="W78" s="27">
        <v>600</v>
      </c>
      <c r="X78" s="27">
        <v>4000</v>
      </c>
      <c r="Y78" s="27">
        <v>4000</v>
      </c>
      <c r="Z78" s="27">
        <v>4000</v>
      </c>
      <c r="AA78" s="30">
        <v>290724996</v>
      </c>
      <c r="AB78" s="30">
        <v>709781768</v>
      </c>
      <c r="AC78" s="30">
        <v>731075222</v>
      </c>
      <c r="AD78" s="30">
        <v>753007479</v>
      </c>
      <c r="AE78" s="30">
        <f t="shared" si="1"/>
        <v>2484589465</v>
      </c>
      <c r="AF78" s="59" t="s">
        <v>366</v>
      </c>
    </row>
    <row r="79" spans="1:32" ht="63.75" x14ac:dyDescent="0.25">
      <c r="A79" s="143"/>
      <c r="B79" s="158">
        <v>0</v>
      </c>
      <c r="C79" s="143"/>
      <c r="D79" s="161">
        <v>0</v>
      </c>
      <c r="E79" s="78">
        <v>0</v>
      </c>
      <c r="F79" s="78">
        <v>7.4880000000000004</v>
      </c>
      <c r="G79" s="78">
        <v>6.3979999999999997</v>
      </c>
      <c r="H79" s="78">
        <v>5.391</v>
      </c>
      <c r="I79" s="78">
        <v>4.819</v>
      </c>
      <c r="J79" s="22">
        <v>52020010008</v>
      </c>
      <c r="K79" s="61" t="s">
        <v>1295</v>
      </c>
      <c r="L79" s="61" t="s">
        <v>1296</v>
      </c>
      <c r="M79" s="62" t="s">
        <v>105</v>
      </c>
      <c r="N79" s="26" t="s">
        <v>370</v>
      </c>
      <c r="O79" s="25" t="s">
        <v>381</v>
      </c>
      <c r="P79" s="26" t="s">
        <v>582</v>
      </c>
      <c r="Q79" s="26" t="s">
        <v>370</v>
      </c>
      <c r="R79" s="26">
        <v>4</v>
      </c>
      <c r="S79" s="27">
        <v>33</v>
      </c>
      <c r="T79" s="26">
        <v>5</v>
      </c>
      <c r="U79" s="27">
        <v>0</v>
      </c>
      <c r="V79" s="27">
        <v>6000</v>
      </c>
      <c r="W79" s="27">
        <v>0</v>
      </c>
      <c r="X79" s="27">
        <v>2000</v>
      </c>
      <c r="Y79" s="27">
        <v>4000</v>
      </c>
      <c r="Z79" s="27">
        <v>6000</v>
      </c>
      <c r="AA79" s="30">
        <v>0</v>
      </c>
      <c r="AB79" s="30">
        <v>370000000</v>
      </c>
      <c r="AC79" s="30">
        <v>370000000</v>
      </c>
      <c r="AD79" s="30">
        <v>370000000</v>
      </c>
      <c r="AE79" s="30">
        <f t="shared" si="1"/>
        <v>1110000000</v>
      </c>
      <c r="AF79" s="59" t="s">
        <v>352</v>
      </c>
    </row>
    <row r="80" spans="1:32" ht="63.75" x14ac:dyDescent="0.25">
      <c r="A80" s="143"/>
      <c r="B80" s="158">
        <v>0</v>
      </c>
      <c r="C80" s="143"/>
      <c r="D80" s="161">
        <v>0</v>
      </c>
      <c r="E80" s="78">
        <v>8.2469999999999999</v>
      </c>
      <c r="F80" s="78">
        <v>6.2640000000000002</v>
      </c>
      <c r="G80" s="78">
        <v>6.2370000000000001</v>
      </c>
      <c r="H80" s="78">
        <v>5.2330000000000005</v>
      </c>
      <c r="I80" s="78">
        <v>6.4949999999999992</v>
      </c>
      <c r="J80" s="22">
        <v>52020010009</v>
      </c>
      <c r="K80" s="61" t="s">
        <v>1297</v>
      </c>
      <c r="L80" s="61" t="s">
        <v>1298</v>
      </c>
      <c r="M80" s="62" t="s">
        <v>105</v>
      </c>
      <c r="N80" s="26" t="s">
        <v>370</v>
      </c>
      <c r="O80" s="25" t="s">
        <v>381</v>
      </c>
      <c r="P80" s="26" t="s">
        <v>583</v>
      </c>
      <c r="Q80" s="26" t="s">
        <v>370</v>
      </c>
      <c r="R80" s="26">
        <v>4</v>
      </c>
      <c r="S80" s="27">
        <v>33</v>
      </c>
      <c r="T80" s="26">
        <v>5</v>
      </c>
      <c r="U80" s="27">
        <v>0</v>
      </c>
      <c r="V80" s="27">
        <v>8000</v>
      </c>
      <c r="W80" s="27">
        <v>1000</v>
      </c>
      <c r="X80" s="27">
        <v>3300</v>
      </c>
      <c r="Y80" s="27">
        <v>5650</v>
      </c>
      <c r="Z80" s="27">
        <v>8000</v>
      </c>
      <c r="AA80" s="30">
        <v>160202761</v>
      </c>
      <c r="AB80" s="30">
        <v>200000000</v>
      </c>
      <c r="AC80" s="30">
        <v>220000000</v>
      </c>
      <c r="AD80" s="30">
        <v>220000000</v>
      </c>
      <c r="AE80" s="30">
        <f t="shared" ref="AE80:AE143" si="2">SUM(AA80:AD80)</f>
        <v>800202761</v>
      </c>
      <c r="AF80" s="59" t="s">
        <v>352</v>
      </c>
    </row>
    <row r="81" spans="1:32" ht="51" x14ac:dyDescent="0.25">
      <c r="A81" s="143"/>
      <c r="B81" s="158">
        <v>0</v>
      </c>
      <c r="C81" s="143"/>
      <c r="D81" s="161">
        <v>0</v>
      </c>
      <c r="E81" s="78">
        <v>8.3820000000000014</v>
      </c>
      <c r="F81" s="78">
        <v>9.918000000000001</v>
      </c>
      <c r="G81" s="78">
        <v>6.766</v>
      </c>
      <c r="H81" s="78">
        <v>9.7010000000000005</v>
      </c>
      <c r="I81" s="78">
        <v>8.6920000000000002</v>
      </c>
      <c r="J81" s="22">
        <v>52020010010</v>
      </c>
      <c r="K81" s="61" t="s">
        <v>1299</v>
      </c>
      <c r="L81" s="61" t="s">
        <v>1300</v>
      </c>
      <c r="M81" s="62" t="s">
        <v>141</v>
      </c>
      <c r="N81" s="26" t="s">
        <v>370</v>
      </c>
      <c r="O81" s="25" t="s">
        <v>381</v>
      </c>
      <c r="P81" s="26" t="s">
        <v>584</v>
      </c>
      <c r="Q81" s="26" t="s">
        <v>370</v>
      </c>
      <c r="R81" s="26">
        <v>4</v>
      </c>
      <c r="S81" s="27">
        <v>22</v>
      </c>
      <c r="T81" s="26">
        <v>1</v>
      </c>
      <c r="U81" s="27">
        <v>40</v>
      </c>
      <c r="V81" s="27">
        <v>46</v>
      </c>
      <c r="W81" s="27">
        <v>40</v>
      </c>
      <c r="X81" s="27">
        <v>42</v>
      </c>
      <c r="Y81" s="27">
        <v>44</v>
      </c>
      <c r="Z81" s="27">
        <v>46</v>
      </c>
      <c r="AA81" s="30">
        <v>248000000</v>
      </c>
      <c r="AB81" s="30">
        <v>5250000000</v>
      </c>
      <c r="AC81" s="30">
        <v>6293750000</v>
      </c>
      <c r="AD81" s="30">
        <v>6339031250</v>
      </c>
      <c r="AE81" s="30">
        <f t="shared" si="2"/>
        <v>18130781250</v>
      </c>
      <c r="AF81" s="59" t="s">
        <v>355</v>
      </c>
    </row>
    <row r="82" spans="1:32" ht="51" x14ac:dyDescent="0.25">
      <c r="A82" s="143"/>
      <c r="B82" s="158">
        <v>0</v>
      </c>
      <c r="C82" s="143"/>
      <c r="D82" s="161">
        <v>0</v>
      </c>
      <c r="E82" s="78">
        <v>9.0789999999999988</v>
      </c>
      <c r="F82" s="78">
        <v>8.161999999999999</v>
      </c>
      <c r="G82" s="78">
        <v>10.321</v>
      </c>
      <c r="H82" s="78">
        <v>7.2279999999999998</v>
      </c>
      <c r="I82" s="78">
        <v>8.6980000000000004</v>
      </c>
      <c r="J82" s="22">
        <v>52020010011</v>
      </c>
      <c r="K82" s="61" t="s">
        <v>1301</v>
      </c>
      <c r="L82" s="61" t="s">
        <v>1302</v>
      </c>
      <c r="M82" s="62" t="s">
        <v>105</v>
      </c>
      <c r="N82" s="26" t="s">
        <v>370</v>
      </c>
      <c r="O82" s="25" t="s">
        <v>381</v>
      </c>
      <c r="P82" s="26" t="s">
        <v>585</v>
      </c>
      <c r="Q82" s="26" t="s">
        <v>370</v>
      </c>
      <c r="R82" s="26">
        <v>4</v>
      </c>
      <c r="S82" s="27">
        <v>22</v>
      </c>
      <c r="T82" s="26">
        <v>1</v>
      </c>
      <c r="U82" s="27">
        <v>18</v>
      </c>
      <c r="V82" s="27">
        <v>19</v>
      </c>
      <c r="W82" s="69">
        <v>18.04</v>
      </c>
      <c r="X82" s="69">
        <v>18.190000000000001</v>
      </c>
      <c r="Y82" s="69">
        <v>18.760000000000002</v>
      </c>
      <c r="Z82" s="68">
        <v>19</v>
      </c>
      <c r="AA82" s="30">
        <v>700000000</v>
      </c>
      <c r="AB82" s="30">
        <v>2400000000</v>
      </c>
      <c r="AC82" s="30">
        <v>9600000000</v>
      </c>
      <c r="AD82" s="30">
        <v>4000000000</v>
      </c>
      <c r="AE82" s="30">
        <f t="shared" si="2"/>
        <v>16700000000</v>
      </c>
      <c r="AF82" s="59" t="s">
        <v>355</v>
      </c>
    </row>
    <row r="83" spans="1:32" ht="51" customHeight="1" x14ac:dyDescent="0.25">
      <c r="A83" s="143"/>
      <c r="B83" s="158">
        <v>0</v>
      </c>
      <c r="C83" s="143" t="s">
        <v>1303</v>
      </c>
      <c r="D83" s="161">
        <v>10.374000000000001</v>
      </c>
      <c r="E83" s="78">
        <v>7.1069999999999993</v>
      </c>
      <c r="F83" s="78">
        <v>8.2100000000000009</v>
      </c>
      <c r="G83" s="78">
        <v>8.1219999999999999</v>
      </c>
      <c r="H83" s="78">
        <v>8.677999999999999</v>
      </c>
      <c r="I83" s="78">
        <v>8.0299999999999994</v>
      </c>
      <c r="J83" s="22">
        <v>52020020001</v>
      </c>
      <c r="K83" s="61" t="s">
        <v>1304</v>
      </c>
      <c r="L83" s="61" t="s">
        <v>1305</v>
      </c>
      <c r="M83" s="62" t="s">
        <v>141</v>
      </c>
      <c r="N83" s="26" t="s">
        <v>370</v>
      </c>
      <c r="O83" s="25" t="s">
        <v>381</v>
      </c>
      <c r="P83" s="26" t="s">
        <v>586</v>
      </c>
      <c r="Q83" s="26" t="s">
        <v>370</v>
      </c>
      <c r="R83" s="26">
        <v>3</v>
      </c>
      <c r="S83" s="27">
        <v>43</v>
      </c>
      <c r="T83" s="26">
        <v>4</v>
      </c>
      <c r="U83" s="27">
        <v>1050</v>
      </c>
      <c r="V83" s="27">
        <v>10000</v>
      </c>
      <c r="W83" s="27">
        <v>3000</v>
      </c>
      <c r="X83" s="27">
        <v>10000</v>
      </c>
      <c r="Y83" s="27">
        <v>10000</v>
      </c>
      <c r="Z83" s="27">
        <v>10000</v>
      </c>
      <c r="AA83" s="30">
        <v>678811666</v>
      </c>
      <c r="AB83" s="30">
        <v>1662822134</v>
      </c>
      <c r="AC83" s="30">
        <v>1712706798</v>
      </c>
      <c r="AD83" s="30">
        <v>1924612523</v>
      </c>
      <c r="AE83" s="30">
        <f t="shared" si="2"/>
        <v>5978953121</v>
      </c>
      <c r="AF83" s="59" t="s">
        <v>366</v>
      </c>
    </row>
    <row r="84" spans="1:32" ht="63.75" x14ac:dyDescent="0.25">
      <c r="A84" s="143"/>
      <c r="B84" s="158">
        <v>0</v>
      </c>
      <c r="C84" s="143"/>
      <c r="D84" s="161">
        <v>0</v>
      </c>
      <c r="E84" s="78">
        <v>9.0350000000000001</v>
      </c>
      <c r="F84" s="78">
        <v>11.538</v>
      </c>
      <c r="G84" s="78">
        <v>7.835</v>
      </c>
      <c r="H84" s="78">
        <v>8.8580000000000005</v>
      </c>
      <c r="I84" s="78">
        <v>8.4019999999999992</v>
      </c>
      <c r="J84" s="22">
        <v>52020020002</v>
      </c>
      <c r="K84" s="131" t="s">
        <v>2525</v>
      </c>
      <c r="L84" s="131" t="s">
        <v>1306</v>
      </c>
      <c r="M84" s="132" t="s">
        <v>105</v>
      </c>
      <c r="N84" s="133" t="s">
        <v>370</v>
      </c>
      <c r="O84" s="133" t="s">
        <v>381</v>
      </c>
      <c r="P84" s="134" t="s">
        <v>587</v>
      </c>
      <c r="Q84" s="133" t="s">
        <v>172</v>
      </c>
      <c r="R84" s="135">
        <v>4</v>
      </c>
      <c r="S84" s="136">
        <v>22</v>
      </c>
      <c r="T84" s="135">
        <v>1</v>
      </c>
      <c r="U84" s="138">
        <v>836</v>
      </c>
      <c r="V84" s="137">
        <v>3000</v>
      </c>
      <c r="W84" s="138">
        <v>1488</v>
      </c>
      <c r="X84" s="138">
        <v>1988</v>
      </c>
      <c r="Y84" s="138">
        <v>2700</v>
      </c>
      <c r="Z84" s="27">
        <v>3000</v>
      </c>
      <c r="AA84" s="30">
        <v>881896985</v>
      </c>
      <c r="AB84" s="30">
        <v>1307054925</v>
      </c>
      <c r="AC84" s="30">
        <v>1352801848</v>
      </c>
      <c r="AD84" s="30">
        <v>1400149912</v>
      </c>
      <c r="AE84" s="30">
        <f t="shared" si="2"/>
        <v>4941903670</v>
      </c>
      <c r="AF84" s="59" t="s">
        <v>355</v>
      </c>
    </row>
    <row r="85" spans="1:32" ht="63.75" x14ac:dyDescent="0.25">
      <c r="A85" s="143"/>
      <c r="B85" s="158">
        <v>0</v>
      </c>
      <c r="C85" s="143"/>
      <c r="D85" s="161">
        <v>0</v>
      </c>
      <c r="E85" s="78">
        <v>6.5310000000000006</v>
      </c>
      <c r="F85" s="78">
        <v>0</v>
      </c>
      <c r="G85" s="78">
        <v>8.6209999999999987</v>
      </c>
      <c r="H85" s="78">
        <v>7.6929999999999996</v>
      </c>
      <c r="I85" s="78">
        <v>7.625</v>
      </c>
      <c r="J85" s="22">
        <v>52020020003</v>
      </c>
      <c r="K85" s="61" t="s">
        <v>1307</v>
      </c>
      <c r="L85" s="61" t="s">
        <v>1308</v>
      </c>
      <c r="M85" s="62" t="s">
        <v>105</v>
      </c>
      <c r="N85" s="26" t="s">
        <v>370</v>
      </c>
      <c r="O85" s="25" t="s">
        <v>381</v>
      </c>
      <c r="P85" s="26" t="s">
        <v>588</v>
      </c>
      <c r="Q85" s="26" t="s">
        <v>370</v>
      </c>
      <c r="R85" s="26">
        <v>1</v>
      </c>
      <c r="S85" s="27">
        <v>41</v>
      </c>
      <c r="T85" s="28">
        <v>14</v>
      </c>
      <c r="U85" s="27">
        <v>8400</v>
      </c>
      <c r="V85" s="27">
        <v>11800</v>
      </c>
      <c r="W85" s="27">
        <v>8860</v>
      </c>
      <c r="X85" s="27">
        <v>0</v>
      </c>
      <c r="Y85" s="27">
        <v>10380</v>
      </c>
      <c r="Z85" s="27">
        <v>11800</v>
      </c>
      <c r="AA85" s="30">
        <v>334607504</v>
      </c>
      <c r="AB85" s="30">
        <v>0</v>
      </c>
      <c r="AC85" s="30">
        <v>3114696248</v>
      </c>
      <c r="AD85" s="30">
        <v>3199976248</v>
      </c>
      <c r="AE85" s="30">
        <f t="shared" si="2"/>
        <v>6649280000</v>
      </c>
      <c r="AF85" s="59" t="s">
        <v>367</v>
      </c>
    </row>
    <row r="86" spans="1:32" ht="76.5" x14ac:dyDescent="0.25">
      <c r="A86" s="143"/>
      <c r="B86" s="158">
        <v>0</v>
      </c>
      <c r="C86" s="143"/>
      <c r="D86" s="161">
        <v>0</v>
      </c>
      <c r="E86" s="78">
        <v>9.1929999999999996</v>
      </c>
      <c r="F86" s="78">
        <v>13.991999999999999</v>
      </c>
      <c r="G86" s="78">
        <v>13.548999999999999</v>
      </c>
      <c r="H86" s="78">
        <v>13.688000000000001</v>
      </c>
      <c r="I86" s="78">
        <v>12.606</v>
      </c>
      <c r="J86" s="22">
        <v>52020020004</v>
      </c>
      <c r="K86" s="61" t="s">
        <v>1309</v>
      </c>
      <c r="L86" s="61" t="s">
        <v>1310</v>
      </c>
      <c r="M86" s="62" t="s">
        <v>141</v>
      </c>
      <c r="N86" s="26" t="s">
        <v>370</v>
      </c>
      <c r="O86" s="25" t="s">
        <v>381</v>
      </c>
      <c r="P86" s="26" t="s">
        <v>589</v>
      </c>
      <c r="Q86" s="26" t="s">
        <v>370</v>
      </c>
      <c r="R86" s="26">
        <v>1</v>
      </c>
      <c r="S86" s="27">
        <v>41</v>
      </c>
      <c r="T86" s="28">
        <v>14</v>
      </c>
      <c r="U86" s="27">
        <v>8</v>
      </c>
      <c r="V86" s="27">
        <v>8</v>
      </c>
      <c r="W86" s="27">
        <v>8</v>
      </c>
      <c r="X86" s="27">
        <v>8</v>
      </c>
      <c r="Y86" s="27">
        <v>8</v>
      </c>
      <c r="Z86" s="27">
        <v>8</v>
      </c>
      <c r="AA86" s="30">
        <v>2664948697</v>
      </c>
      <c r="AB86" s="30">
        <v>1961335400</v>
      </c>
      <c r="AC86" s="30">
        <v>4630000000</v>
      </c>
      <c r="AD86" s="30">
        <v>4810000000</v>
      </c>
      <c r="AE86" s="30">
        <f t="shared" si="2"/>
        <v>14066284097</v>
      </c>
      <c r="AF86" s="59" t="s">
        <v>367</v>
      </c>
    </row>
    <row r="87" spans="1:32" ht="63.75" x14ac:dyDescent="0.25">
      <c r="A87" s="143"/>
      <c r="B87" s="158">
        <v>0</v>
      </c>
      <c r="C87" s="143"/>
      <c r="D87" s="161">
        <v>0</v>
      </c>
      <c r="E87" s="78">
        <v>7.9479999999999995</v>
      </c>
      <c r="F87" s="78">
        <v>11.205</v>
      </c>
      <c r="G87" s="78">
        <v>11.045</v>
      </c>
      <c r="H87" s="78">
        <v>10.596</v>
      </c>
      <c r="I87" s="78">
        <v>10.198</v>
      </c>
      <c r="J87" s="22">
        <v>52020020005</v>
      </c>
      <c r="K87" s="61" t="s">
        <v>1311</v>
      </c>
      <c r="L87" s="61" t="s">
        <v>1312</v>
      </c>
      <c r="M87" s="62" t="s">
        <v>141</v>
      </c>
      <c r="N87" s="26" t="s">
        <v>370</v>
      </c>
      <c r="O87" s="25" t="s">
        <v>381</v>
      </c>
      <c r="P87" s="26" t="s">
        <v>590</v>
      </c>
      <c r="Q87" s="26" t="s">
        <v>370</v>
      </c>
      <c r="R87" s="26">
        <v>3</v>
      </c>
      <c r="S87" s="27">
        <v>43</v>
      </c>
      <c r="T87" s="26">
        <v>4</v>
      </c>
      <c r="U87" s="27">
        <v>850</v>
      </c>
      <c r="V87" s="27">
        <v>850</v>
      </c>
      <c r="W87" s="27">
        <v>300</v>
      </c>
      <c r="X87" s="27">
        <v>850</v>
      </c>
      <c r="Y87" s="27">
        <v>850</v>
      </c>
      <c r="Z87" s="27">
        <v>850</v>
      </c>
      <c r="AA87" s="30">
        <v>862930365</v>
      </c>
      <c r="AB87" s="30">
        <v>3000078711</v>
      </c>
      <c r="AC87" s="30">
        <v>3090081072</v>
      </c>
      <c r="AD87" s="30">
        <v>3053773111</v>
      </c>
      <c r="AE87" s="30">
        <f t="shared" si="2"/>
        <v>10006863259</v>
      </c>
      <c r="AF87" s="59" t="s">
        <v>366</v>
      </c>
    </row>
    <row r="88" spans="1:32" ht="63.75" x14ac:dyDescent="0.25">
      <c r="A88" s="143"/>
      <c r="B88" s="158">
        <v>0</v>
      </c>
      <c r="C88" s="143"/>
      <c r="D88" s="161">
        <v>0</v>
      </c>
      <c r="E88" s="78">
        <v>7.32</v>
      </c>
      <c r="F88" s="78">
        <v>9.92</v>
      </c>
      <c r="G88" s="78">
        <v>5.8790000000000004</v>
      </c>
      <c r="H88" s="78">
        <v>5.8780000000000001</v>
      </c>
      <c r="I88" s="78">
        <v>6.2489999999999997</v>
      </c>
      <c r="J88" s="22">
        <v>52020020006</v>
      </c>
      <c r="K88" s="61" t="s">
        <v>1313</v>
      </c>
      <c r="L88" s="61" t="s">
        <v>1314</v>
      </c>
      <c r="M88" s="62" t="s">
        <v>105</v>
      </c>
      <c r="N88" s="26" t="s">
        <v>370</v>
      </c>
      <c r="O88" s="25" t="s">
        <v>381</v>
      </c>
      <c r="P88" s="26" t="s">
        <v>591</v>
      </c>
      <c r="Q88" s="26" t="s">
        <v>370</v>
      </c>
      <c r="R88" s="26">
        <v>3</v>
      </c>
      <c r="S88" s="27">
        <v>43</v>
      </c>
      <c r="T88" s="26">
        <v>4</v>
      </c>
      <c r="U88" s="27">
        <v>183</v>
      </c>
      <c r="V88" s="27">
        <v>383</v>
      </c>
      <c r="W88" s="27">
        <v>220</v>
      </c>
      <c r="X88" s="27">
        <v>274</v>
      </c>
      <c r="Y88" s="27">
        <v>328</v>
      </c>
      <c r="Z88" s="27">
        <v>383</v>
      </c>
      <c r="AA88" s="30">
        <v>725694417</v>
      </c>
      <c r="AB88" s="30">
        <v>781874115</v>
      </c>
      <c r="AC88" s="30">
        <v>805330339</v>
      </c>
      <c r="AD88" s="30">
        <v>829490247</v>
      </c>
      <c r="AE88" s="30">
        <f t="shared" si="2"/>
        <v>3142389118</v>
      </c>
      <c r="AF88" s="59" t="s">
        <v>366</v>
      </c>
    </row>
    <row r="89" spans="1:32" ht="51" x14ac:dyDescent="0.25">
      <c r="A89" s="143"/>
      <c r="B89" s="158">
        <v>0</v>
      </c>
      <c r="C89" s="143"/>
      <c r="D89" s="161">
        <v>0</v>
      </c>
      <c r="E89" s="78">
        <v>10.31</v>
      </c>
      <c r="F89" s="78">
        <v>8.4730000000000008</v>
      </c>
      <c r="G89" s="78">
        <v>8.8520000000000003</v>
      </c>
      <c r="H89" s="78">
        <v>6.5190000000000001</v>
      </c>
      <c r="I89" s="78">
        <v>8.5389999999999997</v>
      </c>
      <c r="J89" s="22">
        <v>52020020007</v>
      </c>
      <c r="K89" s="61" t="s">
        <v>1315</v>
      </c>
      <c r="L89" s="61" t="s">
        <v>1316</v>
      </c>
      <c r="M89" s="62" t="s">
        <v>105</v>
      </c>
      <c r="N89" s="26" t="s">
        <v>370</v>
      </c>
      <c r="O89" s="25" t="s">
        <v>381</v>
      </c>
      <c r="P89" s="26" t="s">
        <v>592</v>
      </c>
      <c r="Q89" s="26" t="s">
        <v>370</v>
      </c>
      <c r="R89" s="26">
        <v>3</v>
      </c>
      <c r="S89" s="27">
        <v>19</v>
      </c>
      <c r="T89" s="26">
        <v>2</v>
      </c>
      <c r="U89" s="27">
        <v>809487</v>
      </c>
      <c r="V89" s="27">
        <v>3297948</v>
      </c>
      <c r="W89" s="27">
        <v>814487</v>
      </c>
      <c r="X89" s="27">
        <v>1634974</v>
      </c>
      <c r="Y89" s="27">
        <v>2462461</v>
      </c>
      <c r="Z89" s="27">
        <v>3297948</v>
      </c>
      <c r="AA89" s="30">
        <v>1597734407</v>
      </c>
      <c r="AB89" s="30">
        <v>1465555794</v>
      </c>
      <c r="AC89" s="30">
        <v>1637173070</v>
      </c>
      <c r="AD89" s="30">
        <v>1590587904</v>
      </c>
      <c r="AE89" s="30">
        <f t="shared" si="2"/>
        <v>6291051175</v>
      </c>
      <c r="AF89" s="59" t="s">
        <v>353</v>
      </c>
    </row>
    <row r="90" spans="1:32" ht="127.5" x14ac:dyDescent="0.25">
      <c r="A90" s="143"/>
      <c r="B90" s="158">
        <v>0</v>
      </c>
      <c r="C90" s="143"/>
      <c r="D90" s="161">
        <v>0</v>
      </c>
      <c r="E90" s="78">
        <v>15.638</v>
      </c>
      <c r="F90" s="78">
        <v>15.898000000000001</v>
      </c>
      <c r="G90" s="78">
        <v>15.6</v>
      </c>
      <c r="H90" s="78">
        <v>16.597000000000001</v>
      </c>
      <c r="I90" s="78">
        <v>15.933</v>
      </c>
      <c r="J90" s="22">
        <v>52020020008</v>
      </c>
      <c r="K90" s="61" t="s">
        <v>1317</v>
      </c>
      <c r="L90" s="61" t="s">
        <v>1318</v>
      </c>
      <c r="M90" s="62" t="s">
        <v>141</v>
      </c>
      <c r="N90" s="26" t="s">
        <v>370</v>
      </c>
      <c r="O90" s="25" t="s">
        <v>419</v>
      </c>
      <c r="P90" s="26" t="s">
        <v>593</v>
      </c>
      <c r="Q90" s="26" t="s">
        <v>370</v>
      </c>
      <c r="R90" s="26">
        <v>3</v>
      </c>
      <c r="S90" s="27">
        <v>43</v>
      </c>
      <c r="T90" s="26">
        <v>4</v>
      </c>
      <c r="U90" s="27">
        <v>36000</v>
      </c>
      <c r="V90" s="27">
        <v>40000</v>
      </c>
      <c r="W90" s="27">
        <v>9040</v>
      </c>
      <c r="X90" s="27">
        <v>40000</v>
      </c>
      <c r="Y90" s="27">
        <v>40000</v>
      </c>
      <c r="Z90" s="27">
        <v>40000</v>
      </c>
      <c r="AA90" s="30">
        <v>6259081998</v>
      </c>
      <c r="AB90" s="30">
        <v>5595453734</v>
      </c>
      <c r="AC90" s="30">
        <v>5763317346</v>
      </c>
      <c r="AD90" s="30">
        <v>5936216866</v>
      </c>
      <c r="AE90" s="30">
        <f t="shared" si="2"/>
        <v>23554069944</v>
      </c>
      <c r="AF90" s="59" t="s">
        <v>366</v>
      </c>
    </row>
    <row r="91" spans="1:32" ht="51" x14ac:dyDescent="0.25">
      <c r="A91" s="143"/>
      <c r="B91" s="158">
        <v>0</v>
      </c>
      <c r="C91" s="143"/>
      <c r="D91" s="161">
        <v>0</v>
      </c>
      <c r="E91" s="78">
        <v>12.47</v>
      </c>
      <c r="F91" s="78">
        <v>9.3369999999999997</v>
      </c>
      <c r="G91" s="78">
        <v>9.2039999999999988</v>
      </c>
      <c r="H91" s="78">
        <v>9.202</v>
      </c>
      <c r="I91" s="78">
        <v>10.052999999999999</v>
      </c>
      <c r="J91" s="22">
        <v>52020020009</v>
      </c>
      <c r="K91" s="61" t="s">
        <v>1319</v>
      </c>
      <c r="L91" s="61" t="s">
        <v>1320</v>
      </c>
      <c r="M91" s="62" t="s">
        <v>105</v>
      </c>
      <c r="N91" s="26" t="s">
        <v>370</v>
      </c>
      <c r="O91" s="25" t="s">
        <v>381</v>
      </c>
      <c r="P91" s="26" t="s">
        <v>594</v>
      </c>
      <c r="Q91" s="26" t="s">
        <v>370</v>
      </c>
      <c r="R91" s="26">
        <v>3</v>
      </c>
      <c r="S91" s="27">
        <v>43</v>
      </c>
      <c r="T91" s="26">
        <v>4</v>
      </c>
      <c r="U91" s="27">
        <v>4</v>
      </c>
      <c r="V91" s="27">
        <v>29</v>
      </c>
      <c r="W91" s="27">
        <v>5</v>
      </c>
      <c r="X91" s="27">
        <v>15</v>
      </c>
      <c r="Y91" s="27">
        <v>21</v>
      </c>
      <c r="Z91" s="27">
        <v>29</v>
      </c>
      <c r="AA91" s="30">
        <v>3381140237</v>
      </c>
      <c r="AB91" s="30">
        <v>2500000000</v>
      </c>
      <c r="AC91" s="30">
        <v>2575000000</v>
      </c>
      <c r="AD91" s="30">
        <v>2652250000</v>
      </c>
      <c r="AE91" s="30">
        <f t="shared" si="2"/>
        <v>11108390237</v>
      </c>
      <c r="AF91" s="59" t="s">
        <v>366</v>
      </c>
    </row>
    <row r="92" spans="1:32" ht="25.5" x14ac:dyDescent="0.25">
      <c r="A92" s="143"/>
      <c r="B92" s="158">
        <v>0</v>
      </c>
      <c r="C92" s="143"/>
      <c r="D92" s="161">
        <v>0</v>
      </c>
      <c r="E92" s="78">
        <v>14.448</v>
      </c>
      <c r="F92" s="78">
        <v>11.427</v>
      </c>
      <c r="G92" s="78">
        <v>11.293000000000001</v>
      </c>
      <c r="H92" s="78">
        <v>12.291</v>
      </c>
      <c r="I92" s="78">
        <v>12.365</v>
      </c>
      <c r="J92" s="22">
        <v>52020020010</v>
      </c>
      <c r="K92" s="61" t="s">
        <v>1321</v>
      </c>
      <c r="L92" s="61" t="s">
        <v>1322</v>
      </c>
      <c r="M92" s="62" t="s">
        <v>105</v>
      </c>
      <c r="N92" s="26" t="s">
        <v>370</v>
      </c>
      <c r="O92" s="25" t="s">
        <v>381</v>
      </c>
      <c r="P92" s="26" t="s">
        <v>595</v>
      </c>
      <c r="Q92" s="26" t="s">
        <v>370</v>
      </c>
      <c r="R92" s="26">
        <v>3</v>
      </c>
      <c r="S92" s="27">
        <v>43</v>
      </c>
      <c r="T92" s="26">
        <v>4</v>
      </c>
      <c r="U92" s="27">
        <v>156</v>
      </c>
      <c r="V92" s="27">
        <v>308</v>
      </c>
      <c r="W92" s="27">
        <v>194</v>
      </c>
      <c r="X92" s="27">
        <v>232</v>
      </c>
      <c r="Y92" s="27">
        <v>270</v>
      </c>
      <c r="Z92" s="27">
        <v>308</v>
      </c>
      <c r="AA92" s="30">
        <v>4469009423</v>
      </c>
      <c r="AB92" s="30">
        <v>3862789401</v>
      </c>
      <c r="AC92" s="30">
        <v>4278673083</v>
      </c>
      <c r="AD92" s="30">
        <v>4407033276</v>
      </c>
      <c r="AE92" s="30">
        <f t="shared" si="2"/>
        <v>17017505183</v>
      </c>
      <c r="AF92" s="59" t="s">
        <v>366</v>
      </c>
    </row>
    <row r="93" spans="1:32" ht="51" customHeight="1" x14ac:dyDescent="0.25">
      <c r="A93" s="143"/>
      <c r="B93" s="158">
        <v>0</v>
      </c>
      <c r="C93" s="143" t="s">
        <v>1323</v>
      </c>
      <c r="D93" s="161">
        <v>7.0709999999999997</v>
      </c>
      <c r="E93" s="78">
        <v>20.120999999999999</v>
      </c>
      <c r="F93" s="78">
        <v>11.315999999999999</v>
      </c>
      <c r="G93" s="78">
        <v>10.456999999999999</v>
      </c>
      <c r="H93" s="78">
        <v>10.619</v>
      </c>
      <c r="I93" s="78">
        <v>13.129</v>
      </c>
      <c r="J93" s="22">
        <v>52020030001</v>
      </c>
      <c r="K93" s="61" t="s">
        <v>1324</v>
      </c>
      <c r="L93" s="61" t="s">
        <v>1325</v>
      </c>
      <c r="M93" s="62" t="s">
        <v>105</v>
      </c>
      <c r="N93" s="26" t="s">
        <v>370</v>
      </c>
      <c r="O93" s="25" t="s">
        <v>381</v>
      </c>
      <c r="P93" s="26" t="s">
        <v>596</v>
      </c>
      <c r="Q93" s="26" t="s">
        <v>370</v>
      </c>
      <c r="R93" s="26">
        <v>4</v>
      </c>
      <c r="S93" s="27">
        <v>41</v>
      </c>
      <c r="T93" s="28">
        <v>14</v>
      </c>
      <c r="U93" s="27">
        <v>0</v>
      </c>
      <c r="V93" s="27">
        <v>4</v>
      </c>
      <c r="W93" s="27">
        <v>1</v>
      </c>
      <c r="X93" s="27">
        <v>2</v>
      </c>
      <c r="Y93" s="27">
        <v>3</v>
      </c>
      <c r="Z93" s="27">
        <v>4</v>
      </c>
      <c r="AA93" s="30">
        <v>700000000</v>
      </c>
      <c r="AB93" s="30">
        <v>750000000</v>
      </c>
      <c r="AC93" s="30">
        <v>802500000</v>
      </c>
      <c r="AD93" s="30">
        <v>857625000</v>
      </c>
      <c r="AE93" s="30">
        <f t="shared" si="2"/>
        <v>3110125000</v>
      </c>
      <c r="AF93" s="59" t="s">
        <v>367</v>
      </c>
    </row>
    <row r="94" spans="1:32" ht="51" x14ac:dyDescent="0.25">
      <c r="A94" s="143"/>
      <c r="B94" s="158">
        <v>0</v>
      </c>
      <c r="C94" s="143"/>
      <c r="D94" s="161">
        <v>0</v>
      </c>
      <c r="E94" s="78">
        <v>0</v>
      </c>
      <c r="F94" s="78">
        <v>10.144</v>
      </c>
      <c r="G94" s="78">
        <v>9.1939999999999991</v>
      </c>
      <c r="H94" s="78">
        <v>9.2609999999999992</v>
      </c>
      <c r="I94" s="78">
        <v>7.1499999999999995</v>
      </c>
      <c r="J94" s="22">
        <v>52020030002</v>
      </c>
      <c r="K94" s="61" t="s">
        <v>1326</v>
      </c>
      <c r="L94" s="61" t="s">
        <v>1327</v>
      </c>
      <c r="M94" s="62" t="s">
        <v>105</v>
      </c>
      <c r="N94" s="26" t="s">
        <v>370</v>
      </c>
      <c r="O94" s="25" t="s">
        <v>381</v>
      </c>
      <c r="P94" s="26" t="s">
        <v>597</v>
      </c>
      <c r="Q94" s="26" t="s">
        <v>370</v>
      </c>
      <c r="R94" s="26">
        <v>4</v>
      </c>
      <c r="S94" s="27">
        <v>41</v>
      </c>
      <c r="T94" s="28">
        <v>14</v>
      </c>
      <c r="U94" s="27">
        <v>30</v>
      </c>
      <c r="V94" s="27">
        <v>150</v>
      </c>
      <c r="W94" s="27">
        <v>0</v>
      </c>
      <c r="X94" s="27">
        <v>50</v>
      </c>
      <c r="Y94" s="27">
        <v>90</v>
      </c>
      <c r="Z94" s="27">
        <v>150</v>
      </c>
      <c r="AA94" s="30">
        <v>0</v>
      </c>
      <c r="AB94" s="30">
        <v>257500000</v>
      </c>
      <c r="AC94" s="30">
        <v>677000000</v>
      </c>
      <c r="AD94" s="30">
        <v>711912500</v>
      </c>
      <c r="AE94" s="30">
        <f t="shared" si="2"/>
        <v>1646412500</v>
      </c>
      <c r="AF94" s="59" t="s">
        <v>367</v>
      </c>
    </row>
    <row r="95" spans="1:32" ht="51" x14ac:dyDescent="0.25">
      <c r="A95" s="143"/>
      <c r="B95" s="158">
        <v>0</v>
      </c>
      <c r="C95" s="143"/>
      <c r="D95" s="161">
        <v>0</v>
      </c>
      <c r="E95" s="78">
        <v>18.588999999999999</v>
      </c>
      <c r="F95" s="78">
        <v>9.729000000000001</v>
      </c>
      <c r="G95" s="78">
        <v>7.6980000000000004</v>
      </c>
      <c r="H95" s="78">
        <v>7.6770000000000005</v>
      </c>
      <c r="I95" s="78">
        <v>10.923</v>
      </c>
      <c r="J95" s="22">
        <v>52020030003</v>
      </c>
      <c r="K95" s="61" t="s">
        <v>1328</v>
      </c>
      <c r="L95" s="61" t="s">
        <v>1329</v>
      </c>
      <c r="M95" s="62" t="s">
        <v>141</v>
      </c>
      <c r="N95" s="26" t="s">
        <v>370</v>
      </c>
      <c r="O95" s="25" t="s">
        <v>381</v>
      </c>
      <c r="P95" s="26" t="s">
        <v>598</v>
      </c>
      <c r="Q95" s="26" t="s">
        <v>370</v>
      </c>
      <c r="R95" s="26">
        <v>4</v>
      </c>
      <c r="S95" s="27">
        <v>41</v>
      </c>
      <c r="T95" s="28">
        <v>14</v>
      </c>
      <c r="U95" s="27">
        <v>1</v>
      </c>
      <c r="V95" s="27">
        <v>2</v>
      </c>
      <c r="W95" s="27">
        <v>1</v>
      </c>
      <c r="X95" s="27">
        <v>1</v>
      </c>
      <c r="Y95" s="27">
        <v>2</v>
      </c>
      <c r="Z95" s="27">
        <v>2</v>
      </c>
      <c r="AA95" s="30">
        <v>100000000</v>
      </c>
      <c r="AB95" s="30">
        <v>100000000</v>
      </c>
      <c r="AC95" s="30">
        <v>210000000</v>
      </c>
      <c r="AD95" s="30">
        <v>220500000</v>
      </c>
      <c r="AE95" s="30">
        <f t="shared" si="2"/>
        <v>630500000</v>
      </c>
      <c r="AF95" s="59" t="s">
        <v>367</v>
      </c>
    </row>
    <row r="96" spans="1:32" ht="38.25" x14ac:dyDescent="0.25">
      <c r="A96" s="143"/>
      <c r="B96" s="158">
        <v>0</v>
      </c>
      <c r="C96" s="143"/>
      <c r="D96" s="161">
        <v>0</v>
      </c>
      <c r="E96" s="78">
        <v>36.437000000000005</v>
      </c>
      <c r="F96" s="78">
        <v>27.272999999999996</v>
      </c>
      <c r="G96" s="78">
        <v>24.606000000000002</v>
      </c>
      <c r="H96" s="78">
        <v>24.621000000000002</v>
      </c>
      <c r="I96" s="78">
        <v>28.233000000000004</v>
      </c>
      <c r="J96" s="22">
        <v>52020030004</v>
      </c>
      <c r="K96" s="61" t="s">
        <v>1330</v>
      </c>
      <c r="L96" s="61" t="s">
        <v>1331</v>
      </c>
      <c r="M96" s="62" t="s">
        <v>105</v>
      </c>
      <c r="N96" s="26" t="s">
        <v>370</v>
      </c>
      <c r="O96" s="25" t="s">
        <v>381</v>
      </c>
      <c r="P96" s="26" t="s">
        <v>599</v>
      </c>
      <c r="Q96" s="26" t="s">
        <v>370</v>
      </c>
      <c r="R96" s="28">
        <v>16</v>
      </c>
      <c r="S96" s="27">
        <v>41</v>
      </c>
      <c r="T96" s="28">
        <v>18</v>
      </c>
      <c r="U96" s="27">
        <v>10293</v>
      </c>
      <c r="V96" s="27">
        <v>14293</v>
      </c>
      <c r="W96" s="27">
        <v>10693</v>
      </c>
      <c r="X96" s="27">
        <v>11893</v>
      </c>
      <c r="Y96" s="27">
        <v>13093</v>
      </c>
      <c r="Z96" s="27">
        <v>14293</v>
      </c>
      <c r="AA96" s="30">
        <v>1172493873</v>
      </c>
      <c r="AB96" s="30">
        <v>2550000000</v>
      </c>
      <c r="AC96" s="30">
        <v>2660000000</v>
      </c>
      <c r="AD96" s="30">
        <v>2810000000</v>
      </c>
      <c r="AE96" s="30">
        <f t="shared" si="2"/>
        <v>9192493873</v>
      </c>
      <c r="AF96" s="59" t="s">
        <v>369</v>
      </c>
    </row>
    <row r="97" spans="1:32" ht="38.25" x14ac:dyDescent="0.25">
      <c r="A97" s="143"/>
      <c r="B97" s="158">
        <v>0</v>
      </c>
      <c r="C97" s="143"/>
      <c r="D97" s="161">
        <v>0</v>
      </c>
      <c r="E97" s="78">
        <v>0</v>
      </c>
      <c r="F97" s="78">
        <v>10.279</v>
      </c>
      <c r="G97" s="78">
        <v>10.215999999999999</v>
      </c>
      <c r="H97" s="78">
        <v>10.270999999999999</v>
      </c>
      <c r="I97" s="78">
        <v>7.6920000000000002</v>
      </c>
      <c r="J97" s="22">
        <v>52020030005</v>
      </c>
      <c r="K97" s="61" t="s">
        <v>1332</v>
      </c>
      <c r="L97" s="61" t="s">
        <v>1333</v>
      </c>
      <c r="M97" s="62" t="s">
        <v>141</v>
      </c>
      <c r="N97" s="26" t="s">
        <v>370</v>
      </c>
      <c r="O97" s="25" t="s">
        <v>381</v>
      </c>
      <c r="P97" s="26" t="s">
        <v>600</v>
      </c>
      <c r="Q97" s="26" t="s">
        <v>370</v>
      </c>
      <c r="R97" s="26">
        <v>8</v>
      </c>
      <c r="S97" s="27">
        <v>35</v>
      </c>
      <c r="T97" s="28">
        <v>13</v>
      </c>
      <c r="U97" s="27">
        <v>0</v>
      </c>
      <c r="V97" s="27">
        <v>240</v>
      </c>
      <c r="W97" s="27">
        <v>0</v>
      </c>
      <c r="X97" s="27">
        <v>80</v>
      </c>
      <c r="Y97" s="27">
        <v>160</v>
      </c>
      <c r="Z97" s="27">
        <v>240</v>
      </c>
      <c r="AA97" s="30">
        <v>0</v>
      </c>
      <c r="AB97" s="30">
        <v>241000000</v>
      </c>
      <c r="AC97" s="30">
        <v>251410000</v>
      </c>
      <c r="AD97" s="30">
        <v>268974350</v>
      </c>
      <c r="AE97" s="30">
        <f t="shared" si="2"/>
        <v>761384350</v>
      </c>
      <c r="AF97" s="59" t="s">
        <v>354</v>
      </c>
    </row>
    <row r="98" spans="1:32" ht="51" x14ac:dyDescent="0.25">
      <c r="A98" s="143"/>
      <c r="B98" s="158">
        <v>0</v>
      </c>
      <c r="C98" s="143"/>
      <c r="D98" s="161">
        <v>0</v>
      </c>
      <c r="E98" s="78">
        <v>24.853000000000002</v>
      </c>
      <c r="F98" s="78">
        <v>11.269</v>
      </c>
      <c r="G98" s="78">
        <v>16.989000000000001</v>
      </c>
      <c r="H98" s="78">
        <v>16.844999999999999</v>
      </c>
      <c r="I98" s="78">
        <v>17.488999999999997</v>
      </c>
      <c r="J98" s="22">
        <v>52020030006</v>
      </c>
      <c r="K98" s="61" t="s">
        <v>1334</v>
      </c>
      <c r="L98" s="61" t="s">
        <v>1335</v>
      </c>
      <c r="M98" s="62" t="s">
        <v>105</v>
      </c>
      <c r="N98" s="26" t="s">
        <v>370</v>
      </c>
      <c r="O98" s="25" t="s">
        <v>381</v>
      </c>
      <c r="P98" s="26" t="s">
        <v>601</v>
      </c>
      <c r="Q98" s="26" t="s">
        <v>370</v>
      </c>
      <c r="R98" s="26">
        <v>3</v>
      </c>
      <c r="S98" s="27">
        <v>19</v>
      </c>
      <c r="T98" s="26">
        <v>2</v>
      </c>
      <c r="U98" s="27">
        <v>400</v>
      </c>
      <c r="V98" s="27">
        <v>2900</v>
      </c>
      <c r="W98" s="27">
        <v>800</v>
      </c>
      <c r="X98" s="27">
        <v>1400</v>
      </c>
      <c r="Y98" s="27">
        <v>2100</v>
      </c>
      <c r="Z98" s="27">
        <v>2900</v>
      </c>
      <c r="AA98" s="30">
        <v>882737905</v>
      </c>
      <c r="AB98" s="30">
        <v>916291155</v>
      </c>
      <c r="AC98" s="30">
        <v>1013109189</v>
      </c>
      <c r="AD98" s="30">
        <v>1060752023.5</v>
      </c>
      <c r="AE98" s="30">
        <f t="shared" si="2"/>
        <v>3872890272.5</v>
      </c>
      <c r="AF98" s="59" t="s">
        <v>353</v>
      </c>
    </row>
    <row r="99" spans="1:32" ht="76.5" x14ac:dyDescent="0.25">
      <c r="A99" s="143"/>
      <c r="B99" s="158">
        <v>0</v>
      </c>
      <c r="C99" s="143"/>
      <c r="D99" s="161">
        <v>0</v>
      </c>
      <c r="E99" s="78">
        <v>0</v>
      </c>
      <c r="F99" s="78">
        <v>9.5510000000000002</v>
      </c>
      <c r="G99" s="78">
        <v>10.522</v>
      </c>
      <c r="H99" s="78">
        <v>10.494</v>
      </c>
      <c r="I99" s="78">
        <v>7.6420000000000003</v>
      </c>
      <c r="J99" s="22">
        <v>52020030007</v>
      </c>
      <c r="K99" s="61" t="s">
        <v>1336</v>
      </c>
      <c r="L99" s="61" t="s">
        <v>1337</v>
      </c>
      <c r="M99" s="62" t="s">
        <v>105</v>
      </c>
      <c r="N99" s="26" t="s">
        <v>370</v>
      </c>
      <c r="O99" s="25" t="s">
        <v>381</v>
      </c>
      <c r="P99" s="26" t="s">
        <v>602</v>
      </c>
      <c r="Q99" s="26" t="s">
        <v>370</v>
      </c>
      <c r="R99" s="28">
        <v>11</v>
      </c>
      <c r="S99" s="27">
        <v>33</v>
      </c>
      <c r="T99" s="26">
        <v>5</v>
      </c>
      <c r="U99" s="27">
        <v>0</v>
      </c>
      <c r="V99" s="27">
        <v>40</v>
      </c>
      <c r="W99" s="27">
        <v>0</v>
      </c>
      <c r="X99" s="27">
        <v>10</v>
      </c>
      <c r="Y99" s="27">
        <v>25</v>
      </c>
      <c r="Z99" s="27">
        <v>40</v>
      </c>
      <c r="AA99" s="30">
        <v>0</v>
      </c>
      <c r="AB99" s="30">
        <v>200000000</v>
      </c>
      <c r="AC99" s="30">
        <v>210000000</v>
      </c>
      <c r="AD99" s="30">
        <v>220000000</v>
      </c>
      <c r="AE99" s="30">
        <f t="shared" si="2"/>
        <v>630000000</v>
      </c>
      <c r="AF99" s="59" t="s">
        <v>352</v>
      </c>
    </row>
    <row r="100" spans="1:32" ht="51" x14ac:dyDescent="0.25">
      <c r="A100" s="143"/>
      <c r="B100" s="158">
        <v>0</v>
      </c>
      <c r="C100" s="143"/>
      <c r="D100" s="161">
        <v>0</v>
      </c>
      <c r="E100" s="78">
        <v>0</v>
      </c>
      <c r="F100" s="78">
        <v>10.439</v>
      </c>
      <c r="G100" s="78">
        <v>10.318</v>
      </c>
      <c r="H100" s="78">
        <v>10.212</v>
      </c>
      <c r="I100" s="78">
        <v>7.742</v>
      </c>
      <c r="J100" s="22">
        <v>52020030008</v>
      </c>
      <c r="K100" s="61" t="s">
        <v>1338</v>
      </c>
      <c r="L100" s="61" t="s">
        <v>1339</v>
      </c>
      <c r="M100" s="62" t="s">
        <v>105</v>
      </c>
      <c r="N100" s="26" t="s">
        <v>370</v>
      </c>
      <c r="O100" s="25" t="s">
        <v>381</v>
      </c>
      <c r="P100" s="26" t="s">
        <v>603</v>
      </c>
      <c r="Q100" s="26" t="s">
        <v>370</v>
      </c>
      <c r="R100" s="26">
        <v>3</v>
      </c>
      <c r="S100" s="27">
        <v>43</v>
      </c>
      <c r="T100" s="26">
        <v>4</v>
      </c>
      <c r="U100" s="27">
        <v>0</v>
      </c>
      <c r="V100" s="27">
        <v>1000</v>
      </c>
      <c r="W100" s="27">
        <v>0</v>
      </c>
      <c r="X100" s="27">
        <v>300</v>
      </c>
      <c r="Y100" s="27">
        <v>650</v>
      </c>
      <c r="Z100" s="27">
        <v>1000</v>
      </c>
      <c r="AA100" s="30">
        <v>0</v>
      </c>
      <c r="AB100" s="30">
        <v>250000000</v>
      </c>
      <c r="AC100" s="30">
        <v>257500000</v>
      </c>
      <c r="AD100" s="30">
        <v>265225000</v>
      </c>
      <c r="AE100" s="30">
        <f t="shared" si="2"/>
        <v>772725000</v>
      </c>
      <c r="AF100" s="59" t="s">
        <v>366</v>
      </c>
    </row>
    <row r="101" spans="1:32" ht="76.5" x14ac:dyDescent="0.25">
      <c r="A101" s="143"/>
      <c r="B101" s="158">
        <v>0</v>
      </c>
      <c r="C101" s="143" t="s">
        <v>1340</v>
      </c>
      <c r="D101" s="161">
        <v>11.261000000000001</v>
      </c>
      <c r="E101" s="78">
        <v>33.698</v>
      </c>
      <c r="F101" s="78">
        <v>20.27</v>
      </c>
      <c r="G101" s="78">
        <v>19.925000000000001</v>
      </c>
      <c r="H101" s="78">
        <v>14.074</v>
      </c>
      <c r="I101" s="78">
        <v>21.992000000000001</v>
      </c>
      <c r="J101" s="22">
        <v>52020040001</v>
      </c>
      <c r="K101" s="61" t="s">
        <v>1341</v>
      </c>
      <c r="L101" s="61" t="s">
        <v>1342</v>
      </c>
      <c r="M101" s="62" t="s">
        <v>105</v>
      </c>
      <c r="N101" s="26" t="s">
        <v>370</v>
      </c>
      <c r="O101" s="25" t="s">
        <v>381</v>
      </c>
      <c r="P101" s="26" t="s">
        <v>604</v>
      </c>
      <c r="Q101" s="26" t="s">
        <v>370</v>
      </c>
      <c r="R101" s="26">
        <v>3</v>
      </c>
      <c r="S101" s="27">
        <v>41</v>
      </c>
      <c r="T101" s="28">
        <v>14</v>
      </c>
      <c r="U101" s="27">
        <v>6000</v>
      </c>
      <c r="V101" s="27">
        <v>44000</v>
      </c>
      <c r="W101" s="27">
        <v>15500</v>
      </c>
      <c r="X101" s="27">
        <v>21833</v>
      </c>
      <c r="Y101" s="27">
        <v>32916</v>
      </c>
      <c r="Z101" s="27">
        <v>44000</v>
      </c>
      <c r="AA101" s="30">
        <v>4748898577</v>
      </c>
      <c r="AB101" s="30">
        <v>3730700000</v>
      </c>
      <c r="AC101" s="30">
        <v>5360206393</v>
      </c>
      <c r="AD101" s="30">
        <v>4584220152</v>
      </c>
      <c r="AE101" s="30">
        <f t="shared" si="2"/>
        <v>18424025122</v>
      </c>
      <c r="AF101" s="59" t="s">
        <v>367</v>
      </c>
    </row>
    <row r="102" spans="1:32" ht="51" x14ac:dyDescent="0.25">
      <c r="A102" s="143"/>
      <c r="B102" s="158">
        <v>0</v>
      </c>
      <c r="C102" s="143"/>
      <c r="D102" s="161">
        <v>0</v>
      </c>
      <c r="E102" s="78">
        <v>29.500999999999998</v>
      </c>
      <c r="F102" s="78">
        <v>23.064</v>
      </c>
      <c r="G102" s="78">
        <v>22.727</v>
      </c>
      <c r="H102" s="78">
        <v>21.365000000000002</v>
      </c>
      <c r="I102" s="78">
        <v>24.164999999999999</v>
      </c>
      <c r="J102" s="22">
        <v>52020040002</v>
      </c>
      <c r="K102" s="61" t="s">
        <v>1343</v>
      </c>
      <c r="L102" s="61" t="s">
        <v>1344</v>
      </c>
      <c r="M102" s="62" t="s">
        <v>141</v>
      </c>
      <c r="N102" s="26" t="s">
        <v>370</v>
      </c>
      <c r="O102" s="25" t="s">
        <v>381</v>
      </c>
      <c r="P102" s="26" t="s">
        <v>605</v>
      </c>
      <c r="Q102" s="26" t="s">
        <v>370</v>
      </c>
      <c r="R102" s="28">
        <v>11</v>
      </c>
      <c r="S102" s="27">
        <v>41</v>
      </c>
      <c r="T102" s="28">
        <v>14</v>
      </c>
      <c r="U102" s="27">
        <v>270</v>
      </c>
      <c r="V102" s="27">
        <v>270</v>
      </c>
      <c r="W102" s="27">
        <v>270</v>
      </c>
      <c r="X102" s="27">
        <v>270</v>
      </c>
      <c r="Y102" s="27">
        <v>270</v>
      </c>
      <c r="Z102" s="27">
        <v>270</v>
      </c>
      <c r="AA102" s="30">
        <v>4104965080</v>
      </c>
      <c r="AB102" s="30">
        <v>5069518075</v>
      </c>
      <c r="AC102" s="30">
        <v>6608007971</v>
      </c>
      <c r="AD102" s="30">
        <v>5792328290</v>
      </c>
      <c r="AE102" s="30">
        <f t="shared" si="2"/>
        <v>21574819416</v>
      </c>
      <c r="AF102" s="59" t="s">
        <v>367</v>
      </c>
    </row>
    <row r="103" spans="1:32" ht="51" x14ac:dyDescent="0.25">
      <c r="A103" s="143"/>
      <c r="B103" s="158">
        <v>0</v>
      </c>
      <c r="C103" s="143"/>
      <c r="D103" s="161">
        <v>0</v>
      </c>
      <c r="E103" s="78">
        <v>0</v>
      </c>
      <c r="F103" s="78">
        <v>18.199000000000002</v>
      </c>
      <c r="G103" s="78">
        <v>15.157000000000002</v>
      </c>
      <c r="H103" s="78">
        <v>15.375</v>
      </c>
      <c r="I103" s="78">
        <v>12.183</v>
      </c>
      <c r="J103" s="22">
        <v>52020040003</v>
      </c>
      <c r="K103" s="61" t="s">
        <v>1345</v>
      </c>
      <c r="L103" s="61" t="s">
        <v>1346</v>
      </c>
      <c r="M103" s="62" t="s">
        <v>105</v>
      </c>
      <c r="N103" s="26" t="s">
        <v>370</v>
      </c>
      <c r="O103" s="25" t="s">
        <v>381</v>
      </c>
      <c r="P103" s="26" t="s">
        <v>1781</v>
      </c>
      <c r="Q103" s="26" t="s">
        <v>370</v>
      </c>
      <c r="R103" s="28">
        <v>11</v>
      </c>
      <c r="S103" s="27">
        <v>41</v>
      </c>
      <c r="T103" s="28">
        <v>14</v>
      </c>
      <c r="U103" s="27">
        <v>3589</v>
      </c>
      <c r="V103" s="27">
        <v>5014</v>
      </c>
      <c r="W103" s="27">
        <v>0</v>
      </c>
      <c r="X103" s="27">
        <v>3989</v>
      </c>
      <c r="Y103" s="27">
        <v>4389</v>
      </c>
      <c r="Z103" s="27">
        <v>5014</v>
      </c>
      <c r="AA103" s="30">
        <v>0</v>
      </c>
      <c r="AB103" s="30">
        <v>4802248120</v>
      </c>
      <c r="AC103" s="30">
        <v>4549931476</v>
      </c>
      <c r="AD103" s="30">
        <v>4881106092</v>
      </c>
      <c r="AE103" s="30">
        <f t="shared" si="2"/>
        <v>14233285688</v>
      </c>
      <c r="AF103" s="59" t="s">
        <v>367</v>
      </c>
    </row>
    <row r="104" spans="1:32" ht="51" x14ac:dyDescent="0.25">
      <c r="A104" s="143"/>
      <c r="B104" s="158">
        <v>0</v>
      </c>
      <c r="C104" s="143"/>
      <c r="D104" s="161">
        <v>0</v>
      </c>
      <c r="E104" s="78">
        <v>0</v>
      </c>
      <c r="F104" s="78">
        <v>5.726</v>
      </c>
      <c r="G104" s="78">
        <v>4.7249999999999996</v>
      </c>
      <c r="H104" s="78">
        <v>4.6899999999999995</v>
      </c>
      <c r="I104" s="78">
        <v>3.7850000000000001</v>
      </c>
      <c r="J104" s="22">
        <v>52020040004</v>
      </c>
      <c r="K104" s="61" t="s">
        <v>1347</v>
      </c>
      <c r="L104" s="61" t="s">
        <v>1348</v>
      </c>
      <c r="M104" s="62" t="s">
        <v>105</v>
      </c>
      <c r="N104" s="26" t="s">
        <v>370</v>
      </c>
      <c r="O104" s="25" t="s">
        <v>381</v>
      </c>
      <c r="P104" s="26" t="s">
        <v>1782</v>
      </c>
      <c r="Q104" s="26" t="s">
        <v>370</v>
      </c>
      <c r="R104" s="28">
        <v>10</v>
      </c>
      <c r="S104" s="27">
        <v>41</v>
      </c>
      <c r="T104" s="28">
        <v>14</v>
      </c>
      <c r="U104" s="27">
        <v>1060</v>
      </c>
      <c r="V104" s="27">
        <v>2120</v>
      </c>
      <c r="W104" s="27">
        <v>0</v>
      </c>
      <c r="X104" s="27">
        <v>1420</v>
      </c>
      <c r="Y104" s="27">
        <v>1780</v>
      </c>
      <c r="Z104" s="27">
        <v>2120</v>
      </c>
      <c r="AA104" s="30">
        <v>0</v>
      </c>
      <c r="AB104" s="30">
        <v>150311810</v>
      </c>
      <c r="AC104" s="30">
        <v>155610453</v>
      </c>
      <c r="AD104" s="30">
        <v>157571386</v>
      </c>
      <c r="AE104" s="30">
        <f t="shared" si="2"/>
        <v>463493649</v>
      </c>
      <c r="AF104" s="59" t="s">
        <v>367</v>
      </c>
    </row>
    <row r="105" spans="1:32" ht="63.75" x14ac:dyDescent="0.25">
      <c r="A105" s="143"/>
      <c r="B105" s="158">
        <v>0</v>
      </c>
      <c r="C105" s="143"/>
      <c r="D105" s="161">
        <v>0</v>
      </c>
      <c r="E105" s="78">
        <v>0</v>
      </c>
      <c r="F105" s="78">
        <v>5.665</v>
      </c>
      <c r="G105" s="78">
        <v>5.1029999999999998</v>
      </c>
      <c r="H105" s="78">
        <v>6.0750000000000002</v>
      </c>
      <c r="I105" s="78">
        <v>4.2110000000000003</v>
      </c>
      <c r="J105" s="22">
        <v>52020040005</v>
      </c>
      <c r="K105" s="61" t="s">
        <v>1349</v>
      </c>
      <c r="L105" s="61" t="s">
        <v>1350</v>
      </c>
      <c r="M105" s="62" t="s">
        <v>105</v>
      </c>
      <c r="N105" s="26" t="s">
        <v>370</v>
      </c>
      <c r="O105" s="25" t="s">
        <v>381</v>
      </c>
      <c r="P105" s="26" t="s">
        <v>606</v>
      </c>
      <c r="Q105" s="26" t="s">
        <v>370</v>
      </c>
      <c r="R105" s="28">
        <v>10</v>
      </c>
      <c r="S105" s="27">
        <v>41</v>
      </c>
      <c r="T105" s="28">
        <v>14</v>
      </c>
      <c r="U105" s="27">
        <v>613</v>
      </c>
      <c r="V105" s="27">
        <v>1413</v>
      </c>
      <c r="W105" s="27">
        <v>0</v>
      </c>
      <c r="X105" s="27">
        <v>773</v>
      </c>
      <c r="Y105" s="27">
        <v>1093</v>
      </c>
      <c r="Z105" s="27">
        <v>1413</v>
      </c>
      <c r="AA105" s="30">
        <v>0</v>
      </c>
      <c r="AB105" s="30">
        <v>137594395</v>
      </c>
      <c r="AC105" s="30">
        <v>237212055</v>
      </c>
      <c r="AD105" s="30">
        <v>245515648</v>
      </c>
      <c r="AE105" s="30">
        <f t="shared" si="2"/>
        <v>620322098</v>
      </c>
      <c r="AF105" s="59" t="s">
        <v>367</v>
      </c>
    </row>
    <row r="106" spans="1:32" ht="63.75" x14ac:dyDescent="0.25">
      <c r="A106" s="143"/>
      <c r="B106" s="158">
        <v>0</v>
      </c>
      <c r="C106" s="143"/>
      <c r="D106" s="161">
        <v>0</v>
      </c>
      <c r="E106" s="78">
        <v>16.866</v>
      </c>
      <c r="F106" s="78">
        <v>5.9649999999999999</v>
      </c>
      <c r="G106" s="78">
        <v>4.9560000000000004</v>
      </c>
      <c r="H106" s="78">
        <v>4.9279999999999999</v>
      </c>
      <c r="I106" s="78">
        <v>8.1780000000000008</v>
      </c>
      <c r="J106" s="22">
        <v>52020040006</v>
      </c>
      <c r="K106" s="61" t="s">
        <v>1351</v>
      </c>
      <c r="L106" s="61" t="s">
        <v>1352</v>
      </c>
      <c r="M106" s="62" t="s">
        <v>141</v>
      </c>
      <c r="N106" s="26" t="s">
        <v>370</v>
      </c>
      <c r="O106" s="25" t="s">
        <v>381</v>
      </c>
      <c r="P106" s="26" t="s">
        <v>607</v>
      </c>
      <c r="Q106" s="26" t="s">
        <v>370</v>
      </c>
      <c r="R106" s="28">
        <v>11</v>
      </c>
      <c r="S106" s="27">
        <v>33</v>
      </c>
      <c r="T106" s="26">
        <v>5</v>
      </c>
      <c r="U106" s="27">
        <v>8</v>
      </c>
      <c r="V106" s="27">
        <v>9</v>
      </c>
      <c r="W106" s="27">
        <v>8</v>
      </c>
      <c r="X106" s="27">
        <v>9</v>
      </c>
      <c r="Y106" s="27">
        <v>9</v>
      </c>
      <c r="Z106" s="27">
        <v>9</v>
      </c>
      <c r="AA106" s="30">
        <v>193857296</v>
      </c>
      <c r="AB106" s="30">
        <v>199673015</v>
      </c>
      <c r="AC106" s="30">
        <v>205663205</v>
      </c>
      <c r="AD106" s="30">
        <v>211833101</v>
      </c>
      <c r="AE106" s="30">
        <f t="shared" si="2"/>
        <v>811026617</v>
      </c>
      <c r="AF106" s="59" t="s">
        <v>352</v>
      </c>
    </row>
    <row r="107" spans="1:32" ht="63.75" x14ac:dyDescent="0.25">
      <c r="A107" s="143"/>
      <c r="B107" s="158">
        <v>0</v>
      </c>
      <c r="C107" s="143"/>
      <c r="D107" s="161">
        <v>0</v>
      </c>
      <c r="E107" s="78">
        <v>19.934999999999999</v>
      </c>
      <c r="F107" s="78">
        <v>14.491999999999999</v>
      </c>
      <c r="G107" s="78">
        <v>14.368</v>
      </c>
      <c r="H107" s="78">
        <v>13.936999999999999</v>
      </c>
      <c r="I107" s="78">
        <v>15.683</v>
      </c>
      <c r="J107" s="22">
        <v>52020040007</v>
      </c>
      <c r="K107" s="61" t="s">
        <v>1353</v>
      </c>
      <c r="L107" s="61" t="s">
        <v>1354</v>
      </c>
      <c r="M107" s="62" t="s">
        <v>105</v>
      </c>
      <c r="N107" s="26" t="s">
        <v>370</v>
      </c>
      <c r="O107" s="25" t="s">
        <v>381</v>
      </c>
      <c r="P107" s="26" t="s">
        <v>608</v>
      </c>
      <c r="Q107" s="26" t="s">
        <v>370</v>
      </c>
      <c r="R107" s="26">
        <v>3</v>
      </c>
      <c r="S107" s="27">
        <v>43</v>
      </c>
      <c r="T107" s="26">
        <v>4</v>
      </c>
      <c r="U107" s="27">
        <v>13287</v>
      </c>
      <c r="V107" s="27">
        <v>42787</v>
      </c>
      <c r="W107" s="27">
        <v>16787</v>
      </c>
      <c r="X107" s="27">
        <v>25787</v>
      </c>
      <c r="Y107" s="27">
        <v>34787</v>
      </c>
      <c r="Z107" s="27">
        <v>42787</v>
      </c>
      <c r="AA107" s="30">
        <v>1344251646</v>
      </c>
      <c r="AB107" s="30">
        <v>3000000000</v>
      </c>
      <c r="AC107" s="30">
        <v>3090000000</v>
      </c>
      <c r="AD107" s="30">
        <v>3182700000</v>
      </c>
      <c r="AE107" s="30">
        <f t="shared" si="2"/>
        <v>10616951646</v>
      </c>
      <c r="AF107" s="59" t="s">
        <v>366</v>
      </c>
    </row>
    <row r="108" spans="1:32" ht="63.75" x14ac:dyDescent="0.25">
      <c r="A108" s="143"/>
      <c r="B108" s="158">
        <v>0</v>
      </c>
      <c r="C108" s="143"/>
      <c r="D108" s="161">
        <v>0</v>
      </c>
      <c r="E108" s="78">
        <v>0</v>
      </c>
      <c r="F108" s="78">
        <v>6.6189999999999998</v>
      </c>
      <c r="G108" s="78">
        <v>5.7140000000000004</v>
      </c>
      <c r="H108" s="78">
        <v>6.4189999999999996</v>
      </c>
      <c r="I108" s="78">
        <v>4.6879999999999997</v>
      </c>
      <c r="J108" s="22">
        <v>52020040008</v>
      </c>
      <c r="K108" s="61" t="s">
        <v>1355</v>
      </c>
      <c r="L108" s="61" t="s">
        <v>1356</v>
      </c>
      <c r="M108" s="62" t="s">
        <v>105</v>
      </c>
      <c r="N108" s="26" t="s">
        <v>370</v>
      </c>
      <c r="O108" s="25" t="s">
        <v>381</v>
      </c>
      <c r="P108" s="26" t="s">
        <v>609</v>
      </c>
      <c r="Q108" s="26" t="s">
        <v>370</v>
      </c>
      <c r="R108" s="26">
        <v>3</v>
      </c>
      <c r="S108" s="139">
        <v>19</v>
      </c>
      <c r="T108" s="28">
        <v>14</v>
      </c>
      <c r="U108" s="27">
        <v>1492</v>
      </c>
      <c r="V108" s="27">
        <v>4692</v>
      </c>
      <c r="W108" s="27">
        <v>0</v>
      </c>
      <c r="X108" s="27">
        <v>2492</v>
      </c>
      <c r="Y108" s="27">
        <v>3692</v>
      </c>
      <c r="Z108" s="27">
        <v>4692</v>
      </c>
      <c r="AA108" s="30">
        <v>0</v>
      </c>
      <c r="AB108" s="30">
        <v>749100185</v>
      </c>
      <c r="AC108" s="30">
        <v>798813818</v>
      </c>
      <c r="AD108" s="30">
        <v>780774559</v>
      </c>
      <c r="AE108" s="30">
        <f t="shared" si="2"/>
        <v>2328688562</v>
      </c>
      <c r="AF108" s="59" t="s">
        <v>353</v>
      </c>
    </row>
    <row r="109" spans="1:32" ht="38.25" x14ac:dyDescent="0.25">
      <c r="A109" s="143"/>
      <c r="B109" s="158">
        <v>0</v>
      </c>
      <c r="C109" s="143"/>
      <c r="D109" s="161">
        <v>0</v>
      </c>
      <c r="E109" s="78">
        <v>0</v>
      </c>
      <c r="F109" s="78">
        <v>0</v>
      </c>
      <c r="G109" s="78">
        <v>0</v>
      </c>
      <c r="H109" s="78">
        <v>13.136999999999999</v>
      </c>
      <c r="I109" s="78">
        <v>3.2840000000000003</v>
      </c>
      <c r="J109" s="22">
        <v>52020040009</v>
      </c>
      <c r="K109" s="61" t="s">
        <v>1357</v>
      </c>
      <c r="L109" s="61" t="s">
        <v>1358</v>
      </c>
      <c r="M109" s="62" t="s">
        <v>105</v>
      </c>
      <c r="N109" s="26" t="s">
        <v>370</v>
      </c>
      <c r="O109" s="25" t="s">
        <v>381</v>
      </c>
      <c r="P109" s="26" t="s">
        <v>610</v>
      </c>
      <c r="Q109" s="26" t="s">
        <v>370</v>
      </c>
      <c r="R109" s="28">
        <v>11</v>
      </c>
      <c r="S109" s="136">
        <v>41</v>
      </c>
      <c r="T109" s="28">
        <v>14</v>
      </c>
      <c r="U109" s="27">
        <v>0</v>
      </c>
      <c r="V109" s="27">
        <v>1</v>
      </c>
      <c r="W109" s="27">
        <v>0</v>
      </c>
      <c r="X109" s="27">
        <v>0</v>
      </c>
      <c r="Y109" s="27">
        <v>0</v>
      </c>
      <c r="Z109" s="27">
        <v>1</v>
      </c>
      <c r="AA109" s="30">
        <v>0</v>
      </c>
      <c r="AB109" s="30">
        <v>0</v>
      </c>
      <c r="AC109" s="30">
        <v>0</v>
      </c>
      <c r="AD109" s="30">
        <v>3000000000</v>
      </c>
      <c r="AE109" s="30">
        <f t="shared" si="2"/>
        <v>3000000000</v>
      </c>
      <c r="AF109" s="59" t="s">
        <v>367</v>
      </c>
    </row>
    <row r="110" spans="1:32" ht="63.75" x14ac:dyDescent="0.25">
      <c r="A110" s="143"/>
      <c r="B110" s="158">
        <v>0</v>
      </c>
      <c r="C110" s="143"/>
      <c r="D110" s="161">
        <v>0</v>
      </c>
      <c r="E110" s="78">
        <v>0</v>
      </c>
      <c r="F110" s="78">
        <v>0</v>
      </c>
      <c r="G110" s="78">
        <v>7.3249999999999993</v>
      </c>
      <c r="H110" s="78">
        <v>0</v>
      </c>
      <c r="I110" s="78">
        <v>1.831</v>
      </c>
      <c r="J110" s="22">
        <v>52020040010</v>
      </c>
      <c r="K110" s="61" t="s">
        <v>1359</v>
      </c>
      <c r="L110" s="61" t="s">
        <v>1360</v>
      </c>
      <c r="M110" s="62" t="s">
        <v>105</v>
      </c>
      <c r="N110" s="26" t="s">
        <v>370</v>
      </c>
      <c r="O110" s="25" t="s">
        <v>381</v>
      </c>
      <c r="P110" s="26" t="s">
        <v>611</v>
      </c>
      <c r="Q110" s="26" t="s">
        <v>370</v>
      </c>
      <c r="R110" s="28">
        <v>10</v>
      </c>
      <c r="S110" s="139">
        <v>36</v>
      </c>
      <c r="T110" s="28">
        <v>14</v>
      </c>
      <c r="U110" s="27">
        <v>0</v>
      </c>
      <c r="V110" s="27">
        <v>1</v>
      </c>
      <c r="W110" s="27">
        <v>0</v>
      </c>
      <c r="X110" s="27">
        <v>0</v>
      </c>
      <c r="Y110" s="27">
        <v>1</v>
      </c>
      <c r="Z110" s="27">
        <v>0</v>
      </c>
      <c r="AA110" s="30">
        <v>0</v>
      </c>
      <c r="AB110" s="30">
        <v>0</v>
      </c>
      <c r="AC110" s="30">
        <v>500000000</v>
      </c>
      <c r="AD110" s="30">
        <v>0</v>
      </c>
      <c r="AE110" s="30">
        <f t="shared" si="2"/>
        <v>500000000</v>
      </c>
      <c r="AF110" s="59" t="s">
        <v>361</v>
      </c>
    </row>
    <row r="111" spans="1:32" ht="102" customHeight="1" x14ac:dyDescent="0.25">
      <c r="A111" s="143"/>
      <c r="B111" s="158">
        <v>0</v>
      </c>
      <c r="C111" s="143" t="s">
        <v>1361</v>
      </c>
      <c r="D111" s="161">
        <v>8.6630000000000003</v>
      </c>
      <c r="E111" s="78">
        <v>0</v>
      </c>
      <c r="F111" s="78">
        <v>22.119</v>
      </c>
      <c r="G111" s="78">
        <v>21.093</v>
      </c>
      <c r="H111" s="78">
        <v>23.244</v>
      </c>
      <c r="I111" s="78">
        <v>16.614000000000001</v>
      </c>
      <c r="J111" s="22">
        <v>52020050001</v>
      </c>
      <c r="K111" s="61" t="s">
        <v>1362</v>
      </c>
      <c r="L111" s="61" t="s">
        <v>1363</v>
      </c>
      <c r="M111" s="62" t="s">
        <v>105</v>
      </c>
      <c r="N111" s="26" t="s">
        <v>370</v>
      </c>
      <c r="O111" s="25" t="s">
        <v>381</v>
      </c>
      <c r="P111" s="26" t="s">
        <v>612</v>
      </c>
      <c r="Q111" s="26" t="s">
        <v>370</v>
      </c>
      <c r="R111" s="28">
        <v>10</v>
      </c>
      <c r="S111" s="27">
        <v>41</v>
      </c>
      <c r="T111" s="28">
        <v>14</v>
      </c>
      <c r="U111" s="27">
        <v>8795</v>
      </c>
      <c r="V111" s="27">
        <v>15000</v>
      </c>
      <c r="W111" s="27">
        <v>0</v>
      </c>
      <c r="X111" s="27">
        <v>10863</v>
      </c>
      <c r="Y111" s="27">
        <v>12931</v>
      </c>
      <c r="Z111" s="27">
        <v>15000</v>
      </c>
      <c r="AA111" s="30">
        <v>0</v>
      </c>
      <c r="AB111" s="30">
        <v>3200000000</v>
      </c>
      <c r="AC111" s="30">
        <v>2800000000</v>
      </c>
      <c r="AD111" s="30">
        <v>2850000000</v>
      </c>
      <c r="AE111" s="30">
        <f t="shared" si="2"/>
        <v>8850000000</v>
      </c>
      <c r="AF111" s="59" t="s">
        <v>367</v>
      </c>
    </row>
    <row r="112" spans="1:32" ht="63.75" x14ac:dyDescent="0.25">
      <c r="A112" s="143"/>
      <c r="B112" s="158">
        <v>0</v>
      </c>
      <c r="C112" s="143"/>
      <c r="D112" s="161">
        <v>0</v>
      </c>
      <c r="E112" s="78">
        <v>18.786000000000001</v>
      </c>
      <c r="F112" s="78">
        <v>11.427</v>
      </c>
      <c r="G112" s="78">
        <v>11.959</v>
      </c>
      <c r="H112" s="78">
        <v>11.826000000000001</v>
      </c>
      <c r="I112" s="78">
        <v>13.499000000000001</v>
      </c>
      <c r="J112" s="22">
        <v>52020050002</v>
      </c>
      <c r="K112" s="61" t="s">
        <v>1364</v>
      </c>
      <c r="L112" s="61" t="s">
        <v>1365</v>
      </c>
      <c r="M112" s="62" t="s">
        <v>105</v>
      </c>
      <c r="N112" s="26" t="s">
        <v>370</v>
      </c>
      <c r="O112" s="25" t="s">
        <v>381</v>
      </c>
      <c r="P112" s="26" t="s">
        <v>613</v>
      </c>
      <c r="Q112" s="26" t="s">
        <v>370</v>
      </c>
      <c r="R112" s="28">
        <v>10</v>
      </c>
      <c r="S112" s="27">
        <v>41</v>
      </c>
      <c r="T112" s="28">
        <v>14</v>
      </c>
      <c r="U112" s="27">
        <v>6517</v>
      </c>
      <c r="V112" s="27">
        <v>10517</v>
      </c>
      <c r="W112" s="27">
        <v>7517</v>
      </c>
      <c r="X112" s="27">
        <v>8517</v>
      </c>
      <c r="Y112" s="27">
        <v>9517</v>
      </c>
      <c r="Z112" s="27">
        <v>10517</v>
      </c>
      <c r="AA112" s="30">
        <v>750000000</v>
      </c>
      <c r="AB112" s="30">
        <v>1400000000</v>
      </c>
      <c r="AC112" s="30">
        <v>1450000000</v>
      </c>
      <c r="AD112" s="30">
        <v>1450000000</v>
      </c>
      <c r="AE112" s="30">
        <f t="shared" si="2"/>
        <v>5050000000</v>
      </c>
      <c r="AF112" s="59" t="s">
        <v>367</v>
      </c>
    </row>
    <row r="113" spans="1:32" ht="89.25" x14ac:dyDescent="0.25">
      <c r="A113" s="143"/>
      <c r="B113" s="158">
        <v>0</v>
      </c>
      <c r="C113" s="143"/>
      <c r="D113" s="161">
        <v>0</v>
      </c>
      <c r="E113" s="78">
        <v>18.268000000000001</v>
      </c>
      <c r="F113" s="78">
        <v>10.853999999999999</v>
      </c>
      <c r="G113" s="78">
        <v>10.936999999999999</v>
      </c>
      <c r="H113" s="78">
        <v>10.261000000000001</v>
      </c>
      <c r="I113" s="78">
        <v>12.58</v>
      </c>
      <c r="J113" s="22">
        <v>52020050003</v>
      </c>
      <c r="K113" s="61" t="s">
        <v>1366</v>
      </c>
      <c r="L113" s="61" t="s">
        <v>1367</v>
      </c>
      <c r="M113" s="62" t="s">
        <v>105</v>
      </c>
      <c r="N113" s="26" t="s">
        <v>370</v>
      </c>
      <c r="O113" s="25" t="s">
        <v>381</v>
      </c>
      <c r="P113" s="26" t="s">
        <v>614</v>
      </c>
      <c r="Q113" s="26" t="s">
        <v>370</v>
      </c>
      <c r="R113" s="28">
        <v>10</v>
      </c>
      <c r="S113" s="27">
        <v>19</v>
      </c>
      <c r="T113" s="26">
        <v>2</v>
      </c>
      <c r="U113" s="27">
        <v>12391</v>
      </c>
      <c r="V113" s="27">
        <v>19741</v>
      </c>
      <c r="W113" s="27">
        <v>12791</v>
      </c>
      <c r="X113" s="27">
        <v>15091</v>
      </c>
      <c r="Y113" s="27">
        <v>17441</v>
      </c>
      <c r="Z113" s="27">
        <v>19741</v>
      </c>
      <c r="AA113" s="30">
        <v>2793439257</v>
      </c>
      <c r="AB113" s="30">
        <v>1329851639</v>
      </c>
      <c r="AC113" s="30">
        <v>1326117177.5</v>
      </c>
      <c r="AD113" s="30">
        <v>1258169501</v>
      </c>
      <c r="AE113" s="30">
        <f t="shared" si="2"/>
        <v>6707577574.5</v>
      </c>
      <c r="AF113" s="59" t="s">
        <v>353</v>
      </c>
    </row>
    <row r="114" spans="1:32" ht="76.5" x14ac:dyDescent="0.25">
      <c r="A114" s="143"/>
      <c r="B114" s="158">
        <v>0</v>
      </c>
      <c r="C114" s="143"/>
      <c r="D114" s="161">
        <v>0</v>
      </c>
      <c r="E114" s="78">
        <v>19.57</v>
      </c>
      <c r="F114" s="78">
        <v>11.161999999999999</v>
      </c>
      <c r="G114" s="78">
        <v>10.495000000000001</v>
      </c>
      <c r="H114" s="78">
        <v>8.6519999999999992</v>
      </c>
      <c r="I114" s="78">
        <v>12.47</v>
      </c>
      <c r="J114" s="22">
        <v>52020050004</v>
      </c>
      <c r="K114" s="61" t="s">
        <v>1368</v>
      </c>
      <c r="L114" s="61" t="s">
        <v>1369</v>
      </c>
      <c r="M114" s="62" t="s">
        <v>141</v>
      </c>
      <c r="N114" s="26" t="s">
        <v>370</v>
      </c>
      <c r="O114" s="25" t="s">
        <v>381</v>
      </c>
      <c r="P114" s="26" t="s">
        <v>615</v>
      </c>
      <c r="Q114" s="26" t="s">
        <v>370</v>
      </c>
      <c r="R114" s="28">
        <v>10</v>
      </c>
      <c r="S114" s="27">
        <v>43</v>
      </c>
      <c r="T114" s="26">
        <v>4</v>
      </c>
      <c r="U114" s="27">
        <v>1000</v>
      </c>
      <c r="V114" s="27">
        <v>1900</v>
      </c>
      <c r="W114" s="27">
        <v>500</v>
      </c>
      <c r="X114" s="27">
        <v>1900</v>
      </c>
      <c r="Y114" s="27">
        <v>1900</v>
      </c>
      <c r="Z114" s="27">
        <v>1900</v>
      </c>
      <c r="AA114" s="30">
        <v>854608551</v>
      </c>
      <c r="AB114" s="30">
        <v>1000000000</v>
      </c>
      <c r="AC114" s="30">
        <v>1030000000</v>
      </c>
      <c r="AD114" s="30">
        <v>1060900000</v>
      </c>
      <c r="AE114" s="30">
        <f t="shared" si="2"/>
        <v>3945508551</v>
      </c>
      <c r="AF114" s="59" t="s">
        <v>366</v>
      </c>
    </row>
    <row r="115" spans="1:32" ht="51" x14ac:dyDescent="0.25">
      <c r="A115" s="143"/>
      <c r="B115" s="158">
        <v>0</v>
      </c>
      <c r="C115" s="143"/>
      <c r="D115" s="161">
        <v>0</v>
      </c>
      <c r="E115" s="78">
        <v>12.64</v>
      </c>
      <c r="F115" s="78">
        <v>11.427</v>
      </c>
      <c r="G115" s="78">
        <v>12.2</v>
      </c>
      <c r="H115" s="78">
        <v>12.084</v>
      </c>
      <c r="I115" s="78">
        <v>12.088000000000001</v>
      </c>
      <c r="J115" s="22">
        <v>52020050005</v>
      </c>
      <c r="K115" s="61" t="s">
        <v>1370</v>
      </c>
      <c r="L115" s="61" t="s">
        <v>1371</v>
      </c>
      <c r="M115" s="62" t="s">
        <v>105</v>
      </c>
      <c r="N115" s="26" t="s">
        <v>370</v>
      </c>
      <c r="O115" s="25" t="s">
        <v>381</v>
      </c>
      <c r="P115" s="26" t="s">
        <v>616</v>
      </c>
      <c r="Q115" s="26" t="s">
        <v>370</v>
      </c>
      <c r="R115" s="28">
        <v>10</v>
      </c>
      <c r="S115" s="27">
        <v>33</v>
      </c>
      <c r="T115" s="26">
        <v>5</v>
      </c>
      <c r="U115" s="27">
        <v>5600</v>
      </c>
      <c r="V115" s="27">
        <v>12600</v>
      </c>
      <c r="W115" s="27">
        <v>5985</v>
      </c>
      <c r="X115" s="27">
        <v>8190</v>
      </c>
      <c r="Y115" s="27">
        <v>10395</v>
      </c>
      <c r="Z115" s="27">
        <v>12600</v>
      </c>
      <c r="AA115" s="30">
        <v>330792857</v>
      </c>
      <c r="AB115" s="30">
        <v>1400000000</v>
      </c>
      <c r="AC115" s="30">
        <v>1479238540</v>
      </c>
      <c r="AD115" s="30">
        <v>1481615696</v>
      </c>
      <c r="AE115" s="30">
        <f t="shared" si="2"/>
        <v>4691647093</v>
      </c>
      <c r="AF115" s="59" t="s">
        <v>352</v>
      </c>
    </row>
    <row r="116" spans="1:32" ht="153" x14ac:dyDescent="0.25">
      <c r="A116" s="143"/>
      <c r="B116" s="158">
        <v>0</v>
      </c>
      <c r="C116" s="143"/>
      <c r="D116" s="161">
        <v>0</v>
      </c>
      <c r="E116" s="78">
        <v>30.736000000000001</v>
      </c>
      <c r="F116" s="78">
        <v>24.446000000000002</v>
      </c>
      <c r="G116" s="78">
        <v>24.646999999999998</v>
      </c>
      <c r="H116" s="78">
        <v>25.213999999999999</v>
      </c>
      <c r="I116" s="78">
        <v>26.261000000000003</v>
      </c>
      <c r="J116" s="22">
        <v>52020050006</v>
      </c>
      <c r="K116" s="61" t="s">
        <v>1372</v>
      </c>
      <c r="L116" s="61" t="s">
        <v>1373</v>
      </c>
      <c r="M116" s="62" t="s">
        <v>141</v>
      </c>
      <c r="N116" s="26" t="s">
        <v>370</v>
      </c>
      <c r="O116" s="25" t="s">
        <v>457</v>
      </c>
      <c r="P116" s="26" t="s">
        <v>617</v>
      </c>
      <c r="Q116" s="26" t="s">
        <v>370</v>
      </c>
      <c r="R116" s="28">
        <v>10</v>
      </c>
      <c r="S116" s="27">
        <v>22</v>
      </c>
      <c r="T116" s="28">
        <v>14</v>
      </c>
      <c r="U116" s="27">
        <v>4426</v>
      </c>
      <c r="V116" s="27">
        <v>4826</v>
      </c>
      <c r="W116" s="27">
        <v>4426</v>
      </c>
      <c r="X116" s="27">
        <v>4626</v>
      </c>
      <c r="Y116" s="27">
        <v>4726</v>
      </c>
      <c r="Z116" s="27">
        <v>4826</v>
      </c>
      <c r="AA116" s="30">
        <v>3210626718</v>
      </c>
      <c r="AB116" s="30">
        <v>3607643495</v>
      </c>
      <c r="AC116" s="30">
        <v>3715872800</v>
      </c>
      <c r="AD116" s="30">
        <v>3827348984</v>
      </c>
      <c r="AE116" s="30">
        <f t="shared" si="2"/>
        <v>14361491997</v>
      </c>
      <c r="AF116" s="59" t="s">
        <v>355</v>
      </c>
    </row>
    <row r="117" spans="1:32" ht="25.5" x14ac:dyDescent="0.25">
      <c r="A117" s="143"/>
      <c r="B117" s="158">
        <v>0</v>
      </c>
      <c r="C117" s="143"/>
      <c r="D117" s="161">
        <v>0</v>
      </c>
      <c r="E117" s="78">
        <v>0</v>
      </c>
      <c r="F117" s="78">
        <v>8.5650000000000013</v>
      </c>
      <c r="G117" s="78">
        <v>8.6690000000000005</v>
      </c>
      <c r="H117" s="78">
        <v>8.7190000000000012</v>
      </c>
      <c r="I117" s="78">
        <v>6.4879999999999995</v>
      </c>
      <c r="J117" s="22">
        <v>52020050007</v>
      </c>
      <c r="K117" s="61" t="s">
        <v>1374</v>
      </c>
      <c r="L117" s="61" t="s">
        <v>1375</v>
      </c>
      <c r="M117" s="62" t="s">
        <v>105</v>
      </c>
      <c r="N117" s="26" t="s">
        <v>370</v>
      </c>
      <c r="O117" s="25" t="s">
        <v>381</v>
      </c>
      <c r="P117" s="26" t="s">
        <v>618</v>
      </c>
      <c r="Q117" s="26" t="s">
        <v>370</v>
      </c>
      <c r="R117" s="28">
        <v>10</v>
      </c>
      <c r="S117" s="27">
        <v>43</v>
      </c>
      <c r="T117" s="26">
        <v>4</v>
      </c>
      <c r="U117" s="27">
        <v>0</v>
      </c>
      <c r="V117" s="27">
        <v>3</v>
      </c>
      <c r="W117" s="27">
        <v>0</v>
      </c>
      <c r="X117" s="27">
        <v>1</v>
      </c>
      <c r="Y117" s="27">
        <v>2</v>
      </c>
      <c r="Z117" s="27">
        <v>3</v>
      </c>
      <c r="AA117" s="30">
        <v>0</v>
      </c>
      <c r="AB117" s="30">
        <v>314224536</v>
      </c>
      <c r="AC117" s="30">
        <v>323651272</v>
      </c>
      <c r="AD117" s="30">
        <v>333360810</v>
      </c>
      <c r="AE117" s="30">
        <f t="shared" si="2"/>
        <v>971236618</v>
      </c>
      <c r="AF117" s="59" t="s">
        <v>366</v>
      </c>
    </row>
    <row r="118" spans="1:32" ht="63.75" x14ac:dyDescent="0.25">
      <c r="A118" s="143"/>
      <c r="B118" s="158">
        <v>0</v>
      </c>
      <c r="C118" s="143" t="s">
        <v>1376</v>
      </c>
      <c r="D118" s="161">
        <v>5.7939999999999996</v>
      </c>
      <c r="E118" s="78">
        <v>18.158999999999999</v>
      </c>
      <c r="F118" s="78">
        <v>14.302999999999999</v>
      </c>
      <c r="G118" s="78">
        <v>10.674999999999999</v>
      </c>
      <c r="H118" s="78">
        <v>9.6460000000000008</v>
      </c>
      <c r="I118" s="78">
        <v>11.790000000000001</v>
      </c>
      <c r="J118" s="22">
        <v>52020060001</v>
      </c>
      <c r="K118" s="61" t="s">
        <v>1377</v>
      </c>
      <c r="L118" s="61" t="s">
        <v>1378</v>
      </c>
      <c r="M118" s="62" t="s">
        <v>105</v>
      </c>
      <c r="N118" s="26" t="s">
        <v>370</v>
      </c>
      <c r="O118" s="25" t="s">
        <v>381</v>
      </c>
      <c r="P118" s="26" t="s">
        <v>619</v>
      </c>
      <c r="Q118" s="26" t="s">
        <v>370</v>
      </c>
      <c r="R118" s="26">
        <v>4</v>
      </c>
      <c r="S118" s="27">
        <v>22</v>
      </c>
      <c r="T118" s="26">
        <v>1</v>
      </c>
      <c r="U118" s="27">
        <v>80</v>
      </c>
      <c r="V118" s="27">
        <v>160</v>
      </c>
      <c r="W118" s="27">
        <v>90</v>
      </c>
      <c r="X118" s="27">
        <v>110</v>
      </c>
      <c r="Y118" s="27">
        <v>136</v>
      </c>
      <c r="Z118" s="27">
        <v>160</v>
      </c>
      <c r="AA118" s="30">
        <v>181375200</v>
      </c>
      <c r="AB118" s="30">
        <v>428396850</v>
      </c>
      <c r="AC118" s="30">
        <v>443390740</v>
      </c>
      <c r="AD118" s="30">
        <v>458909416</v>
      </c>
      <c r="AE118" s="30">
        <f t="shared" si="2"/>
        <v>1512072206</v>
      </c>
      <c r="AF118" s="59" t="s">
        <v>355</v>
      </c>
    </row>
    <row r="119" spans="1:32" ht="38.25" x14ac:dyDescent="0.25">
      <c r="A119" s="143"/>
      <c r="B119" s="158">
        <v>0</v>
      </c>
      <c r="C119" s="143"/>
      <c r="D119" s="161">
        <v>0</v>
      </c>
      <c r="E119" s="78">
        <v>0</v>
      </c>
      <c r="F119" s="78">
        <v>0</v>
      </c>
      <c r="G119" s="78">
        <v>9.379999999999999</v>
      </c>
      <c r="H119" s="78">
        <v>12.099</v>
      </c>
      <c r="I119" s="78">
        <v>13.36</v>
      </c>
      <c r="J119" s="22">
        <v>52020060002</v>
      </c>
      <c r="K119" s="61" t="s">
        <v>1379</v>
      </c>
      <c r="L119" s="61" t="s">
        <v>1380</v>
      </c>
      <c r="M119" s="62" t="s">
        <v>141</v>
      </c>
      <c r="N119" s="26" t="s">
        <v>370</v>
      </c>
      <c r="O119" s="25" t="s">
        <v>381</v>
      </c>
      <c r="P119" s="26" t="s">
        <v>620</v>
      </c>
      <c r="Q119" s="26" t="s">
        <v>370</v>
      </c>
      <c r="R119" s="28">
        <v>10</v>
      </c>
      <c r="S119" s="27">
        <v>41</v>
      </c>
      <c r="T119" s="28">
        <v>14</v>
      </c>
      <c r="U119" s="27">
        <v>0</v>
      </c>
      <c r="V119" s="27">
        <v>1</v>
      </c>
      <c r="W119" s="27">
        <v>0</v>
      </c>
      <c r="X119" s="27">
        <v>0</v>
      </c>
      <c r="Y119" s="27">
        <v>1</v>
      </c>
      <c r="Z119" s="27">
        <v>1</v>
      </c>
      <c r="AA119" s="30">
        <v>0</v>
      </c>
      <c r="AB119" s="30">
        <v>0</v>
      </c>
      <c r="AC119" s="30">
        <v>700000000</v>
      </c>
      <c r="AD119" s="30">
        <v>800000000</v>
      </c>
      <c r="AE119" s="30">
        <f t="shared" si="2"/>
        <v>1500000000</v>
      </c>
      <c r="AF119" s="59" t="s">
        <v>367</v>
      </c>
    </row>
    <row r="120" spans="1:32" ht="76.5" x14ac:dyDescent="0.25">
      <c r="A120" s="143"/>
      <c r="B120" s="158">
        <v>0</v>
      </c>
      <c r="C120" s="143"/>
      <c r="D120" s="161">
        <v>0</v>
      </c>
      <c r="E120" s="78">
        <v>0</v>
      </c>
      <c r="F120" s="78">
        <v>18.363</v>
      </c>
      <c r="G120" s="78">
        <v>8.4420000000000002</v>
      </c>
      <c r="H120" s="78">
        <v>8.5190000000000001</v>
      </c>
      <c r="I120" s="78">
        <v>6.0910000000000002</v>
      </c>
      <c r="J120" s="22">
        <v>52020060003</v>
      </c>
      <c r="K120" s="61" t="s">
        <v>1381</v>
      </c>
      <c r="L120" s="61" t="s">
        <v>1382</v>
      </c>
      <c r="M120" s="62" t="s">
        <v>105</v>
      </c>
      <c r="N120" s="26" t="s">
        <v>370</v>
      </c>
      <c r="O120" s="25" t="s">
        <v>381</v>
      </c>
      <c r="P120" s="26" t="s">
        <v>621</v>
      </c>
      <c r="Q120" s="26" t="s">
        <v>370</v>
      </c>
      <c r="R120" s="28">
        <v>10</v>
      </c>
      <c r="S120" s="27">
        <v>41</v>
      </c>
      <c r="T120" s="28">
        <v>14</v>
      </c>
      <c r="U120" s="27">
        <v>0</v>
      </c>
      <c r="V120" s="27">
        <v>2</v>
      </c>
      <c r="W120" s="27">
        <v>0</v>
      </c>
      <c r="X120" s="27">
        <v>1</v>
      </c>
      <c r="Y120" s="27">
        <v>2</v>
      </c>
      <c r="Z120" s="27">
        <v>2</v>
      </c>
      <c r="AA120" s="30">
        <v>0</v>
      </c>
      <c r="AB120" s="30">
        <v>100000000</v>
      </c>
      <c r="AC120" s="30">
        <v>231600000</v>
      </c>
      <c r="AD120" s="30">
        <v>248800000</v>
      </c>
      <c r="AE120" s="30">
        <f t="shared" si="2"/>
        <v>580400000</v>
      </c>
      <c r="AF120" s="59" t="s">
        <v>367</v>
      </c>
    </row>
    <row r="121" spans="1:32" ht="76.5" x14ac:dyDescent="0.25">
      <c r="A121" s="143"/>
      <c r="B121" s="158">
        <v>0</v>
      </c>
      <c r="C121" s="143"/>
      <c r="D121" s="161">
        <v>0</v>
      </c>
      <c r="E121" s="78">
        <v>29.920999999999999</v>
      </c>
      <c r="F121" s="78">
        <v>0</v>
      </c>
      <c r="G121" s="78">
        <v>31.366</v>
      </c>
      <c r="H121" s="78">
        <v>30.423999999999999</v>
      </c>
      <c r="I121" s="78">
        <v>25.582999999999998</v>
      </c>
      <c r="J121" s="22">
        <v>52020060004</v>
      </c>
      <c r="K121" s="61" t="s">
        <v>1383</v>
      </c>
      <c r="L121" s="61" t="s">
        <v>1384</v>
      </c>
      <c r="M121" s="62" t="s">
        <v>105</v>
      </c>
      <c r="N121" s="26" t="s">
        <v>370</v>
      </c>
      <c r="O121" s="25" t="s">
        <v>381</v>
      </c>
      <c r="P121" s="26" t="s">
        <v>622</v>
      </c>
      <c r="Q121" s="26" t="s">
        <v>370</v>
      </c>
      <c r="R121" s="28">
        <v>10</v>
      </c>
      <c r="S121" s="27">
        <v>41</v>
      </c>
      <c r="T121" s="28">
        <v>14</v>
      </c>
      <c r="U121" s="27">
        <v>0</v>
      </c>
      <c r="V121" s="27">
        <v>4</v>
      </c>
      <c r="W121" s="27">
        <v>1</v>
      </c>
      <c r="X121" s="27">
        <v>0</v>
      </c>
      <c r="Y121" s="27">
        <v>3</v>
      </c>
      <c r="Z121" s="27">
        <v>4</v>
      </c>
      <c r="AA121" s="30">
        <v>298861600</v>
      </c>
      <c r="AB121" s="30">
        <v>0</v>
      </c>
      <c r="AC121" s="30">
        <v>5820487000</v>
      </c>
      <c r="AD121" s="30">
        <v>5968451000</v>
      </c>
      <c r="AE121" s="30">
        <f t="shared" si="2"/>
        <v>12087799600</v>
      </c>
      <c r="AF121" s="59" t="s">
        <v>367</v>
      </c>
    </row>
    <row r="122" spans="1:32" ht="51" x14ac:dyDescent="0.25">
      <c r="A122" s="143"/>
      <c r="B122" s="158">
        <v>0</v>
      </c>
      <c r="C122" s="143"/>
      <c r="D122" s="161">
        <v>0</v>
      </c>
      <c r="E122" s="78">
        <v>30.035</v>
      </c>
      <c r="F122" s="78">
        <v>16.41</v>
      </c>
      <c r="G122" s="78">
        <v>8.4480000000000004</v>
      </c>
      <c r="H122" s="78">
        <v>8.4930000000000003</v>
      </c>
      <c r="I122" s="78">
        <v>14.096</v>
      </c>
      <c r="J122" s="22">
        <v>52020060005</v>
      </c>
      <c r="K122" s="61" t="s">
        <v>1385</v>
      </c>
      <c r="L122" s="61" t="s">
        <v>1386</v>
      </c>
      <c r="M122" s="62" t="s">
        <v>105</v>
      </c>
      <c r="N122" s="26" t="s">
        <v>370</v>
      </c>
      <c r="O122" s="25" t="s">
        <v>381</v>
      </c>
      <c r="P122" s="26" t="s">
        <v>623</v>
      </c>
      <c r="Q122" s="26" t="s">
        <v>370</v>
      </c>
      <c r="R122" s="28">
        <v>10</v>
      </c>
      <c r="S122" s="27">
        <v>41</v>
      </c>
      <c r="T122" s="28">
        <v>14</v>
      </c>
      <c r="U122" s="27">
        <v>1</v>
      </c>
      <c r="V122" s="27">
        <v>2</v>
      </c>
      <c r="W122" s="27">
        <v>1</v>
      </c>
      <c r="X122" s="27">
        <v>2</v>
      </c>
      <c r="Y122" s="27">
        <v>2</v>
      </c>
      <c r="Z122" s="27">
        <v>2</v>
      </c>
      <c r="AA122" s="30">
        <v>300000000</v>
      </c>
      <c r="AB122" s="30">
        <v>150000000</v>
      </c>
      <c r="AC122" s="30">
        <v>327000000</v>
      </c>
      <c r="AD122" s="30">
        <v>345000000</v>
      </c>
      <c r="AE122" s="30">
        <f t="shared" si="2"/>
        <v>1122000000</v>
      </c>
      <c r="AF122" s="59" t="s">
        <v>367</v>
      </c>
    </row>
    <row r="123" spans="1:32" ht="153" x14ac:dyDescent="0.25">
      <c r="A123" s="143"/>
      <c r="B123" s="158">
        <v>0</v>
      </c>
      <c r="C123" s="143"/>
      <c r="D123" s="161">
        <v>0</v>
      </c>
      <c r="E123" s="78">
        <v>0</v>
      </c>
      <c r="F123" s="78">
        <v>18.035</v>
      </c>
      <c r="G123" s="78">
        <v>10.978</v>
      </c>
      <c r="H123" s="78">
        <v>10.906000000000001</v>
      </c>
      <c r="I123" s="78">
        <v>8.23</v>
      </c>
      <c r="J123" s="22">
        <v>52020060006</v>
      </c>
      <c r="K123" s="61" t="s">
        <v>1387</v>
      </c>
      <c r="L123" s="61" t="s">
        <v>1388</v>
      </c>
      <c r="M123" s="62" t="s">
        <v>105</v>
      </c>
      <c r="N123" s="26" t="s">
        <v>371</v>
      </c>
      <c r="O123" s="25" t="s">
        <v>624</v>
      </c>
      <c r="P123" s="26" t="s">
        <v>625</v>
      </c>
      <c r="Q123" s="26" t="s">
        <v>370</v>
      </c>
      <c r="R123" s="26">
        <v>3</v>
      </c>
      <c r="S123" s="27">
        <v>19</v>
      </c>
      <c r="T123" s="26">
        <v>2</v>
      </c>
      <c r="U123" s="27">
        <v>0</v>
      </c>
      <c r="V123" s="27">
        <v>100</v>
      </c>
      <c r="W123" s="27">
        <v>0</v>
      </c>
      <c r="X123" s="27">
        <v>50</v>
      </c>
      <c r="Y123" s="27">
        <v>75</v>
      </c>
      <c r="Z123" s="27">
        <v>100</v>
      </c>
      <c r="AA123" s="30">
        <v>0</v>
      </c>
      <c r="AB123" s="30">
        <v>552173876</v>
      </c>
      <c r="AC123" s="30">
        <v>567033664.39999998</v>
      </c>
      <c r="AD123" s="30">
        <v>583315965.39999998</v>
      </c>
      <c r="AE123" s="30">
        <f t="shared" si="2"/>
        <v>1702523505.8000002</v>
      </c>
      <c r="AF123" s="59" t="s">
        <v>353</v>
      </c>
    </row>
    <row r="124" spans="1:32" ht="51" x14ac:dyDescent="0.25">
      <c r="A124" s="143"/>
      <c r="B124" s="158">
        <v>0</v>
      </c>
      <c r="C124" s="143"/>
      <c r="D124" s="161">
        <v>0</v>
      </c>
      <c r="E124" s="78">
        <v>0</v>
      </c>
      <c r="F124" s="78">
        <v>19.021999999999998</v>
      </c>
      <c r="G124" s="78">
        <v>11.945</v>
      </c>
      <c r="H124" s="78">
        <v>11.815000000000001</v>
      </c>
      <c r="I124" s="78">
        <v>8.9459999999999997</v>
      </c>
      <c r="J124" s="22">
        <v>52020060007</v>
      </c>
      <c r="K124" s="61" t="s">
        <v>1389</v>
      </c>
      <c r="L124" s="61" t="s">
        <v>1390</v>
      </c>
      <c r="M124" s="62" t="s">
        <v>141</v>
      </c>
      <c r="N124" s="26" t="s">
        <v>370</v>
      </c>
      <c r="O124" s="25" t="s">
        <v>381</v>
      </c>
      <c r="P124" s="26" t="s">
        <v>626</v>
      </c>
      <c r="Q124" s="26" t="s">
        <v>370</v>
      </c>
      <c r="R124" s="28">
        <v>11</v>
      </c>
      <c r="S124" s="27">
        <v>33</v>
      </c>
      <c r="T124" s="26">
        <v>5</v>
      </c>
      <c r="U124" s="27">
        <v>0</v>
      </c>
      <c r="V124" s="27">
        <v>5</v>
      </c>
      <c r="W124" s="27">
        <v>0</v>
      </c>
      <c r="X124" s="27">
        <v>5</v>
      </c>
      <c r="Y124" s="27">
        <v>5</v>
      </c>
      <c r="Z124" s="27">
        <v>5</v>
      </c>
      <c r="AA124" s="30">
        <v>0</v>
      </c>
      <c r="AB124" s="30">
        <v>1100000000</v>
      </c>
      <c r="AC124" s="30">
        <v>1133000000</v>
      </c>
      <c r="AD124" s="30">
        <v>1166990000</v>
      </c>
      <c r="AE124" s="30">
        <f t="shared" si="2"/>
        <v>3399990000</v>
      </c>
      <c r="AF124" s="59" t="s">
        <v>352</v>
      </c>
    </row>
    <row r="125" spans="1:32" ht="63.75" x14ac:dyDescent="0.25">
      <c r="A125" s="143"/>
      <c r="B125" s="158">
        <v>0</v>
      </c>
      <c r="C125" s="143"/>
      <c r="D125" s="161">
        <v>0</v>
      </c>
      <c r="E125" s="78">
        <v>21.884999999999998</v>
      </c>
      <c r="F125" s="78">
        <v>13.866999999999999</v>
      </c>
      <c r="G125" s="78">
        <v>8.766</v>
      </c>
      <c r="H125" s="78">
        <v>8.097999999999999</v>
      </c>
      <c r="I125" s="78">
        <v>11.904</v>
      </c>
      <c r="J125" s="22">
        <v>52020060008</v>
      </c>
      <c r="K125" s="61" t="s">
        <v>1391</v>
      </c>
      <c r="L125" s="61" t="s">
        <v>1392</v>
      </c>
      <c r="M125" s="62" t="s">
        <v>105</v>
      </c>
      <c r="N125" s="26" t="s">
        <v>370</v>
      </c>
      <c r="O125" s="25" t="s">
        <v>381</v>
      </c>
      <c r="P125" s="26" t="s">
        <v>627</v>
      </c>
      <c r="Q125" s="26" t="s">
        <v>370</v>
      </c>
      <c r="R125" s="28">
        <v>11</v>
      </c>
      <c r="S125" s="27">
        <v>33</v>
      </c>
      <c r="T125" s="26">
        <v>5</v>
      </c>
      <c r="U125" s="27">
        <v>20</v>
      </c>
      <c r="V125" s="27">
        <v>40</v>
      </c>
      <c r="W125" s="27">
        <v>24</v>
      </c>
      <c r="X125" s="27">
        <v>29</v>
      </c>
      <c r="Y125" s="27">
        <v>34</v>
      </c>
      <c r="Z125" s="27">
        <v>40</v>
      </c>
      <c r="AA125" s="30">
        <v>218597216</v>
      </c>
      <c r="AB125" s="30">
        <v>262316659</v>
      </c>
      <c r="AC125" s="30">
        <v>262316659</v>
      </c>
      <c r="AD125" s="30">
        <v>306036102</v>
      </c>
      <c r="AE125" s="30">
        <f t="shared" si="2"/>
        <v>1049266636</v>
      </c>
      <c r="AF125" s="59" t="s">
        <v>352</v>
      </c>
    </row>
    <row r="126" spans="1:32" ht="76.5" customHeight="1" x14ac:dyDescent="0.25">
      <c r="A126" s="143"/>
      <c r="B126" s="158">
        <v>0</v>
      </c>
      <c r="C126" s="143" t="s">
        <v>1393</v>
      </c>
      <c r="D126" s="161">
        <v>5.8250000000000002</v>
      </c>
      <c r="E126" s="78">
        <v>27.650999999999996</v>
      </c>
      <c r="F126" s="78">
        <v>28.566000000000003</v>
      </c>
      <c r="G126" s="78">
        <v>14.682999999999998</v>
      </c>
      <c r="H126" s="78">
        <v>14.940000000000001</v>
      </c>
      <c r="I126" s="78">
        <v>10.977</v>
      </c>
      <c r="J126" s="22">
        <v>52020070001</v>
      </c>
      <c r="K126" s="61" t="s">
        <v>1783</v>
      </c>
      <c r="L126" s="61" t="s">
        <v>1394</v>
      </c>
      <c r="M126" s="62" t="s">
        <v>141</v>
      </c>
      <c r="N126" s="26" t="s">
        <v>370</v>
      </c>
      <c r="O126" s="25" t="s">
        <v>381</v>
      </c>
      <c r="P126" s="26" t="s">
        <v>628</v>
      </c>
      <c r="Q126" s="26" t="s">
        <v>370</v>
      </c>
      <c r="R126" s="28">
        <v>10</v>
      </c>
      <c r="S126" s="27">
        <v>41</v>
      </c>
      <c r="T126" s="28">
        <v>14</v>
      </c>
      <c r="U126" s="27">
        <v>1400</v>
      </c>
      <c r="V126" s="27">
        <v>6000</v>
      </c>
      <c r="W126" s="32">
        <v>750</v>
      </c>
      <c r="X126" s="27">
        <v>1750</v>
      </c>
      <c r="Y126" s="27">
        <v>5000</v>
      </c>
      <c r="Z126" s="27">
        <v>6000</v>
      </c>
      <c r="AA126" s="58">
        <v>341260731</v>
      </c>
      <c r="AB126" s="30">
        <v>200000000</v>
      </c>
      <c r="AC126" s="30">
        <v>1150850755</v>
      </c>
      <c r="AD126" s="30">
        <v>578812500</v>
      </c>
      <c r="AE126" s="30">
        <f t="shared" si="2"/>
        <v>2270923986</v>
      </c>
      <c r="AF126" s="59" t="s">
        <v>367</v>
      </c>
    </row>
    <row r="127" spans="1:32" ht="76.5" x14ac:dyDescent="0.25">
      <c r="A127" s="143"/>
      <c r="B127" s="158">
        <v>0</v>
      </c>
      <c r="C127" s="143"/>
      <c r="D127" s="161">
        <v>0</v>
      </c>
      <c r="E127" s="78">
        <v>0</v>
      </c>
      <c r="F127" s="78">
        <v>0</v>
      </c>
      <c r="G127" s="78">
        <v>14.682999999999998</v>
      </c>
      <c r="H127" s="78">
        <v>14.940000000000001</v>
      </c>
      <c r="I127" s="78">
        <v>10.977</v>
      </c>
      <c r="J127" s="22">
        <v>52020070002</v>
      </c>
      <c r="K127" s="61" t="s">
        <v>1395</v>
      </c>
      <c r="L127" s="61" t="s">
        <v>1396</v>
      </c>
      <c r="M127" s="62" t="s">
        <v>105</v>
      </c>
      <c r="N127" s="26" t="s">
        <v>370</v>
      </c>
      <c r="O127" s="25" t="s">
        <v>381</v>
      </c>
      <c r="P127" s="26" t="s">
        <v>629</v>
      </c>
      <c r="Q127" s="26" t="s">
        <v>370</v>
      </c>
      <c r="R127" s="28">
        <v>10</v>
      </c>
      <c r="S127" s="27">
        <v>41</v>
      </c>
      <c r="T127" s="28">
        <v>14</v>
      </c>
      <c r="U127" s="27">
        <v>0</v>
      </c>
      <c r="V127" s="27">
        <v>3</v>
      </c>
      <c r="W127" s="27">
        <v>0</v>
      </c>
      <c r="X127" s="27">
        <v>0</v>
      </c>
      <c r="Y127" s="27">
        <v>3</v>
      </c>
      <c r="Z127" s="27">
        <v>3</v>
      </c>
      <c r="AA127" s="30">
        <v>0</v>
      </c>
      <c r="AB127" s="30">
        <v>0</v>
      </c>
      <c r="AC127" s="30">
        <v>1076250000</v>
      </c>
      <c r="AD127" s="30">
        <v>578812500</v>
      </c>
      <c r="AE127" s="30">
        <f t="shared" si="2"/>
        <v>1655062500</v>
      </c>
      <c r="AF127" s="59" t="s">
        <v>367</v>
      </c>
    </row>
    <row r="128" spans="1:32" ht="63.75" x14ac:dyDescent="0.25">
      <c r="A128" s="143"/>
      <c r="B128" s="158">
        <v>0</v>
      </c>
      <c r="C128" s="143"/>
      <c r="D128" s="161">
        <v>0</v>
      </c>
      <c r="E128" s="78">
        <v>0</v>
      </c>
      <c r="F128" s="78">
        <v>0</v>
      </c>
      <c r="G128" s="78">
        <v>13.453999999999999</v>
      </c>
      <c r="H128" s="78">
        <v>14.033000000000001</v>
      </c>
      <c r="I128" s="78">
        <v>10.057</v>
      </c>
      <c r="J128" s="22">
        <v>52020070003</v>
      </c>
      <c r="K128" s="61" t="s">
        <v>1397</v>
      </c>
      <c r="L128" s="61" t="s">
        <v>1398</v>
      </c>
      <c r="M128" s="62" t="s">
        <v>105</v>
      </c>
      <c r="N128" s="26" t="s">
        <v>370</v>
      </c>
      <c r="O128" s="25" t="s">
        <v>381</v>
      </c>
      <c r="P128" s="26" t="s">
        <v>630</v>
      </c>
      <c r="Q128" s="26" t="s">
        <v>370</v>
      </c>
      <c r="R128" s="28">
        <v>10</v>
      </c>
      <c r="S128" s="27">
        <v>41</v>
      </c>
      <c r="T128" s="28">
        <v>14</v>
      </c>
      <c r="U128" s="27">
        <v>0</v>
      </c>
      <c r="V128" s="27">
        <v>3</v>
      </c>
      <c r="W128" s="27">
        <v>0</v>
      </c>
      <c r="X128" s="27">
        <v>0</v>
      </c>
      <c r="Y128" s="27">
        <v>3</v>
      </c>
      <c r="Z128" s="27">
        <v>3</v>
      </c>
      <c r="AA128" s="30">
        <v>0</v>
      </c>
      <c r="AB128" s="30">
        <v>0</v>
      </c>
      <c r="AC128" s="30">
        <v>973416666</v>
      </c>
      <c r="AD128" s="30">
        <v>543670834</v>
      </c>
      <c r="AE128" s="30">
        <f t="shared" si="2"/>
        <v>1517087500</v>
      </c>
      <c r="AF128" s="59" t="s">
        <v>367</v>
      </c>
    </row>
    <row r="129" spans="1:32" ht="51" x14ac:dyDescent="0.25">
      <c r="A129" s="143"/>
      <c r="B129" s="158">
        <v>0</v>
      </c>
      <c r="C129" s="143"/>
      <c r="D129" s="161">
        <v>0</v>
      </c>
      <c r="E129" s="78">
        <v>15.036</v>
      </c>
      <c r="F129" s="78">
        <v>0</v>
      </c>
      <c r="G129" s="78">
        <v>18.309000000000001</v>
      </c>
      <c r="H129" s="78">
        <v>17.649999999999999</v>
      </c>
      <c r="I129" s="78">
        <v>13.680999999999999</v>
      </c>
      <c r="J129" s="22">
        <v>52020070004</v>
      </c>
      <c r="K129" s="61" t="s">
        <v>1399</v>
      </c>
      <c r="L129" s="61" t="s">
        <v>1400</v>
      </c>
      <c r="M129" s="62" t="s">
        <v>141</v>
      </c>
      <c r="N129" s="26" t="s">
        <v>370</v>
      </c>
      <c r="O129" s="25" t="s">
        <v>381</v>
      </c>
      <c r="P129" s="26" t="s">
        <v>631</v>
      </c>
      <c r="Q129" s="26" t="s">
        <v>370</v>
      </c>
      <c r="R129" s="28">
        <v>10</v>
      </c>
      <c r="S129" s="27">
        <v>41</v>
      </c>
      <c r="T129" s="28">
        <v>14</v>
      </c>
      <c r="U129" s="27">
        <v>6</v>
      </c>
      <c r="V129" s="27">
        <v>6</v>
      </c>
      <c r="W129" s="27">
        <v>6</v>
      </c>
      <c r="X129" s="27">
        <v>0</v>
      </c>
      <c r="Y129" s="27">
        <v>6</v>
      </c>
      <c r="Z129" s="27">
        <v>6</v>
      </c>
      <c r="AA129" s="30">
        <v>202372916</v>
      </c>
      <c r="AB129" s="30">
        <v>0</v>
      </c>
      <c r="AC129" s="30">
        <v>2197627084</v>
      </c>
      <c r="AD129" s="30">
        <v>800000000</v>
      </c>
      <c r="AE129" s="30">
        <f t="shared" si="2"/>
        <v>3200000000</v>
      </c>
      <c r="AF129" s="59" t="s">
        <v>367</v>
      </c>
    </row>
    <row r="130" spans="1:32" ht="153" x14ac:dyDescent="0.25">
      <c r="A130" s="143"/>
      <c r="B130" s="158">
        <v>0</v>
      </c>
      <c r="C130" s="143"/>
      <c r="D130" s="161">
        <v>0</v>
      </c>
      <c r="E130" s="78">
        <v>24.581</v>
      </c>
      <c r="F130" s="78">
        <v>31.873000000000001</v>
      </c>
      <c r="G130" s="78">
        <v>18.277999999999999</v>
      </c>
      <c r="H130" s="78">
        <v>17.201000000000001</v>
      </c>
      <c r="I130" s="78">
        <v>24.160999999999998</v>
      </c>
      <c r="J130" s="22">
        <v>52020070005</v>
      </c>
      <c r="K130" s="61" t="s">
        <v>1401</v>
      </c>
      <c r="L130" s="61" t="s">
        <v>1402</v>
      </c>
      <c r="M130" s="62" t="s">
        <v>105</v>
      </c>
      <c r="N130" s="26" t="s">
        <v>371</v>
      </c>
      <c r="O130" s="25" t="s">
        <v>624</v>
      </c>
      <c r="P130" s="26" t="s">
        <v>625</v>
      </c>
      <c r="Q130" s="26" t="s">
        <v>370</v>
      </c>
      <c r="R130" s="26">
        <v>3</v>
      </c>
      <c r="S130" s="27">
        <v>19</v>
      </c>
      <c r="T130" s="26">
        <v>2</v>
      </c>
      <c r="U130" s="27">
        <v>0</v>
      </c>
      <c r="V130" s="27">
        <v>100</v>
      </c>
      <c r="W130" s="27">
        <v>25</v>
      </c>
      <c r="X130" s="27">
        <v>50</v>
      </c>
      <c r="Y130" s="27">
        <v>75</v>
      </c>
      <c r="Z130" s="27">
        <v>100</v>
      </c>
      <c r="AA130" s="30">
        <v>684899095</v>
      </c>
      <c r="AB130" s="30">
        <v>776741713</v>
      </c>
      <c r="AC130" s="30">
        <v>761297556</v>
      </c>
      <c r="AD130" s="30">
        <v>782632322</v>
      </c>
      <c r="AE130" s="30">
        <f t="shared" si="2"/>
        <v>3005570686</v>
      </c>
      <c r="AF130" s="59" t="s">
        <v>353</v>
      </c>
    </row>
    <row r="131" spans="1:32" ht="63.75" x14ac:dyDescent="0.25">
      <c r="A131" s="143"/>
      <c r="B131" s="158">
        <v>0</v>
      </c>
      <c r="C131" s="143"/>
      <c r="D131" s="161">
        <v>0</v>
      </c>
      <c r="E131" s="78">
        <v>14.500999999999999</v>
      </c>
      <c r="F131" s="78">
        <v>17.841000000000001</v>
      </c>
      <c r="G131" s="78">
        <v>8.8450000000000006</v>
      </c>
      <c r="H131" s="78">
        <v>6.726</v>
      </c>
      <c r="I131" s="78">
        <v>12.492000000000001</v>
      </c>
      <c r="J131" s="22">
        <v>52020070006</v>
      </c>
      <c r="K131" s="61" t="s">
        <v>1403</v>
      </c>
      <c r="L131" s="61" t="s">
        <v>1404</v>
      </c>
      <c r="M131" s="62" t="s">
        <v>141</v>
      </c>
      <c r="N131" s="26" t="s">
        <v>370</v>
      </c>
      <c r="O131" s="25" t="s">
        <v>381</v>
      </c>
      <c r="P131" s="26" t="s">
        <v>632</v>
      </c>
      <c r="Q131" s="26" t="s">
        <v>370</v>
      </c>
      <c r="R131" s="26">
        <v>4</v>
      </c>
      <c r="S131" s="27">
        <v>22</v>
      </c>
      <c r="T131" s="26">
        <v>1</v>
      </c>
      <c r="U131" s="27">
        <v>1</v>
      </c>
      <c r="V131" s="27">
        <v>3</v>
      </c>
      <c r="W131" s="27">
        <v>1</v>
      </c>
      <c r="X131" s="27">
        <v>3</v>
      </c>
      <c r="Y131" s="27">
        <v>3</v>
      </c>
      <c r="Z131" s="27">
        <v>3</v>
      </c>
      <c r="AA131" s="30">
        <v>78402500</v>
      </c>
      <c r="AB131" s="30">
        <v>214702500</v>
      </c>
      <c r="AC131" s="30">
        <v>219417088</v>
      </c>
      <c r="AD131" s="30">
        <v>144296686</v>
      </c>
      <c r="AE131" s="30">
        <f t="shared" si="2"/>
        <v>656818774</v>
      </c>
      <c r="AF131" s="59" t="s">
        <v>355</v>
      </c>
    </row>
    <row r="132" spans="1:32" ht="63.75" x14ac:dyDescent="0.25">
      <c r="A132" s="143"/>
      <c r="B132" s="158">
        <v>0</v>
      </c>
      <c r="C132" s="143"/>
      <c r="D132" s="161">
        <v>0</v>
      </c>
      <c r="E132" s="78">
        <v>18.231000000000002</v>
      </c>
      <c r="F132" s="78">
        <v>21.72</v>
      </c>
      <c r="G132" s="78">
        <v>11.747999999999999</v>
      </c>
      <c r="H132" s="78">
        <v>9.4450000000000003</v>
      </c>
      <c r="I132" s="78">
        <v>16.388999999999999</v>
      </c>
      <c r="J132" s="22">
        <v>52020070007</v>
      </c>
      <c r="K132" s="61" t="s">
        <v>1405</v>
      </c>
      <c r="L132" s="61" t="s">
        <v>1406</v>
      </c>
      <c r="M132" s="62" t="s">
        <v>141</v>
      </c>
      <c r="N132" s="26" t="s">
        <v>370</v>
      </c>
      <c r="O132" s="25" t="s">
        <v>381</v>
      </c>
      <c r="P132" s="26" t="s">
        <v>633</v>
      </c>
      <c r="Q132" s="26" t="s">
        <v>370</v>
      </c>
      <c r="R132" s="28">
        <v>11</v>
      </c>
      <c r="S132" s="27">
        <v>33</v>
      </c>
      <c r="T132" s="26">
        <v>5</v>
      </c>
      <c r="U132" s="27">
        <v>6</v>
      </c>
      <c r="V132" s="27">
        <v>8</v>
      </c>
      <c r="W132" s="27">
        <v>6</v>
      </c>
      <c r="X132" s="27">
        <v>8</v>
      </c>
      <c r="Y132" s="27">
        <v>8</v>
      </c>
      <c r="Z132" s="27">
        <v>8</v>
      </c>
      <c r="AA132" s="30">
        <v>273926619</v>
      </c>
      <c r="AB132" s="30">
        <v>365926285</v>
      </c>
      <c r="AC132" s="30">
        <v>365926285</v>
      </c>
      <c r="AD132" s="30">
        <v>365926285</v>
      </c>
      <c r="AE132" s="30">
        <f t="shared" si="2"/>
        <v>1371705474</v>
      </c>
      <c r="AF132" s="59" t="s">
        <v>352</v>
      </c>
    </row>
    <row r="133" spans="1:32" ht="51" x14ac:dyDescent="0.25">
      <c r="A133" s="143"/>
      <c r="B133" s="158">
        <v>0</v>
      </c>
      <c r="C133" s="143"/>
      <c r="D133" s="161">
        <v>0</v>
      </c>
      <c r="E133" s="78">
        <v>0</v>
      </c>
      <c r="F133" s="78">
        <v>0</v>
      </c>
      <c r="G133" s="78">
        <v>0</v>
      </c>
      <c r="H133" s="78">
        <v>5.0650000000000004</v>
      </c>
      <c r="I133" s="78">
        <v>1.266</v>
      </c>
      <c r="J133" s="22">
        <v>52020070008</v>
      </c>
      <c r="K133" s="61" t="s">
        <v>1407</v>
      </c>
      <c r="L133" s="61" t="s">
        <v>1408</v>
      </c>
      <c r="M133" s="62" t="s">
        <v>105</v>
      </c>
      <c r="N133" s="26" t="s">
        <v>370</v>
      </c>
      <c r="O133" s="25" t="s">
        <v>381</v>
      </c>
      <c r="P133" s="26" t="s">
        <v>634</v>
      </c>
      <c r="Q133" s="26" t="s">
        <v>370</v>
      </c>
      <c r="R133" s="26">
        <v>8</v>
      </c>
      <c r="S133" s="27">
        <v>45</v>
      </c>
      <c r="T133" s="28">
        <v>16</v>
      </c>
      <c r="U133" s="27">
        <v>0</v>
      </c>
      <c r="V133" s="27">
        <v>1</v>
      </c>
      <c r="W133" s="27">
        <v>0</v>
      </c>
      <c r="X133" s="27">
        <v>0</v>
      </c>
      <c r="Y133" s="27">
        <v>0</v>
      </c>
      <c r="Z133" s="27">
        <v>1</v>
      </c>
      <c r="AA133" s="30">
        <v>0</v>
      </c>
      <c r="AB133" s="30">
        <v>0</v>
      </c>
      <c r="AC133" s="30">
        <v>0</v>
      </c>
      <c r="AD133" s="30">
        <v>80000000</v>
      </c>
      <c r="AE133" s="30">
        <f t="shared" si="2"/>
        <v>80000000</v>
      </c>
      <c r="AF133" s="59" t="s">
        <v>1140</v>
      </c>
    </row>
    <row r="134" spans="1:32" ht="63.75" x14ac:dyDescent="0.25">
      <c r="A134" s="143"/>
      <c r="B134" s="158">
        <v>0</v>
      </c>
      <c r="C134" s="143" t="s">
        <v>1409</v>
      </c>
      <c r="D134" s="161">
        <v>5.4269999999999996</v>
      </c>
      <c r="E134" s="78">
        <v>40.448999999999998</v>
      </c>
      <c r="F134" s="78">
        <v>46.847999999999999</v>
      </c>
      <c r="G134" s="78">
        <v>29.898000000000003</v>
      </c>
      <c r="H134" s="78">
        <v>29.898000000000003</v>
      </c>
      <c r="I134" s="78">
        <v>31.971</v>
      </c>
      <c r="J134" s="22">
        <v>52020080001</v>
      </c>
      <c r="K134" s="61" t="s">
        <v>1410</v>
      </c>
      <c r="L134" s="61" t="s">
        <v>1411</v>
      </c>
      <c r="M134" s="62" t="s">
        <v>105</v>
      </c>
      <c r="N134" s="26" t="s">
        <v>370</v>
      </c>
      <c r="O134" s="25" t="s">
        <v>381</v>
      </c>
      <c r="P134" s="26" t="s">
        <v>635</v>
      </c>
      <c r="Q134" s="26" t="s">
        <v>370</v>
      </c>
      <c r="R134" s="26">
        <v>5</v>
      </c>
      <c r="S134" s="27">
        <v>41</v>
      </c>
      <c r="T134" s="28">
        <v>14</v>
      </c>
      <c r="U134" s="27">
        <v>1000</v>
      </c>
      <c r="V134" s="27">
        <v>3000</v>
      </c>
      <c r="W134" s="27">
        <v>1000</v>
      </c>
      <c r="X134" s="27">
        <v>1700</v>
      </c>
      <c r="Y134" s="27">
        <v>2450</v>
      </c>
      <c r="Z134" s="27">
        <v>3000</v>
      </c>
      <c r="AA134" s="30">
        <v>254991300</v>
      </c>
      <c r="AB134" s="30">
        <v>534855300</v>
      </c>
      <c r="AC134" s="30">
        <v>561598064</v>
      </c>
      <c r="AD134" s="30">
        <v>589677968</v>
      </c>
      <c r="AE134" s="30">
        <f t="shared" si="2"/>
        <v>1941122632</v>
      </c>
      <c r="AF134" s="59" t="s">
        <v>367</v>
      </c>
    </row>
    <row r="135" spans="1:32" ht="63.75" x14ac:dyDescent="0.25">
      <c r="A135" s="143"/>
      <c r="B135" s="158">
        <v>0</v>
      </c>
      <c r="C135" s="143"/>
      <c r="D135" s="161">
        <v>0</v>
      </c>
      <c r="E135" s="78">
        <v>25.847999999999999</v>
      </c>
      <c r="F135" s="78">
        <v>22.783000000000001</v>
      </c>
      <c r="G135" s="78">
        <v>22.783000000000001</v>
      </c>
      <c r="H135" s="78">
        <v>22.783000000000001</v>
      </c>
      <c r="I135" s="78">
        <v>24.363</v>
      </c>
      <c r="J135" s="22">
        <v>52020080002</v>
      </c>
      <c r="K135" s="61" t="s">
        <v>1412</v>
      </c>
      <c r="L135" s="61" t="s">
        <v>1413</v>
      </c>
      <c r="M135" s="62" t="s">
        <v>105</v>
      </c>
      <c r="N135" s="26" t="s">
        <v>370</v>
      </c>
      <c r="O135" s="25" t="s">
        <v>381</v>
      </c>
      <c r="P135" s="26" t="s">
        <v>636</v>
      </c>
      <c r="Q135" s="26" t="s">
        <v>370</v>
      </c>
      <c r="R135" s="26">
        <v>5</v>
      </c>
      <c r="S135" s="27">
        <v>41</v>
      </c>
      <c r="T135" s="28">
        <v>14</v>
      </c>
      <c r="U135" s="27">
        <v>0</v>
      </c>
      <c r="V135" s="27">
        <v>30</v>
      </c>
      <c r="W135" s="27">
        <v>7</v>
      </c>
      <c r="X135" s="27">
        <v>7</v>
      </c>
      <c r="Y135" s="27">
        <v>19</v>
      </c>
      <c r="Z135" s="27">
        <v>30</v>
      </c>
      <c r="AA135" s="30">
        <v>117414000</v>
      </c>
      <c r="AB135" s="30">
        <v>203784852</v>
      </c>
      <c r="AC135" s="30">
        <v>427948188</v>
      </c>
      <c r="AD135" s="30">
        <v>449345596</v>
      </c>
      <c r="AE135" s="30">
        <f t="shared" si="2"/>
        <v>1198492636</v>
      </c>
      <c r="AF135" s="59" t="s">
        <v>367</v>
      </c>
    </row>
    <row r="136" spans="1:32" ht="76.5" x14ac:dyDescent="0.25">
      <c r="A136" s="143"/>
      <c r="B136" s="158">
        <v>0</v>
      </c>
      <c r="C136" s="143"/>
      <c r="D136" s="161">
        <v>0</v>
      </c>
      <c r="E136" s="78">
        <v>33.703000000000003</v>
      </c>
      <c r="F136" s="78">
        <v>30.369</v>
      </c>
      <c r="G136" s="78">
        <v>19.369</v>
      </c>
      <c r="H136" s="78">
        <v>19.369</v>
      </c>
      <c r="I136" s="78">
        <v>20.712</v>
      </c>
      <c r="J136" s="22">
        <v>52020080003</v>
      </c>
      <c r="K136" s="61" t="s">
        <v>1414</v>
      </c>
      <c r="L136" s="61" t="s">
        <v>1415</v>
      </c>
      <c r="M136" s="62" t="s">
        <v>105</v>
      </c>
      <c r="N136" s="26" t="s">
        <v>370</v>
      </c>
      <c r="O136" s="25" t="s">
        <v>381</v>
      </c>
      <c r="P136" s="26" t="s">
        <v>637</v>
      </c>
      <c r="Q136" s="26" t="s">
        <v>370</v>
      </c>
      <c r="R136" s="26">
        <v>5</v>
      </c>
      <c r="S136" s="27">
        <v>41</v>
      </c>
      <c r="T136" s="28">
        <v>14</v>
      </c>
      <c r="U136" s="27">
        <v>4</v>
      </c>
      <c r="V136" s="27">
        <v>8</v>
      </c>
      <c r="W136" s="27">
        <v>4</v>
      </c>
      <c r="X136" s="27">
        <v>4</v>
      </c>
      <c r="Y136" s="27">
        <v>6</v>
      </c>
      <c r="Z136" s="27">
        <v>8</v>
      </c>
      <c r="AA136" s="30">
        <v>165000000</v>
      </c>
      <c r="AB136" s="30">
        <v>180209000</v>
      </c>
      <c r="AC136" s="30">
        <v>363825000</v>
      </c>
      <c r="AD136" s="30">
        <v>382016250</v>
      </c>
      <c r="AE136" s="30">
        <f t="shared" si="2"/>
        <v>1091050250</v>
      </c>
      <c r="AF136" s="59" t="s">
        <v>367</v>
      </c>
    </row>
    <row r="137" spans="1:32" ht="63.75" x14ac:dyDescent="0.25">
      <c r="A137" s="143"/>
      <c r="B137" s="158">
        <v>0</v>
      </c>
      <c r="C137" s="143"/>
      <c r="D137" s="161">
        <v>0</v>
      </c>
      <c r="E137" s="78">
        <v>0</v>
      </c>
      <c r="F137" s="78">
        <v>0</v>
      </c>
      <c r="G137" s="78">
        <v>27.950000000000003</v>
      </c>
      <c r="H137" s="78">
        <v>27.950000000000003</v>
      </c>
      <c r="I137" s="78">
        <v>22.954000000000001</v>
      </c>
      <c r="J137" s="22">
        <v>52020080004</v>
      </c>
      <c r="K137" s="61" t="s">
        <v>1416</v>
      </c>
      <c r="L137" s="61" t="s">
        <v>1417</v>
      </c>
      <c r="M137" s="62" t="s">
        <v>141</v>
      </c>
      <c r="N137" s="26" t="s">
        <v>370</v>
      </c>
      <c r="O137" s="25" t="s">
        <v>381</v>
      </c>
      <c r="P137" s="26" t="s">
        <v>638</v>
      </c>
      <c r="Q137" s="26" t="s">
        <v>370</v>
      </c>
      <c r="R137" s="28">
        <v>10</v>
      </c>
      <c r="S137" s="27">
        <v>41</v>
      </c>
      <c r="T137" s="28">
        <v>14</v>
      </c>
      <c r="U137" s="27">
        <v>0</v>
      </c>
      <c r="V137" s="27">
        <v>1</v>
      </c>
      <c r="W137" s="27">
        <v>0</v>
      </c>
      <c r="X137" s="27">
        <v>0</v>
      </c>
      <c r="Y137" s="27">
        <v>1</v>
      </c>
      <c r="Z137" s="27">
        <v>1</v>
      </c>
      <c r="AA137" s="30">
        <v>0</v>
      </c>
      <c r="AB137" s="30">
        <v>0</v>
      </c>
      <c r="AC137" s="30">
        <v>525000000</v>
      </c>
      <c r="AD137" s="30">
        <v>551250000</v>
      </c>
      <c r="AE137" s="30">
        <f t="shared" si="2"/>
        <v>1076250000</v>
      </c>
      <c r="AF137" s="59" t="s">
        <v>367</v>
      </c>
    </row>
    <row r="138" spans="1:32" ht="76.5" x14ac:dyDescent="0.25">
      <c r="A138" s="143"/>
      <c r="B138" s="158">
        <v>0</v>
      </c>
      <c r="C138" s="143" t="s">
        <v>1418</v>
      </c>
      <c r="D138" s="161">
        <v>6.4030000000000005</v>
      </c>
      <c r="E138" s="78">
        <v>21.835999999999999</v>
      </c>
      <c r="F138" s="78">
        <v>14.552999999999999</v>
      </c>
      <c r="G138" s="78">
        <v>18.762</v>
      </c>
      <c r="H138" s="78">
        <v>18.207000000000001</v>
      </c>
      <c r="I138" s="78">
        <v>18.338999999999999</v>
      </c>
      <c r="J138" s="22">
        <v>52020090001</v>
      </c>
      <c r="K138" s="61" t="s">
        <v>1419</v>
      </c>
      <c r="L138" s="61" t="s">
        <v>1420</v>
      </c>
      <c r="M138" s="62" t="s">
        <v>105</v>
      </c>
      <c r="N138" s="26" t="s">
        <v>371</v>
      </c>
      <c r="O138" s="25" t="s">
        <v>507</v>
      </c>
      <c r="P138" s="26" t="s">
        <v>639</v>
      </c>
      <c r="Q138" s="26" t="s">
        <v>370</v>
      </c>
      <c r="R138" s="26">
        <v>1</v>
      </c>
      <c r="S138" s="27">
        <v>41</v>
      </c>
      <c r="T138" s="28">
        <v>14</v>
      </c>
      <c r="U138" s="27">
        <v>80</v>
      </c>
      <c r="V138" s="27">
        <v>90</v>
      </c>
      <c r="W138" s="27">
        <v>82</v>
      </c>
      <c r="X138" s="27">
        <v>85</v>
      </c>
      <c r="Y138" s="27">
        <v>86</v>
      </c>
      <c r="Z138" s="27">
        <v>90</v>
      </c>
      <c r="AA138" s="30">
        <v>350000000</v>
      </c>
      <c r="AB138" s="30">
        <v>350000000</v>
      </c>
      <c r="AC138" s="30">
        <v>400000000</v>
      </c>
      <c r="AD138" s="30">
        <v>400000000</v>
      </c>
      <c r="AE138" s="30">
        <f t="shared" si="2"/>
        <v>1500000000</v>
      </c>
      <c r="AF138" s="59" t="s">
        <v>367</v>
      </c>
    </row>
    <row r="139" spans="1:32" ht="63.75" x14ac:dyDescent="0.25">
      <c r="A139" s="143"/>
      <c r="B139" s="158">
        <v>0</v>
      </c>
      <c r="C139" s="143"/>
      <c r="D139" s="161">
        <v>0</v>
      </c>
      <c r="E139" s="78">
        <v>15.97</v>
      </c>
      <c r="F139" s="78">
        <v>14.249000000000001</v>
      </c>
      <c r="G139" s="78">
        <v>14.333000000000002</v>
      </c>
      <c r="H139" s="78">
        <v>13.944999999999999</v>
      </c>
      <c r="I139" s="78">
        <v>14.624000000000001</v>
      </c>
      <c r="J139" s="22">
        <v>52020090002</v>
      </c>
      <c r="K139" s="61" t="s">
        <v>1421</v>
      </c>
      <c r="L139" s="61" t="s">
        <v>1422</v>
      </c>
      <c r="M139" s="62" t="s">
        <v>105</v>
      </c>
      <c r="N139" s="26" t="s">
        <v>371</v>
      </c>
      <c r="O139" s="25" t="s">
        <v>640</v>
      </c>
      <c r="P139" s="26" t="s">
        <v>641</v>
      </c>
      <c r="Q139" s="26" t="s">
        <v>370</v>
      </c>
      <c r="R139" s="26">
        <v>1</v>
      </c>
      <c r="S139" s="27">
        <v>41</v>
      </c>
      <c r="T139" s="28">
        <v>14</v>
      </c>
      <c r="U139" s="27">
        <v>80</v>
      </c>
      <c r="V139" s="27">
        <v>90</v>
      </c>
      <c r="W139" s="27">
        <v>82</v>
      </c>
      <c r="X139" s="27">
        <v>85</v>
      </c>
      <c r="Y139" s="27">
        <v>86</v>
      </c>
      <c r="Z139" s="27">
        <v>90</v>
      </c>
      <c r="AA139" s="30">
        <v>246500000</v>
      </c>
      <c r="AB139" s="30">
        <v>246500000</v>
      </c>
      <c r="AC139" s="30">
        <v>280000000</v>
      </c>
      <c r="AD139" s="30">
        <v>280000000</v>
      </c>
      <c r="AE139" s="30">
        <f t="shared" si="2"/>
        <v>1053000000</v>
      </c>
      <c r="AF139" s="59" t="s">
        <v>367</v>
      </c>
    </row>
    <row r="140" spans="1:32" ht="76.5" x14ac:dyDescent="0.25">
      <c r="A140" s="143"/>
      <c r="B140" s="158">
        <v>0</v>
      </c>
      <c r="C140" s="143"/>
      <c r="D140" s="161">
        <v>0</v>
      </c>
      <c r="E140" s="78">
        <v>14.901</v>
      </c>
      <c r="F140" s="78">
        <v>14.731</v>
      </c>
      <c r="G140" s="78">
        <v>13.225999999999999</v>
      </c>
      <c r="H140" s="78">
        <v>12.879</v>
      </c>
      <c r="I140" s="78">
        <v>13.936000000000002</v>
      </c>
      <c r="J140" s="22">
        <v>52020090003</v>
      </c>
      <c r="K140" s="61" t="s">
        <v>1423</v>
      </c>
      <c r="L140" s="61" t="s">
        <v>1424</v>
      </c>
      <c r="M140" s="62" t="s">
        <v>141</v>
      </c>
      <c r="N140" s="26" t="s">
        <v>371</v>
      </c>
      <c r="O140" s="25" t="s">
        <v>507</v>
      </c>
      <c r="P140" s="26" t="s">
        <v>642</v>
      </c>
      <c r="Q140" s="26" t="s">
        <v>370</v>
      </c>
      <c r="R140" s="26">
        <v>1</v>
      </c>
      <c r="S140" s="27">
        <v>41</v>
      </c>
      <c r="T140" s="26">
        <v>1</v>
      </c>
      <c r="U140" s="27">
        <v>26</v>
      </c>
      <c r="V140" s="27">
        <v>100</v>
      </c>
      <c r="W140" s="27">
        <v>100</v>
      </c>
      <c r="X140" s="27">
        <v>100</v>
      </c>
      <c r="Y140" s="27">
        <v>100</v>
      </c>
      <c r="Z140" s="27">
        <v>100</v>
      </c>
      <c r="AA140" s="30">
        <v>210000000</v>
      </c>
      <c r="AB140" s="30">
        <v>210000000</v>
      </c>
      <c r="AC140" s="30">
        <v>250000000</v>
      </c>
      <c r="AD140" s="30">
        <v>250000000</v>
      </c>
      <c r="AE140" s="30">
        <f t="shared" si="2"/>
        <v>920000000</v>
      </c>
      <c r="AF140" s="59" t="s">
        <v>367</v>
      </c>
    </row>
    <row r="141" spans="1:32" ht="63.75" x14ac:dyDescent="0.25">
      <c r="A141" s="143"/>
      <c r="B141" s="158">
        <v>0</v>
      </c>
      <c r="C141" s="143"/>
      <c r="D141" s="161">
        <v>0</v>
      </c>
      <c r="E141" s="78">
        <v>35.338999999999999</v>
      </c>
      <c r="F141" s="78">
        <v>39.686</v>
      </c>
      <c r="G141" s="78">
        <v>34.994</v>
      </c>
      <c r="H141" s="78">
        <v>34.558999999999997</v>
      </c>
      <c r="I141" s="78">
        <v>36.143999999999998</v>
      </c>
      <c r="J141" s="22">
        <v>52020090004</v>
      </c>
      <c r="K141" s="61" t="s">
        <v>1425</v>
      </c>
      <c r="L141" s="61" t="s">
        <v>1426</v>
      </c>
      <c r="M141" s="62" t="s">
        <v>105</v>
      </c>
      <c r="N141" s="26" t="s">
        <v>370</v>
      </c>
      <c r="O141" s="25" t="s">
        <v>381</v>
      </c>
      <c r="P141" s="26" t="s">
        <v>643</v>
      </c>
      <c r="Q141" s="26" t="s">
        <v>370</v>
      </c>
      <c r="R141" s="28">
        <v>10</v>
      </c>
      <c r="S141" s="27">
        <v>43</v>
      </c>
      <c r="T141" s="26">
        <v>4</v>
      </c>
      <c r="U141" s="27">
        <v>4113</v>
      </c>
      <c r="V141" s="27">
        <v>18817</v>
      </c>
      <c r="W141" s="27">
        <v>5213</v>
      </c>
      <c r="X141" s="27">
        <v>10817</v>
      </c>
      <c r="Y141" s="27">
        <v>14817</v>
      </c>
      <c r="Z141" s="27">
        <v>18817</v>
      </c>
      <c r="AA141" s="30">
        <v>800000000</v>
      </c>
      <c r="AB141" s="30">
        <v>1315246085</v>
      </c>
      <c r="AC141" s="30">
        <v>1354703467</v>
      </c>
      <c r="AD141" s="30">
        <v>1395344572</v>
      </c>
      <c r="AE141" s="30">
        <f t="shared" si="2"/>
        <v>4865294124</v>
      </c>
      <c r="AF141" s="59" t="s">
        <v>366</v>
      </c>
    </row>
    <row r="142" spans="1:32" ht="89.25" x14ac:dyDescent="0.25">
      <c r="A142" s="143"/>
      <c r="B142" s="158">
        <v>0</v>
      </c>
      <c r="C142" s="143"/>
      <c r="D142" s="161">
        <v>0</v>
      </c>
      <c r="E142" s="78">
        <v>11.953999999999999</v>
      </c>
      <c r="F142" s="78">
        <v>16.780999999999999</v>
      </c>
      <c r="G142" s="78">
        <v>18.684999999999999</v>
      </c>
      <c r="H142" s="78">
        <v>20.41</v>
      </c>
      <c r="I142" s="78">
        <v>16.957000000000001</v>
      </c>
      <c r="J142" s="22">
        <v>52020090005</v>
      </c>
      <c r="K142" s="61" t="s">
        <v>1427</v>
      </c>
      <c r="L142" s="61" t="s">
        <v>1428</v>
      </c>
      <c r="M142" s="62" t="s">
        <v>105</v>
      </c>
      <c r="N142" s="26" t="s">
        <v>370</v>
      </c>
      <c r="O142" s="25" t="s">
        <v>381</v>
      </c>
      <c r="P142" s="26" t="s">
        <v>644</v>
      </c>
      <c r="Q142" s="26" t="s">
        <v>370</v>
      </c>
      <c r="R142" s="28">
        <v>10</v>
      </c>
      <c r="S142" s="32">
        <v>41</v>
      </c>
      <c r="T142" s="32">
        <v>14</v>
      </c>
      <c r="U142" s="27">
        <v>1077</v>
      </c>
      <c r="V142" s="27">
        <v>1500</v>
      </c>
      <c r="W142" s="27">
        <v>1182</v>
      </c>
      <c r="X142" s="27">
        <v>1288</v>
      </c>
      <c r="Y142" s="27">
        <v>1394</v>
      </c>
      <c r="Z142" s="27">
        <v>1500</v>
      </c>
      <c r="AA142" s="30">
        <v>158000000</v>
      </c>
      <c r="AB142" s="30">
        <v>283340800</v>
      </c>
      <c r="AC142" s="30">
        <v>425011200</v>
      </c>
      <c r="AD142" s="30">
        <v>490179584</v>
      </c>
      <c r="AE142" s="30">
        <f t="shared" si="2"/>
        <v>1356531584</v>
      </c>
      <c r="AF142" s="59" t="s">
        <v>363</v>
      </c>
    </row>
    <row r="143" spans="1:32" ht="89.25" customHeight="1" x14ac:dyDescent="0.25">
      <c r="A143" s="143"/>
      <c r="B143" s="158">
        <v>0</v>
      </c>
      <c r="C143" s="143" t="s">
        <v>1429</v>
      </c>
      <c r="D143" s="161">
        <v>8.77</v>
      </c>
      <c r="E143" s="78">
        <v>100</v>
      </c>
      <c r="F143" s="78">
        <v>59.208000000000006</v>
      </c>
      <c r="G143" s="78">
        <v>40.739999999999995</v>
      </c>
      <c r="H143" s="78">
        <v>40.844999999999999</v>
      </c>
      <c r="I143" s="78">
        <v>60.197999999999993</v>
      </c>
      <c r="J143" s="22">
        <v>52020100001</v>
      </c>
      <c r="K143" s="61" t="s">
        <v>1430</v>
      </c>
      <c r="L143" s="61" t="s">
        <v>1431</v>
      </c>
      <c r="M143" s="62" t="s">
        <v>141</v>
      </c>
      <c r="N143" s="26" t="s">
        <v>370</v>
      </c>
      <c r="O143" s="25" t="s">
        <v>381</v>
      </c>
      <c r="P143" s="26" t="s">
        <v>645</v>
      </c>
      <c r="Q143" s="26" t="s">
        <v>370</v>
      </c>
      <c r="R143" s="28">
        <v>10</v>
      </c>
      <c r="S143" s="27">
        <v>41</v>
      </c>
      <c r="T143" s="28">
        <v>14</v>
      </c>
      <c r="U143" s="27">
        <v>2180</v>
      </c>
      <c r="V143" s="27">
        <v>3000</v>
      </c>
      <c r="W143" s="27">
        <v>3000</v>
      </c>
      <c r="X143" s="27">
        <v>3000</v>
      </c>
      <c r="Y143" s="27">
        <v>3000</v>
      </c>
      <c r="Z143" s="27">
        <v>3000</v>
      </c>
      <c r="AA143" s="30">
        <v>6000000000</v>
      </c>
      <c r="AB143" s="30">
        <v>8000000000</v>
      </c>
      <c r="AC143" s="30">
        <v>10000000000</v>
      </c>
      <c r="AD143" s="30">
        <v>14849286863</v>
      </c>
      <c r="AE143" s="30">
        <f t="shared" si="2"/>
        <v>38849286863</v>
      </c>
      <c r="AF143" s="59" t="s">
        <v>367</v>
      </c>
    </row>
    <row r="144" spans="1:32" ht="127.5" x14ac:dyDescent="0.25">
      <c r="A144" s="143"/>
      <c r="B144" s="158">
        <v>0</v>
      </c>
      <c r="C144" s="143"/>
      <c r="D144" s="161">
        <v>0</v>
      </c>
      <c r="E144" s="78">
        <v>0</v>
      </c>
      <c r="F144" s="78">
        <v>0</v>
      </c>
      <c r="G144" s="78">
        <v>8.6169999999999991</v>
      </c>
      <c r="H144" s="78">
        <v>11.336</v>
      </c>
      <c r="I144" s="78">
        <v>4.9880000000000004</v>
      </c>
      <c r="J144" s="22">
        <v>52020100002</v>
      </c>
      <c r="K144" s="61" t="s">
        <v>1432</v>
      </c>
      <c r="L144" s="61" t="s">
        <v>1433</v>
      </c>
      <c r="M144" s="62" t="s">
        <v>105</v>
      </c>
      <c r="N144" s="26" t="s">
        <v>371</v>
      </c>
      <c r="O144" s="25" t="s">
        <v>507</v>
      </c>
      <c r="P144" s="26" t="s">
        <v>646</v>
      </c>
      <c r="Q144" s="26" t="s">
        <v>370</v>
      </c>
      <c r="R144" s="28">
        <v>10</v>
      </c>
      <c r="S144" s="27">
        <v>41</v>
      </c>
      <c r="T144" s="28">
        <v>14</v>
      </c>
      <c r="U144" s="27">
        <v>0</v>
      </c>
      <c r="V144" s="27">
        <v>100</v>
      </c>
      <c r="W144" s="27">
        <v>0</v>
      </c>
      <c r="X144" s="27">
        <v>0</v>
      </c>
      <c r="Y144" s="27">
        <v>50</v>
      </c>
      <c r="Z144" s="27">
        <v>100</v>
      </c>
      <c r="AA144" s="30">
        <v>0</v>
      </c>
      <c r="AB144" s="30">
        <v>0</v>
      </c>
      <c r="AC144" s="30">
        <v>280000000</v>
      </c>
      <c r="AD144" s="30">
        <v>280000000</v>
      </c>
      <c r="AE144" s="30">
        <f t="shared" ref="AE144:AE208" si="3">SUM(AA144:AD144)</f>
        <v>560000000</v>
      </c>
      <c r="AF144" s="59" t="s">
        <v>367</v>
      </c>
    </row>
    <row r="145" spans="1:44" ht="178.5" x14ac:dyDescent="0.25">
      <c r="A145" s="143"/>
      <c r="B145" s="158">
        <v>0</v>
      </c>
      <c r="C145" s="143"/>
      <c r="D145" s="161">
        <v>0</v>
      </c>
      <c r="E145" s="78">
        <v>0</v>
      </c>
      <c r="F145" s="78">
        <v>0</v>
      </c>
      <c r="G145" s="78">
        <v>19.388999999999999</v>
      </c>
      <c r="H145" s="78">
        <v>13.435</v>
      </c>
      <c r="I145" s="78">
        <v>8.2059999999999995</v>
      </c>
      <c r="J145" s="22">
        <v>52020100003</v>
      </c>
      <c r="K145" s="61" t="s">
        <v>1434</v>
      </c>
      <c r="L145" s="61" t="s">
        <v>1435</v>
      </c>
      <c r="M145" s="62" t="s">
        <v>105</v>
      </c>
      <c r="N145" s="26" t="s">
        <v>371</v>
      </c>
      <c r="O145" s="25" t="s">
        <v>507</v>
      </c>
      <c r="P145" s="26" t="s">
        <v>647</v>
      </c>
      <c r="Q145" s="26" t="s">
        <v>370</v>
      </c>
      <c r="R145" s="28">
        <v>10</v>
      </c>
      <c r="S145" s="27">
        <v>41</v>
      </c>
      <c r="T145" s="28">
        <v>14</v>
      </c>
      <c r="U145" s="27">
        <v>0</v>
      </c>
      <c r="V145" s="27">
        <v>100</v>
      </c>
      <c r="W145" s="27">
        <v>0</v>
      </c>
      <c r="X145" s="27">
        <v>0</v>
      </c>
      <c r="Y145" s="27">
        <v>60</v>
      </c>
      <c r="Z145" s="27">
        <v>100</v>
      </c>
      <c r="AA145" s="30">
        <v>0</v>
      </c>
      <c r="AB145" s="30">
        <v>0</v>
      </c>
      <c r="AC145" s="30">
        <v>4224000000</v>
      </c>
      <c r="AD145" s="30">
        <v>2816000000</v>
      </c>
      <c r="AE145" s="30">
        <f t="shared" si="3"/>
        <v>7040000000</v>
      </c>
      <c r="AF145" s="59" t="s">
        <v>367</v>
      </c>
    </row>
    <row r="146" spans="1:44" ht="76.5" x14ac:dyDescent="0.25">
      <c r="A146" s="143"/>
      <c r="B146" s="158">
        <v>0</v>
      </c>
      <c r="C146" s="143"/>
      <c r="D146" s="161">
        <v>0</v>
      </c>
      <c r="E146" s="78">
        <v>0</v>
      </c>
      <c r="F146" s="78">
        <v>0</v>
      </c>
      <c r="G146" s="78">
        <v>8.5299999999999994</v>
      </c>
      <c r="H146" s="78">
        <v>11.264000000000001</v>
      </c>
      <c r="I146" s="78">
        <v>4.9489999999999998</v>
      </c>
      <c r="J146" s="22">
        <v>52020100004</v>
      </c>
      <c r="K146" s="61" t="s">
        <v>1436</v>
      </c>
      <c r="L146" s="61" t="s">
        <v>1437</v>
      </c>
      <c r="M146" s="62" t="s">
        <v>141</v>
      </c>
      <c r="N146" s="26" t="s">
        <v>370</v>
      </c>
      <c r="O146" s="25" t="s">
        <v>381</v>
      </c>
      <c r="P146" s="26" t="s">
        <v>648</v>
      </c>
      <c r="Q146" s="26" t="s">
        <v>370</v>
      </c>
      <c r="R146" s="28">
        <v>10</v>
      </c>
      <c r="S146" s="27">
        <v>41</v>
      </c>
      <c r="T146" s="28">
        <v>14</v>
      </c>
      <c r="U146" s="27">
        <v>0</v>
      </c>
      <c r="V146" s="27">
        <v>1</v>
      </c>
      <c r="W146" s="27">
        <v>0</v>
      </c>
      <c r="X146" s="27">
        <v>0</v>
      </c>
      <c r="Y146" s="27">
        <v>1</v>
      </c>
      <c r="Z146" s="27">
        <v>1</v>
      </c>
      <c r="AA146" s="30">
        <v>0</v>
      </c>
      <c r="AB146" s="30">
        <v>0</v>
      </c>
      <c r="AC146" s="30">
        <v>265000000</v>
      </c>
      <c r="AD146" s="30">
        <v>265000000</v>
      </c>
      <c r="AE146" s="30">
        <f t="shared" si="3"/>
        <v>530000000</v>
      </c>
      <c r="AF146" s="59" t="s">
        <v>367</v>
      </c>
    </row>
    <row r="147" spans="1:44" ht="76.5" x14ac:dyDescent="0.25">
      <c r="A147" s="143"/>
      <c r="B147" s="158">
        <v>0</v>
      </c>
      <c r="C147" s="143"/>
      <c r="D147" s="161">
        <v>0</v>
      </c>
      <c r="E147" s="78">
        <v>0</v>
      </c>
      <c r="F147" s="78">
        <v>40.792000000000002</v>
      </c>
      <c r="G147" s="78">
        <v>13.28</v>
      </c>
      <c r="H147" s="78">
        <v>11.927</v>
      </c>
      <c r="I147" s="78">
        <v>16.5</v>
      </c>
      <c r="J147" s="22">
        <v>52020100005</v>
      </c>
      <c r="K147" s="61" t="s">
        <v>1438</v>
      </c>
      <c r="L147" s="61" t="s">
        <v>1439</v>
      </c>
      <c r="M147" s="62" t="s">
        <v>141</v>
      </c>
      <c r="N147" s="26" t="s">
        <v>370</v>
      </c>
      <c r="O147" s="25" t="s">
        <v>381</v>
      </c>
      <c r="P147" s="26" t="s">
        <v>645</v>
      </c>
      <c r="Q147" s="26" t="s">
        <v>370</v>
      </c>
      <c r="R147" s="28">
        <v>10</v>
      </c>
      <c r="S147" s="27">
        <v>41</v>
      </c>
      <c r="T147" s="28">
        <v>14</v>
      </c>
      <c r="U147" s="27">
        <v>0</v>
      </c>
      <c r="V147" s="27">
        <v>200</v>
      </c>
      <c r="W147" s="27">
        <v>0</v>
      </c>
      <c r="X147" s="27">
        <v>200</v>
      </c>
      <c r="Y147" s="27">
        <v>200</v>
      </c>
      <c r="Z147" s="27">
        <v>200</v>
      </c>
      <c r="AA147" s="30">
        <v>0</v>
      </c>
      <c r="AB147" s="30">
        <v>2100000000</v>
      </c>
      <c r="AC147" s="30">
        <v>2300000000</v>
      </c>
      <c r="AD147" s="30">
        <v>2500000000</v>
      </c>
      <c r="AE147" s="30">
        <f t="shared" si="3"/>
        <v>6900000000</v>
      </c>
      <c r="AF147" s="59" t="s">
        <v>367</v>
      </c>
    </row>
    <row r="148" spans="1:44" ht="153" x14ac:dyDescent="0.25">
      <c r="A148" s="143"/>
      <c r="B148" s="158">
        <v>0</v>
      </c>
      <c r="C148" s="143"/>
      <c r="D148" s="161">
        <v>0</v>
      </c>
      <c r="E148" s="78">
        <v>0</v>
      </c>
      <c r="F148" s="78">
        <v>0</v>
      </c>
      <c r="G148" s="78">
        <v>9.4439999999999991</v>
      </c>
      <c r="H148" s="78">
        <v>11.193</v>
      </c>
      <c r="I148" s="78">
        <v>5.1589999999999998</v>
      </c>
      <c r="J148" s="22">
        <v>52020100006</v>
      </c>
      <c r="K148" s="61" t="s">
        <v>1440</v>
      </c>
      <c r="L148" s="61" t="s">
        <v>1441</v>
      </c>
      <c r="M148" s="62" t="s">
        <v>105</v>
      </c>
      <c r="N148" s="26" t="s">
        <v>371</v>
      </c>
      <c r="O148" s="25" t="s">
        <v>507</v>
      </c>
      <c r="P148" s="26" t="s">
        <v>649</v>
      </c>
      <c r="Q148" s="26" t="s">
        <v>370</v>
      </c>
      <c r="R148" s="28">
        <v>11</v>
      </c>
      <c r="S148" s="27">
        <v>41</v>
      </c>
      <c r="T148" s="28">
        <v>14</v>
      </c>
      <c r="U148" s="27">
        <v>0</v>
      </c>
      <c r="V148" s="27">
        <v>100</v>
      </c>
      <c r="W148" s="27">
        <v>0</v>
      </c>
      <c r="X148" s="27">
        <v>0</v>
      </c>
      <c r="Y148" s="27">
        <v>50</v>
      </c>
      <c r="Z148" s="27">
        <v>100</v>
      </c>
      <c r="AA148" s="30">
        <v>0</v>
      </c>
      <c r="AB148" s="30">
        <v>0</v>
      </c>
      <c r="AC148" s="30">
        <v>250000000</v>
      </c>
      <c r="AD148" s="30">
        <v>250000000</v>
      </c>
      <c r="AE148" s="30">
        <f t="shared" si="3"/>
        <v>500000000</v>
      </c>
      <c r="AF148" s="59" t="s">
        <v>367</v>
      </c>
    </row>
    <row r="149" spans="1:44" ht="63.75" x14ac:dyDescent="0.25">
      <c r="A149" s="143"/>
      <c r="B149" s="158">
        <v>0</v>
      </c>
      <c r="C149" s="143" t="s">
        <v>1442</v>
      </c>
      <c r="D149" s="161">
        <v>9.8369999999999997</v>
      </c>
      <c r="E149" s="78">
        <v>0</v>
      </c>
      <c r="F149" s="78">
        <v>23.724999999999998</v>
      </c>
      <c r="G149" s="78">
        <v>13.450999999999999</v>
      </c>
      <c r="H149" s="78">
        <v>16.265999999999998</v>
      </c>
      <c r="I149" s="78">
        <v>13.361000000000001</v>
      </c>
      <c r="J149" s="22">
        <v>52020110001</v>
      </c>
      <c r="K149" s="61" t="s">
        <v>1443</v>
      </c>
      <c r="L149" s="61" t="s">
        <v>1444</v>
      </c>
      <c r="M149" s="62" t="s">
        <v>105</v>
      </c>
      <c r="N149" s="26" t="s">
        <v>370</v>
      </c>
      <c r="O149" s="25" t="s">
        <v>381</v>
      </c>
      <c r="P149" s="26" t="s">
        <v>650</v>
      </c>
      <c r="Q149" s="26" t="s">
        <v>370</v>
      </c>
      <c r="R149" s="26">
        <v>5</v>
      </c>
      <c r="S149" s="27">
        <v>41</v>
      </c>
      <c r="T149" s="28">
        <v>14</v>
      </c>
      <c r="U149" s="27">
        <v>1</v>
      </c>
      <c r="V149" s="27">
        <v>2</v>
      </c>
      <c r="W149" s="27">
        <v>0</v>
      </c>
      <c r="X149" s="27">
        <v>2</v>
      </c>
      <c r="Y149" s="27">
        <v>2</v>
      </c>
      <c r="Z149" s="27">
        <v>2</v>
      </c>
      <c r="AA149" s="30">
        <v>0</v>
      </c>
      <c r="AB149" s="30">
        <v>2826339611</v>
      </c>
      <c r="AC149" s="30">
        <v>1500000000</v>
      </c>
      <c r="AD149" s="30">
        <v>2000000000</v>
      </c>
      <c r="AE149" s="30">
        <f t="shared" si="3"/>
        <v>6326339611</v>
      </c>
      <c r="AF149" s="59" t="s">
        <v>367</v>
      </c>
    </row>
    <row r="150" spans="1:44" ht="114.75" x14ac:dyDescent="0.25">
      <c r="A150" s="143"/>
      <c r="B150" s="158">
        <v>0</v>
      </c>
      <c r="C150" s="143"/>
      <c r="D150" s="161">
        <v>0</v>
      </c>
      <c r="E150" s="78">
        <v>45.238</v>
      </c>
      <c r="F150" s="78">
        <v>19.748999999999999</v>
      </c>
      <c r="G150" s="78">
        <v>32.958999999999996</v>
      </c>
      <c r="H150" s="78">
        <v>31.483000000000001</v>
      </c>
      <c r="I150" s="78">
        <v>32.356999999999999</v>
      </c>
      <c r="J150" s="22">
        <v>52020110002</v>
      </c>
      <c r="K150" s="61" t="s">
        <v>1445</v>
      </c>
      <c r="L150" s="61" t="s">
        <v>1446</v>
      </c>
      <c r="M150" s="62" t="s">
        <v>105</v>
      </c>
      <c r="N150" s="26" t="s">
        <v>370</v>
      </c>
      <c r="O150" s="25" t="s">
        <v>381</v>
      </c>
      <c r="P150" s="26" t="s">
        <v>651</v>
      </c>
      <c r="Q150" s="26" t="s">
        <v>370</v>
      </c>
      <c r="R150" s="26">
        <v>5</v>
      </c>
      <c r="S150" s="27">
        <v>45</v>
      </c>
      <c r="T150" s="28">
        <v>14</v>
      </c>
      <c r="U150" s="27">
        <v>8000</v>
      </c>
      <c r="V150" s="27">
        <v>14000</v>
      </c>
      <c r="W150" s="27">
        <v>9200</v>
      </c>
      <c r="X150" s="27">
        <v>10900</v>
      </c>
      <c r="Y150" s="27">
        <v>12600</v>
      </c>
      <c r="Z150" s="27">
        <v>14000</v>
      </c>
      <c r="AA150" s="30">
        <v>7331120418</v>
      </c>
      <c r="AB150" s="30">
        <v>1816698914</v>
      </c>
      <c r="AC150" s="30">
        <v>4790484150</v>
      </c>
      <c r="AD150" s="30">
        <v>5100434112</v>
      </c>
      <c r="AE150" s="30">
        <f t="shared" si="3"/>
        <v>19038737594</v>
      </c>
      <c r="AF150" s="59" t="s">
        <v>367</v>
      </c>
    </row>
    <row r="151" spans="1:44" ht="76.5" x14ac:dyDescent="0.25">
      <c r="A151" s="143"/>
      <c r="B151" s="158">
        <v>0</v>
      </c>
      <c r="C151" s="143"/>
      <c r="D151" s="161">
        <v>0</v>
      </c>
      <c r="E151" s="78">
        <v>28.948</v>
      </c>
      <c r="F151" s="78">
        <v>10.868</v>
      </c>
      <c r="G151" s="78">
        <v>10.755000000000001</v>
      </c>
      <c r="H151" s="78">
        <v>10.455</v>
      </c>
      <c r="I151" s="78">
        <v>15.256</v>
      </c>
      <c r="J151" s="22">
        <v>52020110003</v>
      </c>
      <c r="K151" s="61" t="s">
        <v>1447</v>
      </c>
      <c r="L151" s="61" t="s">
        <v>1448</v>
      </c>
      <c r="M151" s="62" t="s">
        <v>141</v>
      </c>
      <c r="N151" s="26" t="s">
        <v>371</v>
      </c>
      <c r="O151" s="25" t="s">
        <v>558</v>
      </c>
      <c r="P151" s="26" t="s">
        <v>652</v>
      </c>
      <c r="Q151" s="26" t="s">
        <v>370</v>
      </c>
      <c r="R151" s="26">
        <v>5</v>
      </c>
      <c r="S151" s="27">
        <v>41</v>
      </c>
      <c r="T151" s="28">
        <v>14</v>
      </c>
      <c r="U151" s="27">
        <v>100</v>
      </c>
      <c r="V151" s="27">
        <v>100</v>
      </c>
      <c r="W151" s="27">
        <v>100</v>
      </c>
      <c r="X151" s="27">
        <v>100</v>
      </c>
      <c r="Y151" s="27">
        <v>100</v>
      </c>
      <c r="Z151" s="27">
        <v>100</v>
      </c>
      <c r="AA151" s="30">
        <v>769600500</v>
      </c>
      <c r="AB151" s="30">
        <v>815776475</v>
      </c>
      <c r="AC151" s="30">
        <v>864722850</v>
      </c>
      <c r="AD151" s="30">
        <v>916556221</v>
      </c>
      <c r="AE151" s="30">
        <f t="shared" si="3"/>
        <v>3366656046</v>
      </c>
      <c r="AF151" s="59" t="s">
        <v>367</v>
      </c>
    </row>
    <row r="152" spans="1:44" ht="51" x14ac:dyDescent="0.25">
      <c r="A152" s="143"/>
      <c r="B152" s="158">
        <v>0</v>
      </c>
      <c r="C152" s="143"/>
      <c r="D152" s="161">
        <v>0</v>
      </c>
      <c r="E152" s="78">
        <v>25.813999999999997</v>
      </c>
      <c r="F152" s="78">
        <v>20.395</v>
      </c>
      <c r="G152" s="78">
        <v>17.727999999999998</v>
      </c>
      <c r="H152" s="78">
        <v>16.596</v>
      </c>
      <c r="I152" s="78">
        <v>20.133000000000003</v>
      </c>
      <c r="J152" s="22">
        <v>52020110004</v>
      </c>
      <c r="K152" s="61" t="s">
        <v>1449</v>
      </c>
      <c r="L152" s="61" t="s">
        <v>1450</v>
      </c>
      <c r="M152" s="62" t="s">
        <v>105</v>
      </c>
      <c r="N152" s="26" t="s">
        <v>370</v>
      </c>
      <c r="O152" s="25" t="s">
        <v>381</v>
      </c>
      <c r="P152" s="26" t="s">
        <v>653</v>
      </c>
      <c r="Q152" s="26" t="s">
        <v>370</v>
      </c>
      <c r="R152" s="26">
        <v>5</v>
      </c>
      <c r="S152" s="27">
        <v>12</v>
      </c>
      <c r="T152" s="28">
        <v>18</v>
      </c>
      <c r="U152" s="27">
        <v>3219</v>
      </c>
      <c r="V152" s="27">
        <v>13219</v>
      </c>
      <c r="W152" s="27">
        <v>3719</v>
      </c>
      <c r="X152" s="27">
        <v>6885</v>
      </c>
      <c r="Y152" s="27">
        <v>10052</v>
      </c>
      <c r="Z152" s="27">
        <v>13219</v>
      </c>
      <c r="AA152" s="30">
        <v>800000000</v>
      </c>
      <c r="AB152" s="30">
        <v>2670000000</v>
      </c>
      <c r="AC152" s="30">
        <v>2796000000</v>
      </c>
      <c r="AD152" s="30">
        <v>2778300000</v>
      </c>
      <c r="AE152" s="30">
        <f t="shared" si="3"/>
        <v>9044300000</v>
      </c>
      <c r="AF152" s="59" t="s">
        <v>369</v>
      </c>
    </row>
    <row r="153" spans="1:44" ht="63.75" x14ac:dyDescent="0.25">
      <c r="A153" s="143"/>
      <c r="B153" s="158">
        <v>0</v>
      </c>
      <c r="C153" s="143"/>
      <c r="D153" s="161">
        <v>0</v>
      </c>
      <c r="E153" s="78">
        <v>0</v>
      </c>
      <c r="F153" s="78">
        <v>11.305</v>
      </c>
      <c r="G153" s="78">
        <v>11.346</v>
      </c>
      <c r="H153" s="78">
        <v>11.627000000000001</v>
      </c>
      <c r="I153" s="78">
        <v>8.57</v>
      </c>
      <c r="J153" s="22">
        <v>52020110005</v>
      </c>
      <c r="K153" s="61" t="s">
        <v>1451</v>
      </c>
      <c r="L153" s="61" t="s">
        <v>1452</v>
      </c>
      <c r="M153" s="62" t="s">
        <v>105</v>
      </c>
      <c r="N153" s="26" t="s">
        <v>370</v>
      </c>
      <c r="O153" s="25" t="s">
        <v>381</v>
      </c>
      <c r="P153" s="26" t="s">
        <v>654</v>
      </c>
      <c r="Q153" s="26" t="s">
        <v>370</v>
      </c>
      <c r="R153" s="26">
        <v>5</v>
      </c>
      <c r="S153" s="27">
        <v>41</v>
      </c>
      <c r="T153" s="28">
        <v>14</v>
      </c>
      <c r="U153" s="27">
        <v>2</v>
      </c>
      <c r="V153" s="27">
        <v>3</v>
      </c>
      <c r="W153" s="27">
        <v>0</v>
      </c>
      <c r="X153" s="27">
        <v>1</v>
      </c>
      <c r="Y153" s="27">
        <v>2</v>
      </c>
      <c r="Z153" s="27">
        <v>3</v>
      </c>
      <c r="AA153" s="30">
        <v>0</v>
      </c>
      <c r="AB153" s="30">
        <v>120000000</v>
      </c>
      <c r="AC153" s="30">
        <v>150000000</v>
      </c>
      <c r="AD153" s="30">
        <v>200000000</v>
      </c>
      <c r="AE153" s="30">
        <f t="shared" si="3"/>
        <v>470000000</v>
      </c>
      <c r="AF153" s="59" t="s">
        <v>367</v>
      </c>
    </row>
    <row r="154" spans="1:44" ht="38.25" x14ac:dyDescent="0.25">
      <c r="A154" s="160"/>
      <c r="B154" s="166">
        <v>0</v>
      </c>
      <c r="C154" s="160"/>
      <c r="D154" s="162">
        <v>0</v>
      </c>
      <c r="E154" s="96">
        <v>0</v>
      </c>
      <c r="F154" s="96">
        <v>13.958</v>
      </c>
      <c r="G154" s="96">
        <v>13.761000000000001</v>
      </c>
      <c r="H154" s="96">
        <v>13.572999999999999</v>
      </c>
      <c r="I154" s="96">
        <v>10.323</v>
      </c>
      <c r="J154" s="97">
        <v>52020110006</v>
      </c>
      <c r="K154" s="98" t="s">
        <v>1453</v>
      </c>
      <c r="L154" s="98" t="s">
        <v>1454</v>
      </c>
      <c r="M154" s="62" t="s">
        <v>141</v>
      </c>
      <c r="N154" s="99" t="s">
        <v>370</v>
      </c>
      <c r="O154" s="100" t="s">
        <v>381</v>
      </c>
      <c r="P154" s="99" t="s">
        <v>655</v>
      </c>
      <c r="Q154" s="99" t="s">
        <v>371</v>
      </c>
      <c r="R154" s="99">
        <v>5</v>
      </c>
      <c r="S154" s="101">
        <v>41</v>
      </c>
      <c r="T154" s="102">
        <v>14</v>
      </c>
      <c r="U154" s="101">
        <v>0</v>
      </c>
      <c r="V154" s="101">
        <v>1</v>
      </c>
      <c r="W154" s="101">
        <v>0</v>
      </c>
      <c r="X154" s="101">
        <v>0.3</v>
      </c>
      <c r="Y154" s="101">
        <v>0.7</v>
      </c>
      <c r="Z154" s="101">
        <v>1</v>
      </c>
      <c r="AA154" s="103">
        <v>0</v>
      </c>
      <c r="AB154" s="103">
        <v>1100000000</v>
      </c>
      <c r="AC154" s="103">
        <v>1200000000</v>
      </c>
      <c r="AD154" s="103">
        <v>1300000000</v>
      </c>
      <c r="AE154" s="103">
        <f t="shared" si="3"/>
        <v>3600000000</v>
      </c>
      <c r="AF154" s="104" t="s">
        <v>367</v>
      </c>
    </row>
    <row r="155" spans="1:44" x14ac:dyDescent="0.25">
      <c r="A155" s="41"/>
      <c r="B155" s="89"/>
      <c r="C155" s="41"/>
      <c r="D155" s="93"/>
      <c r="E155" s="79"/>
      <c r="F155" s="79"/>
      <c r="G155" s="79"/>
      <c r="H155" s="79"/>
      <c r="I155" s="79"/>
      <c r="J155" s="41"/>
      <c r="K155" s="94"/>
      <c r="L155" s="94"/>
      <c r="M155" s="95"/>
      <c r="N155" s="47"/>
      <c r="O155" s="46"/>
      <c r="P155" s="47"/>
      <c r="Q155" s="47"/>
      <c r="R155" s="47"/>
      <c r="S155" s="49"/>
      <c r="T155" s="48"/>
      <c r="U155" s="49"/>
      <c r="V155" s="49"/>
      <c r="W155" s="49"/>
      <c r="X155" s="49"/>
      <c r="Y155" s="49"/>
      <c r="Z155" s="49"/>
      <c r="AA155" s="51"/>
      <c r="AB155" s="51"/>
      <c r="AC155" s="51"/>
      <c r="AD155" s="51"/>
      <c r="AE155" s="51"/>
      <c r="AF155" s="88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51" customHeight="1" x14ac:dyDescent="0.25">
      <c r="A156" s="163" t="s">
        <v>1455</v>
      </c>
      <c r="B156" s="164">
        <v>30.908000000000001</v>
      </c>
      <c r="C156" s="163" t="s">
        <v>1456</v>
      </c>
      <c r="D156" s="165">
        <v>7.6970000000000001</v>
      </c>
      <c r="E156" s="77">
        <v>11.901999999999999</v>
      </c>
      <c r="F156" s="77">
        <v>9.6609999999999996</v>
      </c>
      <c r="G156" s="77">
        <v>8.1059999999999999</v>
      </c>
      <c r="H156" s="77">
        <v>8.7520000000000007</v>
      </c>
      <c r="I156" s="77">
        <v>9.6050000000000004</v>
      </c>
      <c r="J156" s="24">
        <v>52030010001</v>
      </c>
      <c r="K156" s="105" t="s">
        <v>1457</v>
      </c>
      <c r="L156" s="105" t="s">
        <v>1458</v>
      </c>
      <c r="M156" s="62" t="s">
        <v>105</v>
      </c>
      <c r="N156" s="36" t="s">
        <v>370</v>
      </c>
      <c r="O156" s="35" t="s">
        <v>381</v>
      </c>
      <c r="P156" s="36" t="s">
        <v>1784</v>
      </c>
      <c r="Q156" s="36" t="s">
        <v>370</v>
      </c>
      <c r="R156" s="36">
        <v>3</v>
      </c>
      <c r="S156" s="37">
        <v>19</v>
      </c>
      <c r="T156" s="36">
        <v>2</v>
      </c>
      <c r="U156" s="37">
        <v>330</v>
      </c>
      <c r="V156" s="37">
        <v>4330</v>
      </c>
      <c r="W156" s="37">
        <v>1330</v>
      </c>
      <c r="X156" s="37">
        <v>2330</v>
      </c>
      <c r="Y156" s="37">
        <v>3330</v>
      </c>
      <c r="Z156" s="37">
        <v>4330</v>
      </c>
      <c r="AA156" s="39">
        <v>3366222817</v>
      </c>
      <c r="AB156" s="39">
        <v>2472546219</v>
      </c>
      <c r="AC156" s="39">
        <v>2649469059.5</v>
      </c>
      <c r="AD156" s="39">
        <v>2549699978.5</v>
      </c>
      <c r="AE156" s="39">
        <f t="shared" si="3"/>
        <v>11037938074</v>
      </c>
      <c r="AF156" s="106" t="s">
        <v>353</v>
      </c>
    </row>
    <row r="157" spans="1:44" ht="102" x14ac:dyDescent="0.25">
      <c r="A157" s="157"/>
      <c r="B157" s="158">
        <v>0</v>
      </c>
      <c r="C157" s="157"/>
      <c r="D157" s="159">
        <v>0</v>
      </c>
      <c r="E157" s="78">
        <v>11.759</v>
      </c>
      <c r="F157" s="78">
        <v>8.234</v>
      </c>
      <c r="G157" s="78">
        <v>7.4700000000000006</v>
      </c>
      <c r="H157" s="78">
        <v>8.4879999999999995</v>
      </c>
      <c r="I157" s="78">
        <v>8.9879999999999995</v>
      </c>
      <c r="J157" s="22">
        <v>52030010002</v>
      </c>
      <c r="K157" s="61" t="s">
        <v>1785</v>
      </c>
      <c r="L157" s="61" t="s">
        <v>1459</v>
      </c>
      <c r="M157" s="62" t="s">
        <v>141</v>
      </c>
      <c r="N157" s="26" t="s">
        <v>370</v>
      </c>
      <c r="O157" s="25" t="s">
        <v>381</v>
      </c>
      <c r="P157" s="26" t="s">
        <v>656</v>
      </c>
      <c r="Q157" s="26" t="s">
        <v>370</v>
      </c>
      <c r="R157" s="26">
        <v>3</v>
      </c>
      <c r="S157" s="27">
        <v>19</v>
      </c>
      <c r="T157" s="26">
        <v>2</v>
      </c>
      <c r="U157" s="27">
        <v>0</v>
      </c>
      <c r="V157" s="27">
        <v>13000</v>
      </c>
      <c r="W157" s="27">
        <v>13000</v>
      </c>
      <c r="X157" s="27">
        <v>13000</v>
      </c>
      <c r="Y157" s="27">
        <v>13000</v>
      </c>
      <c r="Z157" s="27">
        <v>13000</v>
      </c>
      <c r="AA157" s="30">
        <v>2344582173</v>
      </c>
      <c r="AB157" s="30">
        <v>2169851868</v>
      </c>
      <c r="AC157" s="30">
        <v>2482793606</v>
      </c>
      <c r="AD157" s="30">
        <v>2487165230.4000001</v>
      </c>
      <c r="AE157" s="30">
        <f t="shared" si="3"/>
        <v>9484392877.3999996</v>
      </c>
      <c r="AF157" s="59" t="s">
        <v>353</v>
      </c>
    </row>
    <row r="158" spans="1:44" ht="255" x14ac:dyDescent="0.25">
      <c r="A158" s="157"/>
      <c r="B158" s="158">
        <v>0</v>
      </c>
      <c r="C158" s="157"/>
      <c r="D158" s="159">
        <v>0</v>
      </c>
      <c r="E158" s="78">
        <v>3.5740000000000003</v>
      </c>
      <c r="F158" s="78">
        <v>4.6189999999999998</v>
      </c>
      <c r="G158" s="78">
        <v>5.4729999999999999</v>
      </c>
      <c r="H158" s="78">
        <v>4.2110000000000003</v>
      </c>
      <c r="I158" s="78">
        <v>4.4690000000000003</v>
      </c>
      <c r="J158" s="22">
        <v>52030010003</v>
      </c>
      <c r="K158" s="61" t="s">
        <v>1460</v>
      </c>
      <c r="L158" s="61" t="s">
        <v>1461</v>
      </c>
      <c r="M158" s="62" t="s">
        <v>105</v>
      </c>
      <c r="N158" s="26" t="s">
        <v>370</v>
      </c>
      <c r="O158" s="25" t="s">
        <v>657</v>
      </c>
      <c r="P158" s="26" t="s">
        <v>658</v>
      </c>
      <c r="Q158" s="26" t="s">
        <v>370</v>
      </c>
      <c r="R158" s="26">
        <v>3</v>
      </c>
      <c r="S158" s="27">
        <v>19</v>
      </c>
      <c r="T158" s="26">
        <v>2</v>
      </c>
      <c r="U158" s="27">
        <v>316</v>
      </c>
      <c r="V158" s="27">
        <v>1238</v>
      </c>
      <c r="W158" s="27">
        <v>486</v>
      </c>
      <c r="X158" s="27">
        <v>736</v>
      </c>
      <c r="Y158" s="27">
        <v>987</v>
      </c>
      <c r="Z158" s="27">
        <v>1238</v>
      </c>
      <c r="AA158" s="30">
        <v>609065008</v>
      </c>
      <c r="AB158" s="30">
        <v>767038255</v>
      </c>
      <c r="AC158" s="30">
        <v>910446128</v>
      </c>
      <c r="AD158" s="30">
        <v>998630910</v>
      </c>
      <c r="AE158" s="30">
        <f t="shared" si="3"/>
        <v>3285180301</v>
      </c>
      <c r="AF158" s="59" t="s">
        <v>353</v>
      </c>
    </row>
    <row r="159" spans="1:44" ht="306" x14ac:dyDescent="0.25">
      <c r="A159" s="157"/>
      <c r="B159" s="158">
        <v>0</v>
      </c>
      <c r="C159" s="157"/>
      <c r="D159" s="159">
        <v>0</v>
      </c>
      <c r="E159" s="78">
        <v>5.266</v>
      </c>
      <c r="F159" s="78">
        <v>4.5990000000000002</v>
      </c>
      <c r="G159" s="78">
        <v>5.82</v>
      </c>
      <c r="H159" s="78">
        <v>4.3440000000000003</v>
      </c>
      <c r="I159" s="78">
        <v>5.0070000000000006</v>
      </c>
      <c r="J159" s="22">
        <v>52030010004</v>
      </c>
      <c r="K159" s="61" t="s">
        <v>1462</v>
      </c>
      <c r="L159" s="61" t="s">
        <v>1463</v>
      </c>
      <c r="M159" s="62" t="s">
        <v>105</v>
      </c>
      <c r="N159" s="26" t="s">
        <v>371</v>
      </c>
      <c r="O159" s="25" t="s">
        <v>659</v>
      </c>
      <c r="P159" s="26" t="s">
        <v>660</v>
      </c>
      <c r="Q159" s="26" t="s">
        <v>370</v>
      </c>
      <c r="R159" s="26">
        <v>3</v>
      </c>
      <c r="S159" s="27">
        <v>19</v>
      </c>
      <c r="T159" s="26">
        <v>2</v>
      </c>
      <c r="U159" s="27">
        <v>30</v>
      </c>
      <c r="V159" s="27">
        <v>100</v>
      </c>
      <c r="W159" s="27">
        <v>30</v>
      </c>
      <c r="X159" s="27">
        <v>50</v>
      </c>
      <c r="Y159" s="27">
        <v>75</v>
      </c>
      <c r="Z159" s="27">
        <v>100</v>
      </c>
      <c r="AA159" s="30">
        <v>897320947</v>
      </c>
      <c r="AB159" s="30">
        <v>975125187</v>
      </c>
      <c r="AC159" s="30">
        <v>1001367200</v>
      </c>
      <c r="AD159" s="30">
        <v>1030121335.5</v>
      </c>
      <c r="AE159" s="30">
        <f t="shared" si="3"/>
        <v>3903934669.5</v>
      </c>
      <c r="AF159" s="59" t="s">
        <v>353</v>
      </c>
    </row>
    <row r="160" spans="1:44" ht="306" x14ac:dyDescent="0.25">
      <c r="A160" s="157"/>
      <c r="B160" s="158">
        <v>0</v>
      </c>
      <c r="C160" s="157"/>
      <c r="D160" s="159">
        <v>0</v>
      </c>
      <c r="E160" s="78">
        <v>11.728</v>
      </c>
      <c r="F160" s="78">
        <v>8.7379999999999995</v>
      </c>
      <c r="G160" s="78">
        <v>8.2370000000000001</v>
      </c>
      <c r="H160" s="78">
        <v>7.0349999999999993</v>
      </c>
      <c r="I160" s="78">
        <v>8.9350000000000005</v>
      </c>
      <c r="J160" s="22">
        <v>52030010005</v>
      </c>
      <c r="K160" s="61" t="s">
        <v>1464</v>
      </c>
      <c r="L160" s="61" t="s">
        <v>1465</v>
      </c>
      <c r="M160" s="62" t="s">
        <v>105</v>
      </c>
      <c r="N160" s="26" t="s">
        <v>370</v>
      </c>
      <c r="O160" s="25" t="s">
        <v>657</v>
      </c>
      <c r="P160" s="26" t="s">
        <v>661</v>
      </c>
      <c r="Q160" s="26" t="s">
        <v>370</v>
      </c>
      <c r="R160" s="26">
        <v>3</v>
      </c>
      <c r="S160" s="27">
        <v>19</v>
      </c>
      <c r="T160" s="26">
        <v>2</v>
      </c>
      <c r="U160" s="27">
        <v>632</v>
      </c>
      <c r="V160" s="27">
        <v>1072</v>
      </c>
      <c r="W160" s="27">
        <v>662</v>
      </c>
      <c r="X160" s="27">
        <v>760</v>
      </c>
      <c r="Y160" s="27">
        <v>903</v>
      </c>
      <c r="Z160" s="27">
        <v>1072</v>
      </c>
      <c r="AA160" s="30">
        <v>1998544844</v>
      </c>
      <c r="AB160" s="30">
        <v>1852697226</v>
      </c>
      <c r="AC160" s="30">
        <v>2159503730</v>
      </c>
      <c r="AD160" s="30">
        <v>2142636734</v>
      </c>
      <c r="AE160" s="30">
        <f t="shared" si="3"/>
        <v>8153382534</v>
      </c>
      <c r="AF160" s="59" t="s">
        <v>353</v>
      </c>
    </row>
    <row r="161" spans="1:32" ht="51" x14ac:dyDescent="0.25">
      <c r="A161" s="157"/>
      <c r="B161" s="158">
        <v>0</v>
      </c>
      <c r="C161" s="157"/>
      <c r="D161" s="159">
        <v>0</v>
      </c>
      <c r="E161" s="78">
        <v>7.9769999999999994</v>
      </c>
      <c r="F161" s="78">
        <v>7.6429999999999998</v>
      </c>
      <c r="G161" s="78">
        <v>6.242</v>
      </c>
      <c r="H161" s="78">
        <v>6.734</v>
      </c>
      <c r="I161" s="78">
        <v>7.149</v>
      </c>
      <c r="J161" s="22">
        <v>52030010006</v>
      </c>
      <c r="K161" s="61" t="s">
        <v>1466</v>
      </c>
      <c r="L161" s="61" t="s">
        <v>1467</v>
      </c>
      <c r="M161" s="62" t="s">
        <v>105</v>
      </c>
      <c r="N161" s="26" t="s">
        <v>370</v>
      </c>
      <c r="O161" s="25" t="s">
        <v>381</v>
      </c>
      <c r="P161" s="26" t="s">
        <v>662</v>
      </c>
      <c r="Q161" s="26" t="s">
        <v>370</v>
      </c>
      <c r="R161" s="26">
        <v>3</v>
      </c>
      <c r="S161" s="27">
        <v>19</v>
      </c>
      <c r="T161" s="26">
        <v>2</v>
      </c>
      <c r="U161" s="27">
        <v>1200</v>
      </c>
      <c r="V161" s="27">
        <v>5200</v>
      </c>
      <c r="W161" s="27">
        <v>2200</v>
      </c>
      <c r="X161" s="27">
        <v>3200</v>
      </c>
      <c r="Y161" s="27">
        <v>4200</v>
      </c>
      <c r="Z161" s="27">
        <v>5200</v>
      </c>
      <c r="AA161" s="30">
        <v>1359406239</v>
      </c>
      <c r="AB161" s="30">
        <v>1620526873</v>
      </c>
      <c r="AC161" s="30">
        <v>1636440106</v>
      </c>
      <c r="AD161" s="30">
        <v>1596843336</v>
      </c>
      <c r="AE161" s="30">
        <f t="shared" si="3"/>
        <v>6213216554</v>
      </c>
      <c r="AF161" s="59" t="s">
        <v>353</v>
      </c>
    </row>
    <row r="162" spans="1:32" ht="102" x14ac:dyDescent="0.25">
      <c r="A162" s="157"/>
      <c r="B162" s="158">
        <v>0</v>
      </c>
      <c r="C162" s="157"/>
      <c r="D162" s="159">
        <v>0</v>
      </c>
      <c r="E162" s="78">
        <v>10.972999999999999</v>
      </c>
      <c r="F162" s="78">
        <v>10.135</v>
      </c>
      <c r="G162" s="78">
        <v>10.530000000000001</v>
      </c>
      <c r="H162" s="78">
        <v>10.145</v>
      </c>
      <c r="I162" s="78">
        <v>10.446</v>
      </c>
      <c r="J162" s="22">
        <v>52030010007</v>
      </c>
      <c r="K162" s="61" t="s">
        <v>1468</v>
      </c>
      <c r="L162" s="61" t="s">
        <v>1469</v>
      </c>
      <c r="M162" s="62" t="s">
        <v>105</v>
      </c>
      <c r="N162" s="26" t="s">
        <v>370</v>
      </c>
      <c r="O162" s="25" t="s">
        <v>381</v>
      </c>
      <c r="P162" s="26" t="s">
        <v>663</v>
      </c>
      <c r="Q162" s="26" t="s">
        <v>370</v>
      </c>
      <c r="R162" s="26">
        <v>3</v>
      </c>
      <c r="S162" s="27">
        <v>19</v>
      </c>
      <c r="T162" s="26">
        <v>2</v>
      </c>
      <c r="U162" s="27">
        <v>24421</v>
      </c>
      <c r="V162" s="27">
        <v>114421</v>
      </c>
      <c r="W162" s="27">
        <v>24421</v>
      </c>
      <c r="X162" s="27">
        <v>54421</v>
      </c>
      <c r="Y162" s="27">
        <v>84421</v>
      </c>
      <c r="Z162" s="27">
        <v>114421</v>
      </c>
      <c r="AA162" s="30">
        <v>2210746668</v>
      </c>
      <c r="AB162" s="30">
        <v>3209068987</v>
      </c>
      <c r="AC162" s="30">
        <v>3284965498</v>
      </c>
      <c r="AD162" s="30">
        <v>2879945769.4000001</v>
      </c>
      <c r="AE162" s="30">
        <f t="shared" si="3"/>
        <v>11584726922.4</v>
      </c>
      <c r="AF162" s="59" t="s">
        <v>353</v>
      </c>
    </row>
    <row r="163" spans="1:32" ht="63.75" x14ac:dyDescent="0.25">
      <c r="A163" s="157"/>
      <c r="B163" s="158">
        <v>0</v>
      </c>
      <c r="C163" s="157"/>
      <c r="D163" s="159">
        <v>0</v>
      </c>
      <c r="E163" s="78">
        <v>10.96</v>
      </c>
      <c r="F163" s="78">
        <v>9.81</v>
      </c>
      <c r="G163" s="78">
        <v>8.4260000000000002</v>
      </c>
      <c r="H163" s="78">
        <v>8.2809999999999988</v>
      </c>
      <c r="I163" s="78">
        <v>9.3689999999999998</v>
      </c>
      <c r="J163" s="22">
        <v>52030010008</v>
      </c>
      <c r="K163" s="61" t="s">
        <v>1470</v>
      </c>
      <c r="L163" s="61" t="s">
        <v>1471</v>
      </c>
      <c r="M163" s="62" t="s">
        <v>105</v>
      </c>
      <c r="N163" s="26" t="s">
        <v>370</v>
      </c>
      <c r="O163" s="25" t="s">
        <v>381</v>
      </c>
      <c r="P163" s="26" t="s">
        <v>664</v>
      </c>
      <c r="Q163" s="26" t="s">
        <v>370</v>
      </c>
      <c r="R163" s="26">
        <v>3</v>
      </c>
      <c r="S163" s="27">
        <v>19</v>
      </c>
      <c r="T163" s="26">
        <v>2</v>
      </c>
      <c r="U163" s="27">
        <v>150</v>
      </c>
      <c r="V163" s="27">
        <v>170</v>
      </c>
      <c r="W163" s="27">
        <v>155</v>
      </c>
      <c r="X163" s="27">
        <v>160</v>
      </c>
      <c r="Y163" s="27">
        <v>165</v>
      </c>
      <c r="Z163" s="27">
        <v>170</v>
      </c>
      <c r="AA163" s="30">
        <v>7273944095</v>
      </c>
      <c r="AB163" s="30">
        <v>2079953228.4000001</v>
      </c>
      <c r="AC163" s="30">
        <v>2209118327</v>
      </c>
      <c r="AD163" s="30">
        <v>2438087185</v>
      </c>
      <c r="AE163" s="30">
        <f t="shared" si="3"/>
        <v>14001102835.4</v>
      </c>
      <c r="AF163" s="59" t="s">
        <v>353</v>
      </c>
    </row>
    <row r="164" spans="1:32" ht="63.75" x14ac:dyDescent="0.25">
      <c r="A164" s="157"/>
      <c r="B164" s="158">
        <v>0</v>
      </c>
      <c r="C164" s="157"/>
      <c r="D164" s="159">
        <v>0</v>
      </c>
      <c r="E164" s="78">
        <v>4.96</v>
      </c>
      <c r="F164" s="78">
        <v>3.698</v>
      </c>
      <c r="G164" s="78">
        <v>2.2239999999999998</v>
      </c>
      <c r="H164" s="78">
        <v>4.51</v>
      </c>
      <c r="I164" s="78">
        <v>3.8479999999999999</v>
      </c>
      <c r="J164" s="22">
        <v>52030010009</v>
      </c>
      <c r="K164" s="61" t="s">
        <v>1472</v>
      </c>
      <c r="L164" s="61" t="s">
        <v>1473</v>
      </c>
      <c r="M164" s="62" t="s">
        <v>105</v>
      </c>
      <c r="N164" s="26" t="s">
        <v>370</v>
      </c>
      <c r="O164" s="25" t="s">
        <v>381</v>
      </c>
      <c r="P164" s="26" t="s">
        <v>665</v>
      </c>
      <c r="Q164" s="26" t="s">
        <v>370</v>
      </c>
      <c r="R164" s="26">
        <v>3</v>
      </c>
      <c r="S164" s="27">
        <v>19</v>
      </c>
      <c r="T164" s="26">
        <v>2</v>
      </c>
      <c r="U164" s="27">
        <v>0</v>
      </c>
      <c r="V164" s="27">
        <v>4</v>
      </c>
      <c r="W164" s="27">
        <v>1</v>
      </c>
      <c r="X164" s="27">
        <v>2</v>
      </c>
      <c r="Y164" s="27">
        <v>3</v>
      </c>
      <c r="Z164" s="27">
        <v>4</v>
      </c>
      <c r="AA164" s="30">
        <v>504371856</v>
      </c>
      <c r="AB164" s="30">
        <v>572144417</v>
      </c>
      <c r="AC164" s="30">
        <v>582963543</v>
      </c>
      <c r="AD164" s="30">
        <v>595130883</v>
      </c>
      <c r="AE164" s="30">
        <f t="shared" si="3"/>
        <v>2254610699</v>
      </c>
      <c r="AF164" s="59" t="s">
        <v>353</v>
      </c>
    </row>
    <row r="165" spans="1:32" ht="51" x14ac:dyDescent="0.25">
      <c r="A165" s="157"/>
      <c r="B165" s="158">
        <v>0</v>
      </c>
      <c r="C165" s="157"/>
      <c r="D165" s="159">
        <v>0</v>
      </c>
      <c r="E165" s="78">
        <v>5.3129999999999997</v>
      </c>
      <c r="F165" s="78">
        <v>3.8809999999999998</v>
      </c>
      <c r="G165" s="78">
        <v>5.141</v>
      </c>
      <c r="H165" s="78">
        <v>5.1849999999999996</v>
      </c>
      <c r="I165" s="78">
        <v>4.88</v>
      </c>
      <c r="J165" s="22">
        <v>52030010010</v>
      </c>
      <c r="K165" s="61" t="s">
        <v>1474</v>
      </c>
      <c r="L165" s="61" t="s">
        <v>1475</v>
      </c>
      <c r="M165" s="62" t="s">
        <v>105</v>
      </c>
      <c r="N165" s="26" t="s">
        <v>370</v>
      </c>
      <c r="O165" s="25" t="s">
        <v>381</v>
      </c>
      <c r="P165" s="26" t="s">
        <v>666</v>
      </c>
      <c r="Q165" s="26" t="s">
        <v>370</v>
      </c>
      <c r="R165" s="26">
        <v>3</v>
      </c>
      <c r="S165" s="27">
        <v>19</v>
      </c>
      <c r="T165" s="26">
        <v>2</v>
      </c>
      <c r="U165" s="27">
        <v>0</v>
      </c>
      <c r="V165" s="27">
        <v>2400</v>
      </c>
      <c r="W165" s="27">
        <v>300</v>
      </c>
      <c r="X165" s="27">
        <v>1000</v>
      </c>
      <c r="Y165" s="27">
        <v>1700</v>
      </c>
      <c r="Z165" s="27">
        <v>2400</v>
      </c>
      <c r="AA165" s="30">
        <v>943591956</v>
      </c>
      <c r="AB165" s="30">
        <v>822973396</v>
      </c>
      <c r="AC165" s="30">
        <v>823380317</v>
      </c>
      <c r="AD165" s="30">
        <v>755382110.5</v>
      </c>
      <c r="AE165" s="30">
        <f t="shared" si="3"/>
        <v>3345327779.5</v>
      </c>
      <c r="AF165" s="59" t="s">
        <v>353</v>
      </c>
    </row>
    <row r="166" spans="1:32" ht="51" x14ac:dyDescent="0.25">
      <c r="A166" s="157"/>
      <c r="B166" s="158">
        <v>0</v>
      </c>
      <c r="C166" s="157"/>
      <c r="D166" s="159">
        <v>0</v>
      </c>
      <c r="E166" s="78">
        <v>0</v>
      </c>
      <c r="F166" s="78">
        <v>2.4500000000000002</v>
      </c>
      <c r="G166" s="78">
        <v>2.17</v>
      </c>
      <c r="H166" s="78">
        <v>3.2300000000000004</v>
      </c>
      <c r="I166" s="78">
        <v>1.9630000000000001</v>
      </c>
      <c r="J166" s="22">
        <v>52030010011</v>
      </c>
      <c r="K166" s="61" t="s">
        <v>1476</v>
      </c>
      <c r="L166" s="61" t="s">
        <v>1477</v>
      </c>
      <c r="M166" s="62" t="s">
        <v>105</v>
      </c>
      <c r="N166" s="26" t="s">
        <v>371</v>
      </c>
      <c r="O166" s="25" t="s">
        <v>400</v>
      </c>
      <c r="P166" s="26" t="s">
        <v>667</v>
      </c>
      <c r="Q166" s="26" t="s">
        <v>370</v>
      </c>
      <c r="R166" s="26">
        <v>3</v>
      </c>
      <c r="S166" s="27">
        <v>19</v>
      </c>
      <c r="T166" s="26">
        <v>2</v>
      </c>
      <c r="U166" s="27">
        <v>0</v>
      </c>
      <c r="V166" s="27">
        <v>100</v>
      </c>
      <c r="W166" s="27">
        <v>0</v>
      </c>
      <c r="X166" s="27">
        <v>30</v>
      </c>
      <c r="Y166" s="27">
        <v>70</v>
      </c>
      <c r="Z166" s="27">
        <v>100</v>
      </c>
      <c r="AA166" s="30">
        <v>0</v>
      </c>
      <c r="AB166" s="30">
        <v>95424462</v>
      </c>
      <c r="AC166" s="30">
        <v>44249338</v>
      </c>
      <c r="AD166" s="30">
        <v>54143682</v>
      </c>
      <c r="AE166" s="30">
        <f t="shared" si="3"/>
        <v>193817482</v>
      </c>
      <c r="AF166" s="59" t="s">
        <v>353</v>
      </c>
    </row>
    <row r="167" spans="1:32" ht="63.75" x14ac:dyDescent="0.25">
      <c r="A167" s="157"/>
      <c r="B167" s="158">
        <v>0</v>
      </c>
      <c r="C167" s="157"/>
      <c r="D167" s="159">
        <v>0</v>
      </c>
      <c r="E167" s="78">
        <v>0</v>
      </c>
      <c r="F167" s="78">
        <v>3.58</v>
      </c>
      <c r="G167" s="78">
        <v>9.7769999999999992</v>
      </c>
      <c r="H167" s="78">
        <v>4.2830000000000004</v>
      </c>
      <c r="I167" s="78">
        <v>4.41</v>
      </c>
      <c r="J167" s="22">
        <v>52030010012</v>
      </c>
      <c r="K167" s="61" t="s">
        <v>1478</v>
      </c>
      <c r="L167" s="61" t="s">
        <v>1479</v>
      </c>
      <c r="M167" s="62" t="s">
        <v>105</v>
      </c>
      <c r="N167" s="26" t="s">
        <v>371</v>
      </c>
      <c r="O167" s="25" t="s">
        <v>668</v>
      </c>
      <c r="P167" s="26" t="s">
        <v>669</v>
      </c>
      <c r="Q167" s="26" t="s">
        <v>370</v>
      </c>
      <c r="R167" s="26">
        <v>3</v>
      </c>
      <c r="S167" s="27">
        <v>39</v>
      </c>
      <c r="T167" s="26">
        <v>2</v>
      </c>
      <c r="U167" s="27">
        <v>0</v>
      </c>
      <c r="V167" s="27">
        <v>100</v>
      </c>
      <c r="W167" s="27">
        <v>0</v>
      </c>
      <c r="X167" s="27">
        <v>15</v>
      </c>
      <c r="Y167" s="27">
        <v>45</v>
      </c>
      <c r="Z167" s="27">
        <v>100</v>
      </c>
      <c r="AA167" s="30">
        <v>0</v>
      </c>
      <c r="AB167" s="30">
        <v>334935580</v>
      </c>
      <c r="AC167" s="30">
        <v>3087466890</v>
      </c>
      <c r="AD167" s="30">
        <v>541436821.5</v>
      </c>
      <c r="AE167" s="30">
        <f t="shared" si="3"/>
        <v>3963839291.5</v>
      </c>
      <c r="AF167" s="59" t="s">
        <v>353</v>
      </c>
    </row>
    <row r="168" spans="1:32" ht="51" x14ac:dyDescent="0.25">
      <c r="A168" s="157"/>
      <c r="B168" s="158">
        <v>0</v>
      </c>
      <c r="C168" s="157"/>
      <c r="D168" s="159">
        <v>0</v>
      </c>
      <c r="E168" s="82">
        <v>11.173</v>
      </c>
      <c r="F168" s="82">
        <v>8.8440000000000012</v>
      </c>
      <c r="G168" s="82">
        <v>9.5</v>
      </c>
      <c r="H168" s="82">
        <v>8.0419999999999998</v>
      </c>
      <c r="I168" s="82">
        <v>9.39</v>
      </c>
      <c r="J168" s="25">
        <v>52030010013</v>
      </c>
      <c r="K168" s="59" t="s">
        <v>1480</v>
      </c>
      <c r="L168" s="59" t="s">
        <v>1481</v>
      </c>
      <c r="M168" s="62" t="s">
        <v>105</v>
      </c>
      <c r="N168" s="26" t="s">
        <v>370</v>
      </c>
      <c r="O168" s="25" t="s">
        <v>381</v>
      </c>
      <c r="P168" s="26" t="s">
        <v>670</v>
      </c>
      <c r="Q168" s="26" t="s">
        <v>370</v>
      </c>
      <c r="R168" s="26">
        <v>3</v>
      </c>
      <c r="S168" s="27">
        <v>19</v>
      </c>
      <c r="T168" s="26">
        <v>2</v>
      </c>
      <c r="U168" s="27">
        <v>6700</v>
      </c>
      <c r="V168" s="27">
        <v>14700</v>
      </c>
      <c r="W168" s="27">
        <v>8700</v>
      </c>
      <c r="X168" s="27">
        <v>10700</v>
      </c>
      <c r="Y168" s="27">
        <v>12700</v>
      </c>
      <c r="Z168" s="27">
        <v>14700</v>
      </c>
      <c r="AA168" s="30">
        <v>1903989077</v>
      </c>
      <c r="AB168" s="30">
        <v>2299241963.4000001</v>
      </c>
      <c r="AC168" s="30">
        <v>2490684447.4000001</v>
      </c>
      <c r="AD168" s="30">
        <v>2381384648.8000002</v>
      </c>
      <c r="AE168" s="30">
        <f t="shared" si="3"/>
        <v>9075300136.6000004</v>
      </c>
      <c r="AF168" s="59" t="s">
        <v>353</v>
      </c>
    </row>
    <row r="169" spans="1:32" ht="216.75" x14ac:dyDescent="0.25">
      <c r="A169" s="157"/>
      <c r="B169" s="158">
        <v>0</v>
      </c>
      <c r="C169" s="157"/>
      <c r="D169" s="159">
        <v>0</v>
      </c>
      <c r="E169" s="82">
        <v>0</v>
      </c>
      <c r="F169" s="82">
        <v>3.2969999999999997</v>
      </c>
      <c r="G169" s="82">
        <v>4.67</v>
      </c>
      <c r="H169" s="82">
        <v>6.8500000000000005</v>
      </c>
      <c r="I169" s="82">
        <v>3.7039999999999997</v>
      </c>
      <c r="J169" s="25">
        <v>52030010014</v>
      </c>
      <c r="K169" s="59" t="s">
        <v>1482</v>
      </c>
      <c r="L169" s="59" t="s">
        <v>1483</v>
      </c>
      <c r="M169" s="62" t="s">
        <v>105</v>
      </c>
      <c r="N169" s="26" t="s">
        <v>371</v>
      </c>
      <c r="O169" s="25" t="s">
        <v>671</v>
      </c>
      <c r="P169" s="26" t="s">
        <v>672</v>
      </c>
      <c r="Q169" s="26" t="s">
        <v>370</v>
      </c>
      <c r="R169" s="26">
        <v>3</v>
      </c>
      <c r="S169" s="27">
        <v>19</v>
      </c>
      <c r="T169" s="26">
        <v>2</v>
      </c>
      <c r="U169" s="27">
        <v>0</v>
      </c>
      <c r="V169" s="27">
        <v>100</v>
      </c>
      <c r="W169" s="27">
        <v>0</v>
      </c>
      <c r="X169" s="27">
        <v>9</v>
      </c>
      <c r="Y169" s="27">
        <v>45</v>
      </c>
      <c r="Z169" s="27">
        <v>100</v>
      </c>
      <c r="AA169" s="30">
        <v>0</v>
      </c>
      <c r="AB169" s="30">
        <v>275057800</v>
      </c>
      <c r="AC169" s="30">
        <v>1224272470</v>
      </c>
      <c r="AD169" s="30">
        <v>1624310465.4000001</v>
      </c>
      <c r="AE169" s="30">
        <f t="shared" si="3"/>
        <v>3123640735.4000001</v>
      </c>
      <c r="AF169" s="59" t="s">
        <v>353</v>
      </c>
    </row>
    <row r="170" spans="1:32" ht="76.5" x14ac:dyDescent="0.25">
      <c r="A170" s="157"/>
      <c r="B170" s="158">
        <v>0</v>
      </c>
      <c r="C170" s="157"/>
      <c r="D170" s="159">
        <v>0</v>
      </c>
      <c r="E170" s="82">
        <v>4.415</v>
      </c>
      <c r="F170" s="82">
        <v>3.855</v>
      </c>
      <c r="G170" s="82">
        <v>3.1850000000000005</v>
      </c>
      <c r="H170" s="82">
        <v>5.4649999999999999</v>
      </c>
      <c r="I170" s="82">
        <v>4.2299999999999995</v>
      </c>
      <c r="J170" s="25">
        <v>52030010015</v>
      </c>
      <c r="K170" s="59" t="s">
        <v>1786</v>
      </c>
      <c r="L170" s="59" t="s">
        <v>1484</v>
      </c>
      <c r="M170" s="62" t="s">
        <v>105</v>
      </c>
      <c r="N170" s="26" t="s">
        <v>370</v>
      </c>
      <c r="O170" s="25" t="s">
        <v>381</v>
      </c>
      <c r="P170" s="26" t="s">
        <v>673</v>
      </c>
      <c r="Q170" s="26" t="s">
        <v>370</v>
      </c>
      <c r="R170" s="26">
        <v>3</v>
      </c>
      <c r="S170" s="27">
        <v>19</v>
      </c>
      <c r="T170" s="26">
        <v>2</v>
      </c>
      <c r="U170" s="27">
        <v>1</v>
      </c>
      <c r="V170" s="27">
        <v>17</v>
      </c>
      <c r="W170" s="27">
        <v>1</v>
      </c>
      <c r="X170" s="27">
        <v>6</v>
      </c>
      <c r="Y170" s="27">
        <v>12</v>
      </c>
      <c r="Z170" s="27">
        <v>17</v>
      </c>
      <c r="AA170" s="30">
        <v>752309219</v>
      </c>
      <c r="AB170" s="30">
        <v>817448221</v>
      </c>
      <c r="AC170" s="30">
        <v>835100466</v>
      </c>
      <c r="AD170" s="30">
        <v>821682264</v>
      </c>
      <c r="AE170" s="30">
        <f t="shared" si="3"/>
        <v>3226540170</v>
      </c>
      <c r="AF170" s="59" t="s">
        <v>353</v>
      </c>
    </row>
    <row r="171" spans="1:32" ht="25.5" x14ac:dyDescent="0.25">
      <c r="A171" s="157"/>
      <c r="B171" s="158">
        <v>0</v>
      </c>
      <c r="C171" s="157"/>
      <c r="D171" s="159">
        <v>0</v>
      </c>
      <c r="E171" s="82">
        <v>0</v>
      </c>
      <c r="F171" s="82">
        <v>3.3090000000000002</v>
      </c>
      <c r="G171" s="82">
        <v>0</v>
      </c>
      <c r="H171" s="82">
        <v>0</v>
      </c>
      <c r="I171" s="82">
        <v>0.82699999999999996</v>
      </c>
      <c r="J171" s="25">
        <v>52030010016</v>
      </c>
      <c r="K171" s="59" t="s">
        <v>1485</v>
      </c>
      <c r="L171" s="59" t="s">
        <v>1486</v>
      </c>
      <c r="M171" s="62" t="s">
        <v>105</v>
      </c>
      <c r="N171" s="26" t="s">
        <v>370</v>
      </c>
      <c r="O171" s="25" t="s">
        <v>381</v>
      </c>
      <c r="P171" s="26" t="s">
        <v>674</v>
      </c>
      <c r="Q171" s="26" t="s">
        <v>370</v>
      </c>
      <c r="R171" s="26">
        <v>3</v>
      </c>
      <c r="S171" s="27">
        <v>19</v>
      </c>
      <c r="T171" s="26">
        <v>2</v>
      </c>
      <c r="U171" s="27">
        <v>0</v>
      </c>
      <c r="V171" s="27">
        <v>1</v>
      </c>
      <c r="W171" s="27">
        <v>0</v>
      </c>
      <c r="X171" s="27">
        <v>1</v>
      </c>
      <c r="Y171" s="27">
        <v>0</v>
      </c>
      <c r="Z171" s="27">
        <v>0</v>
      </c>
      <c r="AA171" s="30">
        <v>0</v>
      </c>
      <c r="AB171" s="30">
        <v>65485573</v>
      </c>
      <c r="AC171" s="30">
        <v>0</v>
      </c>
      <c r="AD171" s="30">
        <v>0</v>
      </c>
      <c r="AE171" s="30">
        <f t="shared" si="3"/>
        <v>65485573</v>
      </c>
      <c r="AF171" s="59" t="s">
        <v>353</v>
      </c>
    </row>
    <row r="172" spans="1:32" ht="63.75" x14ac:dyDescent="0.25">
      <c r="A172" s="157"/>
      <c r="B172" s="158">
        <v>0</v>
      </c>
      <c r="C172" s="157"/>
      <c r="D172" s="159">
        <v>0</v>
      </c>
      <c r="E172" s="82">
        <v>0</v>
      </c>
      <c r="F172" s="82">
        <v>3.6470000000000002</v>
      </c>
      <c r="G172" s="82">
        <v>3.0289999999999999</v>
      </c>
      <c r="H172" s="82">
        <v>4.4450000000000003</v>
      </c>
      <c r="I172" s="82">
        <v>2.78</v>
      </c>
      <c r="J172" s="25">
        <v>52030010017</v>
      </c>
      <c r="K172" s="59" t="s">
        <v>1787</v>
      </c>
      <c r="L172" s="59" t="s">
        <v>1487</v>
      </c>
      <c r="M172" s="62" t="s">
        <v>105</v>
      </c>
      <c r="N172" s="26" t="s">
        <v>371</v>
      </c>
      <c r="O172" s="25" t="s">
        <v>675</v>
      </c>
      <c r="P172" s="26" t="s">
        <v>676</v>
      </c>
      <c r="Q172" s="26" t="s">
        <v>370</v>
      </c>
      <c r="R172" s="26">
        <v>3</v>
      </c>
      <c r="S172" s="27">
        <v>19</v>
      </c>
      <c r="T172" s="26">
        <v>2</v>
      </c>
      <c r="U172" s="27">
        <v>0</v>
      </c>
      <c r="V172" s="27">
        <v>100</v>
      </c>
      <c r="W172" s="27">
        <v>0</v>
      </c>
      <c r="X172" s="27">
        <v>50</v>
      </c>
      <c r="Y172" s="27">
        <v>75</v>
      </c>
      <c r="Z172" s="27">
        <v>100</v>
      </c>
      <c r="AA172" s="30">
        <v>0</v>
      </c>
      <c r="AB172" s="30">
        <v>773324067</v>
      </c>
      <c r="AC172" s="30">
        <v>794135325</v>
      </c>
      <c r="AD172" s="30">
        <v>816938822.5</v>
      </c>
      <c r="AE172" s="30">
        <f t="shared" si="3"/>
        <v>2384398214.5</v>
      </c>
      <c r="AF172" s="59" t="s">
        <v>353</v>
      </c>
    </row>
    <row r="173" spans="1:32" ht="89.25" customHeight="1" x14ac:dyDescent="0.25">
      <c r="A173" s="157"/>
      <c r="B173" s="158">
        <v>0</v>
      </c>
      <c r="C173" s="157" t="s">
        <v>1488</v>
      </c>
      <c r="D173" s="159">
        <v>22.486999999999998</v>
      </c>
      <c r="E173" s="82">
        <v>41.374000000000002</v>
      </c>
      <c r="F173" s="82">
        <v>37.460999999999999</v>
      </c>
      <c r="G173" s="82">
        <v>37.175999999999995</v>
      </c>
      <c r="H173" s="82">
        <v>37.744999999999997</v>
      </c>
      <c r="I173" s="82">
        <v>38.439</v>
      </c>
      <c r="J173" s="25">
        <v>52030020001</v>
      </c>
      <c r="K173" s="59" t="s">
        <v>1489</v>
      </c>
      <c r="L173" s="59" t="s">
        <v>1490</v>
      </c>
      <c r="M173" s="62" t="s">
        <v>105</v>
      </c>
      <c r="N173" s="26" t="s">
        <v>371</v>
      </c>
      <c r="O173" s="25" t="s">
        <v>675</v>
      </c>
      <c r="P173" s="26" t="s">
        <v>677</v>
      </c>
      <c r="Q173" s="26" t="s">
        <v>370</v>
      </c>
      <c r="R173" s="26">
        <v>3</v>
      </c>
      <c r="S173" s="27">
        <v>19</v>
      </c>
      <c r="T173" s="26">
        <v>2</v>
      </c>
      <c r="U173" s="27">
        <v>64</v>
      </c>
      <c r="V173" s="27">
        <v>80</v>
      </c>
      <c r="W173" s="27">
        <v>65</v>
      </c>
      <c r="X173" s="27">
        <v>70</v>
      </c>
      <c r="Y173" s="27">
        <v>75</v>
      </c>
      <c r="Z173" s="27">
        <v>80</v>
      </c>
      <c r="AA173" s="30">
        <v>757748847617</v>
      </c>
      <c r="AB173" s="30">
        <v>806081864113.40002</v>
      </c>
      <c r="AC173" s="30">
        <v>868841013327</v>
      </c>
      <c r="AD173" s="30">
        <v>937167678931.40002</v>
      </c>
      <c r="AE173" s="30">
        <f t="shared" si="3"/>
        <v>3369839403988.7998</v>
      </c>
      <c r="AF173" s="59" t="s">
        <v>353</v>
      </c>
    </row>
    <row r="174" spans="1:32" ht="76.5" x14ac:dyDescent="0.25">
      <c r="A174" s="157"/>
      <c r="B174" s="158">
        <v>0</v>
      </c>
      <c r="C174" s="157"/>
      <c r="D174" s="159">
        <v>0</v>
      </c>
      <c r="E174" s="82">
        <v>14.899999999999999</v>
      </c>
      <c r="F174" s="82">
        <v>12.884</v>
      </c>
      <c r="G174" s="82">
        <v>12.833</v>
      </c>
      <c r="H174" s="82">
        <v>12.769</v>
      </c>
      <c r="I174" s="82">
        <v>13.346</v>
      </c>
      <c r="J174" s="25">
        <v>52030020002</v>
      </c>
      <c r="K174" s="59" t="s">
        <v>1491</v>
      </c>
      <c r="L174" s="59" t="s">
        <v>1492</v>
      </c>
      <c r="M174" s="62" t="s">
        <v>141</v>
      </c>
      <c r="N174" s="26" t="s">
        <v>371</v>
      </c>
      <c r="O174" s="25" t="s">
        <v>675</v>
      </c>
      <c r="P174" s="26" t="s">
        <v>1788</v>
      </c>
      <c r="Q174" s="26" t="s">
        <v>370</v>
      </c>
      <c r="R174" s="26">
        <v>3</v>
      </c>
      <c r="S174" s="27">
        <v>19</v>
      </c>
      <c r="T174" s="26">
        <v>2</v>
      </c>
      <c r="U174" s="27">
        <v>70</v>
      </c>
      <c r="V174" s="27">
        <v>75</v>
      </c>
      <c r="W174" s="27">
        <v>75</v>
      </c>
      <c r="X174" s="27">
        <v>75</v>
      </c>
      <c r="Y174" s="27">
        <v>75</v>
      </c>
      <c r="Z174" s="27">
        <v>75</v>
      </c>
      <c r="AA174" s="30">
        <v>7001191125</v>
      </c>
      <c r="AB174" s="30">
        <v>7307828956</v>
      </c>
      <c r="AC174" s="30">
        <v>7450765204</v>
      </c>
      <c r="AD174" s="30">
        <v>7375487143.5</v>
      </c>
      <c r="AE174" s="30">
        <f t="shared" si="3"/>
        <v>29135272428.5</v>
      </c>
      <c r="AF174" s="59" t="s">
        <v>353</v>
      </c>
    </row>
    <row r="175" spans="1:32" ht="51" x14ac:dyDescent="0.25">
      <c r="A175" s="157"/>
      <c r="B175" s="158">
        <v>0</v>
      </c>
      <c r="C175" s="157"/>
      <c r="D175" s="159">
        <v>0</v>
      </c>
      <c r="E175" s="82">
        <v>0</v>
      </c>
      <c r="F175" s="82">
        <v>12.098000000000001</v>
      </c>
      <c r="G175" s="82">
        <v>12.09</v>
      </c>
      <c r="H175" s="82">
        <v>12.086</v>
      </c>
      <c r="I175" s="82">
        <v>9.0690000000000008</v>
      </c>
      <c r="J175" s="25">
        <v>52030020003</v>
      </c>
      <c r="K175" s="59" t="s">
        <v>1493</v>
      </c>
      <c r="L175" s="59" t="s">
        <v>1494</v>
      </c>
      <c r="M175" s="62" t="s">
        <v>105</v>
      </c>
      <c r="N175" s="26" t="s">
        <v>371</v>
      </c>
      <c r="O175" s="25" t="s">
        <v>675</v>
      </c>
      <c r="P175" s="26" t="s">
        <v>1789</v>
      </c>
      <c r="Q175" s="26" t="s">
        <v>370</v>
      </c>
      <c r="R175" s="26">
        <v>3</v>
      </c>
      <c r="S175" s="27">
        <v>19</v>
      </c>
      <c r="T175" s="26">
        <v>2</v>
      </c>
      <c r="U175" s="27">
        <v>69</v>
      </c>
      <c r="V175" s="27">
        <v>70</v>
      </c>
      <c r="W175" s="27">
        <v>0</v>
      </c>
      <c r="X175" s="27">
        <v>70</v>
      </c>
      <c r="Y175" s="27">
        <v>70</v>
      </c>
      <c r="Z175" s="27">
        <v>70</v>
      </c>
      <c r="AA175" s="30">
        <v>0</v>
      </c>
      <c r="AB175" s="30">
        <v>811069906</v>
      </c>
      <c r="AC175" s="30">
        <v>801275082</v>
      </c>
      <c r="AD175" s="30">
        <v>816883410.79999995</v>
      </c>
      <c r="AE175" s="30">
        <f t="shared" si="3"/>
        <v>2429228398.8000002</v>
      </c>
      <c r="AF175" s="59" t="s">
        <v>353</v>
      </c>
    </row>
    <row r="176" spans="1:32" ht="76.5" x14ac:dyDescent="0.25">
      <c r="A176" s="157"/>
      <c r="B176" s="158">
        <v>0</v>
      </c>
      <c r="C176" s="157"/>
      <c r="D176" s="159">
        <v>0</v>
      </c>
      <c r="E176" s="82">
        <v>14.055999999999999</v>
      </c>
      <c r="F176" s="82">
        <v>12.099</v>
      </c>
      <c r="G176" s="82">
        <v>12.092000000000001</v>
      </c>
      <c r="H176" s="82">
        <v>12.078999999999999</v>
      </c>
      <c r="I176" s="82">
        <v>12.581999999999999</v>
      </c>
      <c r="J176" s="25">
        <v>52030020004</v>
      </c>
      <c r="K176" s="59" t="s">
        <v>1495</v>
      </c>
      <c r="L176" s="59" t="s">
        <v>1496</v>
      </c>
      <c r="M176" s="62" t="s">
        <v>105</v>
      </c>
      <c r="N176" s="26" t="s">
        <v>371</v>
      </c>
      <c r="O176" s="25" t="s">
        <v>675</v>
      </c>
      <c r="P176" s="26" t="s">
        <v>1790</v>
      </c>
      <c r="Q176" s="26" t="s">
        <v>370</v>
      </c>
      <c r="R176" s="26">
        <v>3</v>
      </c>
      <c r="S176" s="27">
        <v>19</v>
      </c>
      <c r="T176" s="26">
        <v>2</v>
      </c>
      <c r="U176" s="27">
        <v>86</v>
      </c>
      <c r="V176" s="27">
        <v>90</v>
      </c>
      <c r="W176" s="27">
        <v>87</v>
      </c>
      <c r="X176" s="27">
        <v>88</v>
      </c>
      <c r="Y176" s="27">
        <v>89</v>
      </c>
      <c r="Z176" s="27">
        <v>90</v>
      </c>
      <c r="AA176" s="30">
        <v>433869479</v>
      </c>
      <c r="AB176" s="30">
        <v>821088847</v>
      </c>
      <c r="AC176" s="30">
        <v>824142210</v>
      </c>
      <c r="AD176" s="30">
        <v>761534759</v>
      </c>
      <c r="AE176" s="30">
        <f t="shared" si="3"/>
        <v>2840635295</v>
      </c>
      <c r="AF176" s="59" t="s">
        <v>353</v>
      </c>
    </row>
    <row r="177" spans="1:32" ht="76.5" x14ac:dyDescent="0.25">
      <c r="A177" s="157"/>
      <c r="B177" s="158">
        <v>0</v>
      </c>
      <c r="C177" s="157"/>
      <c r="D177" s="159">
        <v>0</v>
      </c>
      <c r="E177" s="82">
        <v>15.412999999999998</v>
      </c>
      <c r="F177" s="82">
        <v>13.116</v>
      </c>
      <c r="G177" s="82">
        <v>13.48</v>
      </c>
      <c r="H177" s="82">
        <v>13.042999999999999</v>
      </c>
      <c r="I177" s="82">
        <v>13.763</v>
      </c>
      <c r="J177" s="25">
        <v>52030020005</v>
      </c>
      <c r="K177" s="59" t="s">
        <v>1497</v>
      </c>
      <c r="L177" s="59" t="s">
        <v>1498</v>
      </c>
      <c r="M177" s="62" t="s">
        <v>141</v>
      </c>
      <c r="N177" s="26" t="s">
        <v>371</v>
      </c>
      <c r="O177" s="25" t="s">
        <v>675</v>
      </c>
      <c r="P177" s="26" t="s">
        <v>1791</v>
      </c>
      <c r="Q177" s="26" t="s">
        <v>370</v>
      </c>
      <c r="R177" s="26">
        <v>3</v>
      </c>
      <c r="S177" s="27">
        <v>19</v>
      </c>
      <c r="T177" s="28">
        <v>17</v>
      </c>
      <c r="U177" s="27">
        <v>42</v>
      </c>
      <c r="V177" s="27">
        <v>60</v>
      </c>
      <c r="W177" s="27">
        <v>60</v>
      </c>
      <c r="X177" s="27">
        <v>60</v>
      </c>
      <c r="Y177" s="27">
        <v>60</v>
      </c>
      <c r="Z177" s="27">
        <v>60</v>
      </c>
      <c r="AA177" s="30">
        <v>10993530402</v>
      </c>
      <c r="AB177" s="30">
        <v>9230936834</v>
      </c>
      <c r="AC177" s="30">
        <v>13235288974</v>
      </c>
      <c r="AD177" s="30">
        <v>10001960915</v>
      </c>
      <c r="AE177" s="30">
        <f t="shared" si="3"/>
        <v>43461717125</v>
      </c>
      <c r="AF177" s="59" t="s">
        <v>353</v>
      </c>
    </row>
    <row r="178" spans="1:32" ht="76.5" x14ac:dyDescent="0.25">
      <c r="A178" s="157"/>
      <c r="B178" s="158">
        <v>0</v>
      </c>
      <c r="C178" s="157"/>
      <c r="D178" s="159">
        <v>0</v>
      </c>
      <c r="E178" s="82">
        <v>14.257</v>
      </c>
      <c r="F178" s="82">
        <v>12.342000000000001</v>
      </c>
      <c r="G178" s="82">
        <v>12.328999999999999</v>
      </c>
      <c r="H178" s="82">
        <v>12.278</v>
      </c>
      <c r="I178" s="82">
        <v>12.801000000000002</v>
      </c>
      <c r="J178" s="25">
        <v>52030020006</v>
      </c>
      <c r="K178" s="59" t="s">
        <v>1499</v>
      </c>
      <c r="L178" s="59" t="s">
        <v>1500</v>
      </c>
      <c r="M178" s="62" t="s">
        <v>141</v>
      </c>
      <c r="N178" s="26" t="s">
        <v>371</v>
      </c>
      <c r="O178" s="25" t="s">
        <v>675</v>
      </c>
      <c r="P178" s="26" t="s">
        <v>1792</v>
      </c>
      <c r="Q178" s="26" t="s">
        <v>370</v>
      </c>
      <c r="R178" s="26">
        <v>3</v>
      </c>
      <c r="S178" s="27">
        <v>19</v>
      </c>
      <c r="T178" s="26">
        <v>2</v>
      </c>
      <c r="U178" s="27">
        <v>80</v>
      </c>
      <c r="V178" s="27">
        <v>80</v>
      </c>
      <c r="W178" s="27">
        <v>80</v>
      </c>
      <c r="X178" s="27">
        <v>80</v>
      </c>
      <c r="Y178" s="27">
        <v>80</v>
      </c>
      <c r="Z178" s="27">
        <v>80</v>
      </c>
      <c r="AA178" s="30">
        <v>2000045043</v>
      </c>
      <c r="AB178" s="30">
        <v>2825350806</v>
      </c>
      <c r="AC178" s="30">
        <v>2937390535</v>
      </c>
      <c r="AD178" s="30">
        <v>2666103437</v>
      </c>
      <c r="AE178" s="30">
        <f t="shared" si="3"/>
        <v>10428889821</v>
      </c>
      <c r="AF178" s="59" t="s">
        <v>353</v>
      </c>
    </row>
    <row r="179" spans="1:32" ht="76.5" x14ac:dyDescent="0.25">
      <c r="A179" s="157"/>
      <c r="B179" s="158">
        <v>0</v>
      </c>
      <c r="C179" s="157" t="s">
        <v>1501</v>
      </c>
      <c r="D179" s="159">
        <v>7.1559999999999997</v>
      </c>
      <c r="E179" s="82">
        <v>16.991999999999997</v>
      </c>
      <c r="F179" s="82">
        <v>14.674999999999999</v>
      </c>
      <c r="G179" s="82">
        <v>15.345000000000001</v>
      </c>
      <c r="H179" s="82">
        <v>19.855</v>
      </c>
      <c r="I179" s="82">
        <v>16.717000000000002</v>
      </c>
      <c r="J179" s="25">
        <v>52030030001</v>
      </c>
      <c r="K179" s="59" t="s">
        <v>1502</v>
      </c>
      <c r="L179" s="59" t="s">
        <v>1503</v>
      </c>
      <c r="M179" s="62" t="s">
        <v>105</v>
      </c>
      <c r="N179" s="26" t="s">
        <v>370</v>
      </c>
      <c r="O179" s="25" t="s">
        <v>381</v>
      </c>
      <c r="P179" s="26" t="s">
        <v>678</v>
      </c>
      <c r="Q179" s="26" t="s">
        <v>370</v>
      </c>
      <c r="R179" s="26">
        <v>3</v>
      </c>
      <c r="S179" s="27">
        <v>19</v>
      </c>
      <c r="T179" s="26">
        <v>2</v>
      </c>
      <c r="U179" s="27">
        <v>0</v>
      </c>
      <c r="V179" s="27">
        <v>40</v>
      </c>
      <c r="W179" s="27">
        <v>10</v>
      </c>
      <c r="X179" s="27">
        <v>20</v>
      </c>
      <c r="Y179" s="27">
        <v>30</v>
      </c>
      <c r="Z179" s="27">
        <v>40</v>
      </c>
      <c r="AA179" s="30">
        <v>1159822870</v>
      </c>
      <c r="AB179" s="30">
        <v>1358370106</v>
      </c>
      <c r="AC179" s="30">
        <v>1353285477</v>
      </c>
      <c r="AD179" s="30">
        <v>1367615976</v>
      </c>
      <c r="AE179" s="30">
        <f t="shared" si="3"/>
        <v>5239094429</v>
      </c>
      <c r="AF179" s="59" t="s">
        <v>353</v>
      </c>
    </row>
    <row r="180" spans="1:32" ht="408" x14ac:dyDescent="0.25">
      <c r="A180" s="157"/>
      <c r="B180" s="158">
        <v>0</v>
      </c>
      <c r="C180" s="157"/>
      <c r="D180" s="159">
        <v>0</v>
      </c>
      <c r="E180" s="82">
        <v>30.207000000000001</v>
      </c>
      <c r="F180" s="82">
        <v>27.407999999999998</v>
      </c>
      <c r="G180" s="82">
        <v>30.947000000000003</v>
      </c>
      <c r="H180" s="82">
        <v>32.761000000000003</v>
      </c>
      <c r="I180" s="82">
        <v>30.331000000000003</v>
      </c>
      <c r="J180" s="25">
        <v>52030030002</v>
      </c>
      <c r="K180" s="59" t="s">
        <v>1504</v>
      </c>
      <c r="L180" s="59" t="s">
        <v>1505</v>
      </c>
      <c r="M180" s="62" t="s">
        <v>105</v>
      </c>
      <c r="N180" s="26" t="s">
        <v>371</v>
      </c>
      <c r="O180" s="25" t="s">
        <v>679</v>
      </c>
      <c r="P180" s="26" t="s">
        <v>680</v>
      </c>
      <c r="Q180" s="26" t="s">
        <v>371</v>
      </c>
      <c r="R180" s="26">
        <v>3</v>
      </c>
      <c r="S180" s="27">
        <v>19</v>
      </c>
      <c r="T180" s="26">
        <v>2</v>
      </c>
      <c r="U180" s="27">
        <v>45</v>
      </c>
      <c r="V180" s="27">
        <v>90</v>
      </c>
      <c r="W180" s="68">
        <v>59</v>
      </c>
      <c r="X180" s="68">
        <v>69.5</v>
      </c>
      <c r="Y180" s="68">
        <v>80</v>
      </c>
      <c r="Z180" s="68">
        <v>90</v>
      </c>
      <c r="AA180" s="30">
        <v>4551233744</v>
      </c>
      <c r="AB180" s="30">
        <v>5544653773.3000002</v>
      </c>
      <c r="AC180" s="30">
        <v>5350744515</v>
      </c>
      <c r="AD180" s="30">
        <v>5378932702</v>
      </c>
      <c r="AE180" s="30">
        <f t="shared" si="3"/>
        <v>20825564734.299999</v>
      </c>
      <c r="AF180" s="59" t="s">
        <v>353</v>
      </c>
    </row>
    <row r="181" spans="1:32" ht="409.5" x14ac:dyDescent="0.25">
      <c r="A181" s="157"/>
      <c r="B181" s="158">
        <v>0</v>
      </c>
      <c r="C181" s="157"/>
      <c r="D181" s="159">
        <v>0</v>
      </c>
      <c r="E181" s="82">
        <v>22.733999999999998</v>
      </c>
      <c r="F181" s="82">
        <v>24.399000000000001</v>
      </c>
      <c r="G181" s="82">
        <v>25.113000000000003</v>
      </c>
      <c r="H181" s="82">
        <v>25.681999999999999</v>
      </c>
      <c r="I181" s="82">
        <v>24.481999999999999</v>
      </c>
      <c r="J181" s="25">
        <v>52030030003</v>
      </c>
      <c r="K181" s="59" t="s">
        <v>1506</v>
      </c>
      <c r="L181" s="59" t="s">
        <v>1507</v>
      </c>
      <c r="M181" s="62" t="s">
        <v>105</v>
      </c>
      <c r="N181" s="26" t="s">
        <v>371</v>
      </c>
      <c r="O181" s="25" t="s">
        <v>681</v>
      </c>
      <c r="P181" s="26" t="s">
        <v>682</v>
      </c>
      <c r="Q181" s="26" t="s">
        <v>371</v>
      </c>
      <c r="R181" s="26">
        <v>3</v>
      </c>
      <c r="S181" s="27">
        <v>19</v>
      </c>
      <c r="T181" s="26">
        <v>2</v>
      </c>
      <c r="U181" s="27">
        <v>36.700000000000003</v>
      </c>
      <c r="V181" s="27">
        <v>88</v>
      </c>
      <c r="W181" s="68">
        <v>70</v>
      </c>
      <c r="X181" s="68">
        <v>73</v>
      </c>
      <c r="Y181" s="68">
        <v>80.599999999999994</v>
      </c>
      <c r="Z181" s="68">
        <v>88</v>
      </c>
      <c r="AA181" s="30">
        <v>3103237690</v>
      </c>
      <c r="AB181" s="30">
        <v>5073239633</v>
      </c>
      <c r="AC181" s="30">
        <v>4216163233</v>
      </c>
      <c r="AD181" s="30">
        <v>4119002385</v>
      </c>
      <c r="AE181" s="30">
        <f t="shared" si="3"/>
        <v>16511642941</v>
      </c>
      <c r="AF181" s="59" t="s">
        <v>353</v>
      </c>
    </row>
    <row r="182" spans="1:32" ht="178.5" x14ac:dyDescent="0.25">
      <c r="A182" s="157"/>
      <c r="B182" s="158">
        <v>0</v>
      </c>
      <c r="C182" s="157"/>
      <c r="D182" s="159">
        <v>0</v>
      </c>
      <c r="E182" s="82">
        <v>0</v>
      </c>
      <c r="F182" s="82">
        <v>6.6309999999999993</v>
      </c>
      <c r="G182" s="82">
        <v>11.453000000000001</v>
      </c>
      <c r="H182" s="82">
        <v>0</v>
      </c>
      <c r="I182" s="82">
        <v>4.5209999999999999</v>
      </c>
      <c r="J182" s="25">
        <v>52030030004</v>
      </c>
      <c r="K182" s="59" t="s">
        <v>1508</v>
      </c>
      <c r="L182" s="59" t="s">
        <v>1509</v>
      </c>
      <c r="M182" s="62" t="s">
        <v>105</v>
      </c>
      <c r="N182" s="26" t="s">
        <v>371</v>
      </c>
      <c r="O182" s="25" t="s">
        <v>683</v>
      </c>
      <c r="P182" s="26" t="s">
        <v>684</v>
      </c>
      <c r="Q182" s="26" t="s">
        <v>370</v>
      </c>
      <c r="R182" s="26">
        <v>3</v>
      </c>
      <c r="S182" s="27">
        <v>19</v>
      </c>
      <c r="T182" s="28">
        <v>15</v>
      </c>
      <c r="U182" s="27">
        <v>0</v>
      </c>
      <c r="V182" s="27">
        <v>100</v>
      </c>
      <c r="W182" s="27">
        <v>0</v>
      </c>
      <c r="X182" s="27">
        <v>30</v>
      </c>
      <c r="Y182" s="27">
        <v>100</v>
      </c>
      <c r="Z182" s="27">
        <v>0</v>
      </c>
      <c r="AA182" s="30">
        <v>0</v>
      </c>
      <c r="AB182" s="30">
        <v>255408510</v>
      </c>
      <c r="AC182" s="30">
        <v>500000000</v>
      </c>
      <c r="AD182" s="30">
        <v>0</v>
      </c>
      <c r="AE182" s="30">
        <f t="shared" si="3"/>
        <v>755408510</v>
      </c>
      <c r="AF182" s="59" t="s">
        <v>353</v>
      </c>
    </row>
    <row r="183" spans="1:32" ht="191.25" x14ac:dyDescent="0.25">
      <c r="A183" s="157"/>
      <c r="B183" s="158">
        <v>0</v>
      </c>
      <c r="C183" s="157"/>
      <c r="D183" s="159">
        <v>0</v>
      </c>
      <c r="E183" s="82">
        <v>17.344000000000001</v>
      </c>
      <c r="F183" s="82">
        <v>16.769000000000002</v>
      </c>
      <c r="G183" s="82">
        <v>17.141999999999999</v>
      </c>
      <c r="H183" s="82">
        <v>21.701999999999998</v>
      </c>
      <c r="I183" s="82">
        <v>18.239000000000001</v>
      </c>
      <c r="J183" s="25">
        <v>52030030005</v>
      </c>
      <c r="K183" s="59" t="s">
        <v>1510</v>
      </c>
      <c r="L183" s="59" t="s">
        <v>1511</v>
      </c>
      <c r="M183" s="62" t="s">
        <v>105</v>
      </c>
      <c r="N183" s="26" t="s">
        <v>370</v>
      </c>
      <c r="O183" s="25" t="s">
        <v>400</v>
      </c>
      <c r="P183" s="26" t="s">
        <v>1793</v>
      </c>
      <c r="Q183" s="26" t="s">
        <v>370</v>
      </c>
      <c r="R183" s="26">
        <v>3</v>
      </c>
      <c r="S183" s="27">
        <v>19</v>
      </c>
      <c r="T183" s="26">
        <v>2</v>
      </c>
      <c r="U183" s="27">
        <v>0</v>
      </c>
      <c r="V183" s="27">
        <v>36000</v>
      </c>
      <c r="W183" s="27">
        <v>9000</v>
      </c>
      <c r="X183" s="27">
        <v>18000</v>
      </c>
      <c r="Y183" s="27">
        <v>27000</v>
      </c>
      <c r="Z183" s="27">
        <v>36000</v>
      </c>
      <c r="AA183" s="30">
        <v>2593729582</v>
      </c>
      <c r="AB183" s="30">
        <v>3252160946</v>
      </c>
      <c r="AC183" s="30">
        <v>3061761799</v>
      </c>
      <c r="AD183" s="30">
        <v>3011578822</v>
      </c>
      <c r="AE183" s="30">
        <f t="shared" si="3"/>
        <v>11919231149</v>
      </c>
      <c r="AF183" s="59" t="s">
        <v>353</v>
      </c>
    </row>
    <row r="184" spans="1:32" ht="51" x14ac:dyDescent="0.25">
      <c r="A184" s="157"/>
      <c r="B184" s="158">
        <v>0</v>
      </c>
      <c r="C184" s="157"/>
      <c r="D184" s="159">
        <v>0</v>
      </c>
      <c r="E184" s="82">
        <v>12.723000000000001</v>
      </c>
      <c r="F184" s="82">
        <v>10.118</v>
      </c>
      <c r="G184" s="82">
        <v>0</v>
      </c>
      <c r="H184" s="82">
        <v>0</v>
      </c>
      <c r="I184" s="82">
        <v>5.71</v>
      </c>
      <c r="J184" s="25">
        <v>52030030006</v>
      </c>
      <c r="K184" s="59" t="s">
        <v>1512</v>
      </c>
      <c r="L184" s="59" t="s">
        <v>1513</v>
      </c>
      <c r="M184" s="62" t="s">
        <v>105</v>
      </c>
      <c r="N184" s="26" t="s">
        <v>370</v>
      </c>
      <c r="O184" s="25" t="s">
        <v>488</v>
      </c>
      <c r="P184" s="26" t="s">
        <v>685</v>
      </c>
      <c r="Q184" s="26" t="s">
        <v>370</v>
      </c>
      <c r="R184" s="28">
        <v>12</v>
      </c>
      <c r="S184" s="27">
        <v>40</v>
      </c>
      <c r="T184" s="28">
        <v>10</v>
      </c>
      <c r="U184" s="27">
        <v>0</v>
      </c>
      <c r="V184" s="27">
        <v>100</v>
      </c>
      <c r="W184" s="27">
        <v>55</v>
      </c>
      <c r="X184" s="27">
        <v>100</v>
      </c>
      <c r="Y184" s="27">
        <v>0</v>
      </c>
      <c r="Z184" s="27">
        <v>0</v>
      </c>
      <c r="AA184" s="29">
        <v>200000000</v>
      </c>
      <c r="AB184" s="29">
        <v>175000000</v>
      </c>
      <c r="AC184" s="29">
        <v>0</v>
      </c>
      <c r="AD184" s="29">
        <v>0</v>
      </c>
      <c r="AE184" s="30">
        <f t="shared" si="3"/>
        <v>375000000</v>
      </c>
      <c r="AF184" s="59" t="s">
        <v>365</v>
      </c>
    </row>
    <row r="185" spans="1:32" ht="63.75" x14ac:dyDescent="0.25">
      <c r="A185" s="157"/>
      <c r="B185" s="158">
        <v>0</v>
      </c>
      <c r="C185" s="157" t="s">
        <v>1514</v>
      </c>
      <c r="D185" s="159">
        <v>9.8000000000000007</v>
      </c>
      <c r="E185" s="82">
        <v>0</v>
      </c>
      <c r="F185" s="82">
        <v>0</v>
      </c>
      <c r="G185" s="82">
        <v>11.5</v>
      </c>
      <c r="H185" s="82">
        <v>0</v>
      </c>
      <c r="I185" s="82">
        <v>4.6059999999999999</v>
      </c>
      <c r="J185" s="25">
        <v>52030040001</v>
      </c>
      <c r="K185" s="59" t="s">
        <v>1515</v>
      </c>
      <c r="L185" s="59" t="s">
        <v>1516</v>
      </c>
      <c r="M185" s="62" t="s">
        <v>141</v>
      </c>
      <c r="N185" s="26" t="s">
        <v>370</v>
      </c>
      <c r="O185" s="25" t="s">
        <v>381</v>
      </c>
      <c r="P185" s="26" t="s">
        <v>686</v>
      </c>
      <c r="Q185" s="26" t="s">
        <v>370</v>
      </c>
      <c r="R185" s="26">
        <v>2</v>
      </c>
      <c r="S185" s="27">
        <v>41</v>
      </c>
      <c r="T185" s="28">
        <v>14</v>
      </c>
      <c r="U185" s="27">
        <v>0</v>
      </c>
      <c r="V185" s="27">
        <v>1</v>
      </c>
      <c r="W185" s="27">
        <v>0</v>
      </c>
      <c r="X185" s="27">
        <v>0</v>
      </c>
      <c r="Y185" s="27">
        <v>1</v>
      </c>
      <c r="Z185" s="27">
        <v>0</v>
      </c>
      <c r="AA185" s="30">
        <v>0</v>
      </c>
      <c r="AB185" s="30">
        <v>0</v>
      </c>
      <c r="AC185" s="30">
        <v>400000000</v>
      </c>
      <c r="AD185" s="30">
        <v>0</v>
      </c>
      <c r="AE185" s="30">
        <f t="shared" si="3"/>
        <v>400000000</v>
      </c>
      <c r="AF185" s="59" t="s">
        <v>367</v>
      </c>
    </row>
    <row r="186" spans="1:32" ht="51" x14ac:dyDescent="0.25">
      <c r="A186" s="157"/>
      <c r="B186" s="158">
        <v>0</v>
      </c>
      <c r="C186" s="157"/>
      <c r="D186" s="159">
        <v>0</v>
      </c>
      <c r="E186" s="82">
        <v>59.164000000000009</v>
      </c>
      <c r="F186" s="82">
        <v>51.321000000000005</v>
      </c>
      <c r="G186" s="82">
        <v>39.411000000000001</v>
      </c>
      <c r="H186" s="82">
        <v>42.925000000000004</v>
      </c>
      <c r="I186" s="82">
        <v>47.704999999999998</v>
      </c>
      <c r="J186" s="25">
        <v>52030040002</v>
      </c>
      <c r="K186" s="59" t="s">
        <v>1517</v>
      </c>
      <c r="L186" s="59" t="s">
        <v>1518</v>
      </c>
      <c r="M186" s="62" t="s">
        <v>141</v>
      </c>
      <c r="N186" s="26" t="s">
        <v>370</v>
      </c>
      <c r="O186" s="25" t="s">
        <v>381</v>
      </c>
      <c r="P186" s="26" t="s">
        <v>687</v>
      </c>
      <c r="Q186" s="26" t="s">
        <v>370</v>
      </c>
      <c r="R186" s="26">
        <v>2</v>
      </c>
      <c r="S186" s="27">
        <v>41</v>
      </c>
      <c r="T186" s="28">
        <v>14</v>
      </c>
      <c r="U186" s="27">
        <v>38000</v>
      </c>
      <c r="V186" s="27">
        <v>38000</v>
      </c>
      <c r="W186" s="27">
        <v>38000</v>
      </c>
      <c r="X186" s="27">
        <v>38000</v>
      </c>
      <c r="Y186" s="27">
        <v>38000</v>
      </c>
      <c r="Z186" s="27">
        <v>38000</v>
      </c>
      <c r="AA186" s="30">
        <v>27883779918</v>
      </c>
      <c r="AB186" s="30">
        <v>8011118668</v>
      </c>
      <c r="AC186" s="30">
        <v>5000000000</v>
      </c>
      <c r="AD186" s="30">
        <v>5000000000</v>
      </c>
      <c r="AE186" s="30">
        <f t="shared" si="3"/>
        <v>45894898586</v>
      </c>
      <c r="AF186" s="59" t="s">
        <v>367</v>
      </c>
    </row>
    <row r="187" spans="1:32" ht="76.5" x14ac:dyDescent="0.25">
      <c r="A187" s="157"/>
      <c r="B187" s="158">
        <v>0</v>
      </c>
      <c r="C187" s="157"/>
      <c r="D187" s="159">
        <v>0</v>
      </c>
      <c r="E187" s="82">
        <v>40.835999999999999</v>
      </c>
      <c r="F187" s="82">
        <v>26.434000000000001</v>
      </c>
      <c r="G187" s="82">
        <v>15.36</v>
      </c>
      <c r="H187" s="82">
        <v>16.445</v>
      </c>
      <c r="I187" s="82">
        <v>24.268999999999998</v>
      </c>
      <c r="J187" s="25">
        <v>52030040003</v>
      </c>
      <c r="K187" s="59" t="s">
        <v>1519</v>
      </c>
      <c r="L187" s="59" t="s">
        <v>1520</v>
      </c>
      <c r="M187" s="62" t="s">
        <v>105</v>
      </c>
      <c r="N187" s="26" t="s">
        <v>370</v>
      </c>
      <c r="O187" s="25" t="s">
        <v>381</v>
      </c>
      <c r="P187" s="26" t="s">
        <v>688</v>
      </c>
      <c r="Q187" s="26" t="s">
        <v>370</v>
      </c>
      <c r="R187" s="26">
        <v>2</v>
      </c>
      <c r="S187" s="27">
        <v>41</v>
      </c>
      <c r="T187" s="28">
        <v>14</v>
      </c>
      <c r="U187" s="27">
        <v>99900</v>
      </c>
      <c r="V187" s="27">
        <v>840000</v>
      </c>
      <c r="W187" s="32">
        <v>99900</v>
      </c>
      <c r="X187" s="32">
        <v>216900</v>
      </c>
      <c r="Y187" s="32">
        <v>506900</v>
      </c>
      <c r="Z187" s="32">
        <v>840000</v>
      </c>
      <c r="AA187" s="30">
        <v>235117742</v>
      </c>
      <c r="AB187" s="30">
        <v>400000000</v>
      </c>
      <c r="AC187" s="30">
        <v>828000000</v>
      </c>
      <c r="AD187" s="30">
        <v>864712634</v>
      </c>
      <c r="AE187" s="30">
        <f t="shared" si="3"/>
        <v>2327830376</v>
      </c>
      <c r="AF187" s="59" t="s">
        <v>367</v>
      </c>
    </row>
    <row r="188" spans="1:32" ht="63.75" x14ac:dyDescent="0.25">
      <c r="A188" s="157"/>
      <c r="B188" s="158">
        <v>0</v>
      </c>
      <c r="C188" s="157"/>
      <c r="D188" s="159">
        <v>0</v>
      </c>
      <c r="E188" s="82">
        <v>0</v>
      </c>
      <c r="F188" s="82">
        <v>22.245000000000001</v>
      </c>
      <c r="G188" s="82">
        <v>16.504999999999999</v>
      </c>
      <c r="H188" s="82">
        <v>19.414999999999999</v>
      </c>
      <c r="I188" s="82">
        <v>12.934999999999999</v>
      </c>
      <c r="J188" s="25">
        <v>52030040004</v>
      </c>
      <c r="K188" s="59" t="s">
        <v>1521</v>
      </c>
      <c r="L188" s="59" t="s">
        <v>1522</v>
      </c>
      <c r="M188" s="62" t="s">
        <v>105</v>
      </c>
      <c r="N188" s="26" t="s">
        <v>370</v>
      </c>
      <c r="O188" s="25" t="s">
        <v>381</v>
      </c>
      <c r="P188" s="26" t="s">
        <v>689</v>
      </c>
      <c r="Q188" s="26" t="s">
        <v>370</v>
      </c>
      <c r="R188" s="26">
        <v>8</v>
      </c>
      <c r="S188" s="27">
        <v>35</v>
      </c>
      <c r="T188" s="28">
        <v>16</v>
      </c>
      <c r="U188" s="27">
        <v>0</v>
      </c>
      <c r="V188" s="27">
        <v>450</v>
      </c>
      <c r="W188" s="27">
        <v>0</v>
      </c>
      <c r="X188" s="27">
        <v>150</v>
      </c>
      <c r="Y188" s="27">
        <v>300</v>
      </c>
      <c r="Z188" s="27">
        <v>450</v>
      </c>
      <c r="AA188" s="30">
        <v>0</v>
      </c>
      <c r="AB188" s="30">
        <v>300000000</v>
      </c>
      <c r="AC188" s="30">
        <v>300000000</v>
      </c>
      <c r="AD188" s="30">
        <v>300000000</v>
      </c>
      <c r="AE188" s="30">
        <f t="shared" si="3"/>
        <v>900000000</v>
      </c>
      <c r="AF188" s="59" t="s">
        <v>361</v>
      </c>
    </row>
    <row r="189" spans="1:32" ht="114.75" x14ac:dyDescent="0.25">
      <c r="A189" s="157"/>
      <c r="B189" s="158">
        <v>0</v>
      </c>
      <c r="C189" s="157"/>
      <c r="D189" s="159">
        <v>0</v>
      </c>
      <c r="E189" s="82">
        <v>0</v>
      </c>
      <c r="F189" s="82">
        <v>0</v>
      </c>
      <c r="G189" s="82">
        <v>17.224</v>
      </c>
      <c r="H189" s="82">
        <v>21.215</v>
      </c>
      <c r="I189" s="82">
        <v>10.484999999999999</v>
      </c>
      <c r="J189" s="25">
        <v>52030040005</v>
      </c>
      <c r="K189" s="59" t="s">
        <v>1523</v>
      </c>
      <c r="L189" s="59" t="s">
        <v>1524</v>
      </c>
      <c r="M189" s="62" t="s">
        <v>141</v>
      </c>
      <c r="N189" s="26" t="s">
        <v>370</v>
      </c>
      <c r="O189" s="25" t="s">
        <v>381</v>
      </c>
      <c r="P189" s="26" t="s">
        <v>690</v>
      </c>
      <c r="Q189" s="26" t="s">
        <v>370</v>
      </c>
      <c r="R189" s="26">
        <v>2</v>
      </c>
      <c r="S189" s="27">
        <v>41</v>
      </c>
      <c r="T189" s="28">
        <v>14</v>
      </c>
      <c r="U189" s="27">
        <v>0</v>
      </c>
      <c r="V189" s="27">
        <v>1</v>
      </c>
      <c r="W189" s="27">
        <v>0</v>
      </c>
      <c r="X189" s="27">
        <v>0</v>
      </c>
      <c r="Y189" s="27">
        <v>1</v>
      </c>
      <c r="Z189" s="27">
        <v>1</v>
      </c>
      <c r="AA189" s="30">
        <v>0</v>
      </c>
      <c r="AB189" s="30">
        <v>0</v>
      </c>
      <c r="AC189" s="30">
        <v>2630000000</v>
      </c>
      <c r="AD189" s="30">
        <v>2741750000</v>
      </c>
      <c r="AE189" s="30">
        <f t="shared" si="3"/>
        <v>5371750000</v>
      </c>
      <c r="AF189" s="59" t="s">
        <v>367</v>
      </c>
    </row>
    <row r="190" spans="1:32" ht="38.25" x14ac:dyDescent="0.25">
      <c r="A190" s="157"/>
      <c r="B190" s="158">
        <v>0</v>
      </c>
      <c r="C190" s="157" t="s">
        <v>1525</v>
      </c>
      <c r="D190" s="159">
        <v>7.4649999999999999</v>
      </c>
      <c r="E190" s="82">
        <v>21.324999999999999</v>
      </c>
      <c r="F190" s="82">
        <v>18.190000000000001</v>
      </c>
      <c r="G190" s="82">
        <v>10.497</v>
      </c>
      <c r="H190" s="82">
        <v>10.038</v>
      </c>
      <c r="I190" s="82">
        <v>15.013000000000002</v>
      </c>
      <c r="J190" s="25">
        <v>52030050001</v>
      </c>
      <c r="K190" s="59" t="s">
        <v>1526</v>
      </c>
      <c r="L190" s="59" t="s">
        <v>1527</v>
      </c>
      <c r="M190" s="62" t="s">
        <v>105</v>
      </c>
      <c r="N190" s="26" t="s">
        <v>370</v>
      </c>
      <c r="O190" s="25" t="s">
        <v>381</v>
      </c>
      <c r="P190" s="26" t="s">
        <v>691</v>
      </c>
      <c r="Q190" s="26" t="s">
        <v>370</v>
      </c>
      <c r="R190" s="28">
        <v>11</v>
      </c>
      <c r="S190" s="27">
        <v>40</v>
      </c>
      <c r="T190" s="26">
        <v>7</v>
      </c>
      <c r="U190" s="27">
        <v>21693</v>
      </c>
      <c r="V190" s="27">
        <v>27943</v>
      </c>
      <c r="W190" s="27">
        <v>21893</v>
      </c>
      <c r="X190" s="27">
        <v>23193</v>
      </c>
      <c r="Y190" s="27">
        <v>25693</v>
      </c>
      <c r="Z190" s="27">
        <v>27943</v>
      </c>
      <c r="AA190" s="30">
        <v>248575243</v>
      </c>
      <c r="AB190" s="30">
        <v>20803768602</v>
      </c>
      <c r="AC190" s="30">
        <v>116770982811</v>
      </c>
      <c r="AD190" s="30">
        <v>114445185504</v>
      </c>
      <c r="AE190" s="30">
        <f t="shared" si="3"/>
        <v>252268512160</v>
      </c>
      <c r="AF190" s="59" t="s">
        <v>1139</v>
      </c>
    </row>
    <row r="191" spans="1:32" ht="51" x14ac:dyDescent="0.25">
      <c r="A191" s="157"/>
      <c r="B191" s="158">
        <v>0</v>
      </c>
      <c r="C191" s="157"/>
      <c r="D191" s="159">
        <v>0</v>
      </c>
      <c r="E191" s="82">
        <v>0</v>
      </c>
      <c r="F191" s="82">
        <v>7.963000000000001</v>
      </c>
      <c r="G191" s="82">
        <v>7.4429999999999996</v>
      </c>
      <c r="H191" s="82">
        <v>7.4539999999999997</v>
      </c>
      <c r="I191" s="82">
        <v>5.7160000000000002</v>
      </c>
      <c r="J191" s="25">
        <v>52030050002</v>
      </c>
      <c r="K191" s="59" t="s">
        <v>1528</v>
      </c>
      <c r="L191" s="59" t="s">
        <v>1529</v>
      </c>
      <c r="M191" s="62" t="s">
        <v>105</v>
      </c>
      <c r="N191" s="26" t="s">
        <v>373</v>
      </c>
      <c r="O191" s="25" t="s">
        <v>381</v>
      </c>
      <c r="P191" s="26" t="s">
        <v>692</v>
      </c>
      <c r="Q191" s="26" t="s">
        <v>373</v>
      </c>
      <c r="R191" s="28">
        <v>11</v>
      </c>
      <c r="S191" s="27">
        <v>40</v>
      </c>
      <c r="T191" s="26">
        <v>7</v>
      </c>
      <c r="U191" s="27">
        <v>26</v>
      </c>
      <c r="V191" s="27">
        <v>66</v>
      </c>
      <c r="W191" s="27">
        <v>0</v>
      </c>
      <c r="X191" s="27">
        <v>36</v>
      </c>
      <c r="Y191" s="27">
        <v>51</v>
      </c>
      <c r="Z191" s="27">
        <v>66</v>
      </c>
      <c r="AA191" s="30">
        <v>0</v>
      </c>
      <c r="AB191" s="30">
        <v>1352666507</v>
      </c>
      <c r="AC191" s="30">
        <v>1880700332</v>
      </c>
      <c r="AD191" s="30">
        <v>1922497728</v>
      </c>
      <c r="AE191" s="30">
        <f t="shared" si="3"/>
        <v>5155864567</v>
      </c>
      <c r="AF191" s="59" t="s">
        <v>1139</v>
      </c>
    </row>
    <row r="192" spans="1:32" ht="51" x14ac:dyDescent="0.25">
      <c r="A192" s="157"/>
      <c r="B192" s="158">
        <v>0</v>
      </c>
      <c r="C192" s="157"/>
      <c r="D192" s="159">
        <v>0</v>
      </c>
      <c r="E192" s="82">
        <v>16.744999999999997</v>
      </c>
      <c r="F192" s="82">
        <v>7.13</v>
      </c>
      <c r="G192" s="82">
        <v>7.2440000000000007</v>
      </c>
      <c r="H192" s="82">
        <v>7.1150000000000002</v>
      </c>
      <c r="I192" s="82">
        <v>9.5579999999999998</v>
      </c>
      <c r="J192" s="25">
        <v>52030050003</v>
      </c>
      <c r="K192" s="59" t="s">
        <v>1530</v>
      </c>
      <c r="L192" s="59" t="s">
        <v>1531</v>
      </c>
      <c r="M192" s="62" t="s">
        <v>105</v>
      </c>
      <c r="N192" s="26" t="s">
        <v>370</v>
      </c>
      <c r="O192" s="25" t="s">
        <v>381</v>
      </c>
      <c r="P192" s="26" t="s">
        <v>693</v>
      </c>
      <c r="Q192" s="26" t="s">
        <v>370</v>
      </c>
      <c r="R192" s="26">
        <v>1</v>
      </c>
      <c r="S192" s="27">
        <v>40</v>
      </c>
      <c r="T192" s="26">
        <v>7</v>
      </c>
      <c r="U192" s="27">
        <v>115</v>
      </c>
      <c r="V192" s="27">
        <v>330</v>
      </c>
      <c r="W192" s="27">
        <v>140</v>
      </c>
      <c r="X192" s="27">
        <v>190</v>
      </c>
      <c r="Y192" s="27">
        <v>290</v>
      </c>
      <c r="Z192" s="27">
        <v>330</v>
      </c>
      <c r="AA192" s="30">
        <v>34748756</v>
      </c>
      <c r="AB192" s="30">
        <v>778671361</v>
      </c>
      <c r="AC192" s="30">
        <v>1036755626</v>
      </c>
      <c r="AD192" s="30">
        <v>487620258</v>
      </c>
      <c r="AE192" s="30">
        <f t="shared" si="3"/>
        <v>2337796001</v>
      </c>
      <c r="AF192" s="59" t="s">
        <v>1139</v>
      </c>
    </row>
    <row r="193" spans="1:32" ht="38.25" x14ac:dyDescent="0.25">
      <c r="A193" s="157"/>
      <c r="B193" s="158">
        <v>0</v>
      </c>
      <c r="C193" s="157"/>
      <c r="D193" s="159">
        <v>0</v>
      </c>
      <c r="E193" s="82">
        <v>36.792000000000002</v>
      </c>
      <c r="F193" s="82">
        <v>10.25</v>
      </c>
      <c r="G193" s="82">
        <v>8.391</v>
      </c>
      <c r="H193" s="82">
        <v>8.7080000000000002</v>
      </c>
      <c r="I193" s="82">
        <v>16.035</v>
      </c>
      <c r="J193" s="25">
        <v>52030050004</v>
      </c>
      <c r="K193" s="59" t="s">
        <v>1532</v>
      </c>
      <c r="L193" s="59" t="s">
        <v>1533</v>
      </c>
      <c r="M193" s="62" t="s">
        <v>105</v>
      </c>
      <c r="N193" s="26" t="s">
        <v>370</v>
      </c>
      <c r="O193" s="25" t="s">
        <v>381</v>
      </c>
      <c r="P193" s="26" t="s">
        <v>694</v>
      </c>
      <c r="Q193" s="26" t="s">
        <v>370</v>
      </c>
      <c r="R193" s="28">
        <v>11</v>
      </c>
      <c r="S193" s="27">
        <v>40</v>
      </c>
      <c r="T193" s="26">
        <v>7</v>
      </c>
      <c r="U193" s="27">
        <v>6291</v>
      </c>
      <c r="V193" s="27">
        <v>9916</v>
      </c>
      <c r="W193" s="27">
        <v>6731</v>
      </c>
      <c r="X193" s="27">
        <v>7820</v>
      </c>
      <c r="Y193" s="27">
        <v>8820</v>
      </c>
      <c r="Z193" s="27">
        <v>9916</v>
      </c>
      <c r="AA193" s="30">
        <v>3584626500</v>
      </c>
      <c r="AB193" s="30">
        <v>13954132247</v>
      </c>
      <c r="AC193" s="30">
        <v>14401838859</v>
      </c>
      <c r="AD193" s="30">
        <v>15693300224</v>
      </c>
      <c r="AE193" s="30">
        <f t="shared" si="3"/>
        <v>47633897830</v>
      </c>
      <c r="AF193" s="59" t="s">
        <v>1139</v>
      </c>
    </row>
    <row r="194" spans="1:32" ht="51" x14ac:dyDescent="0.25">
      <c r="A194" s="157"/>
      <c r="B194" s="158">
        <v>0</v>
      </c>
      <c r="C194" s="157"/>
      <c r="D194" s="159">
        <v>0</v>
      </c>
      <c r="E194" s="82">
        <v>0</v>
      </c>
      <c r="F194" s="82">
        <v>0</v>
      </c>
      <c r="G194" s="82">
        <v>24.077000000000002</v>
      </c>
      <c r="H194" s="82">
        <v>24.256</v>
      </c>
      <c r="I194" s="82">
        <v>12.083</v>
      </c>
      <c r="J194" s="25">
        <v>52030050005</v>
      </c>
      <c r="K194" s="59" t="s">
        <v>1534</v>
      </c>
      <c r="L194" s="59" t="s">
        <v>1535</v>
      </c>
      <c r="M194" s="62" t="s">
        <v>105</v>
      </c>
      <c r="N194" s="26" t="s">
        <v>371</v>
      </c>
      <c r="O194" s="25" t="s">
        <v>381</v>
      </c>
      <c r="P194" s="26" t="s">
        <v>695</v>
      </c>
      <c r="Q194" s="26" t="s">
        <v>371</v>
      </c>
      <c r="R194" s="28">
        <v>11</v>
      </c>
      <c r="S194" s="32">
        <v>40</v>
      </c>
      <c r="T194" s="33">
        <v>7</v>
      </c>
      <c r="U194" s="27">
        <v>0</v>
      </c>
      <c r="V194" s="27">
        <v>30</v>
      </c>
      <c r="W194" s="27">
        <v>0</v>
      </c>
      <c r="X194" s="27">
        <v>0</v>
      </c>
      <c r="Y194" s="27">
        <v>15.00000056664717</v>
      </c>
      <c r="Z194" s="27">
        <v>30.00000113329434</v>
      </c>
      <c r="AA194" s="30">
        <v>0</v>
      </c>
      <c r="AB194" s="30">
        <v>0</v>
      </c>
      <c r="AC194" s="30">
        <v>229649262810</v>
      </c>
      <c r="AD194" s="30">
        <v>229649262810</v>
      </c>
      <c r="AE194" s="30">
        <f t="shared" si="3"/>
        <v>459298525620</v>
      </c>
      <c r="AF194" s="59" t="s">
        <v>363</v>
      </c>
    </row>
    <row r="195" spans="1:32" ht="51" x14ac:dyDescent="0.25">
      <c r="A195" s="157"/>
      <c r="B195" s="158">
        <v>0</v>
      </c>
      <c r="C195" s="157"/>
      <c r="D195" s="159">
        <v>0</v>
      </c>
      <c r="E195" s="82">
        <v>0</v>
      </c>
      <c r="F195" s="82">
        <v>6.601</v>
      </c>
      <c r="G195" s="82">
        <v>7.0990000000000002</v>
      </c>
      <c r="H195" s="82">
        <v>7.1069999999999993</v>
      </c>
      <c r="I195" s="82">
        <v>5.202</v>
      </c>
      <c r="J195" s="25">
        <v>52030050006</v>
      </c>
      <c r="K195" s="59" t="s">
        <v>1536</v>
      </c>
      <c r="L195" s="59" t="s">
        <v>1537</v>
      </c>
      <c r="M195" s="62" t="s">
        <v>105</v>
      </c>
      <c r="N195" s="26" t="s">
        <v>371</v>
      </c>
      <c r="O195" s="25" t="s">
        <v>696</v>
      </c>
      <c r="P195" s="26" t="s">
        <v>697</v>
      </c>
      <c r="Q195" s="26" t="s">
        <v>370</v>
      </c>
      <c r="R195" s="28">
        <v>11</v>
      </c>
      <c r="S195" s="27">
        <v>40</v>
      </c>
      <c r="T195" s="26">
        <v>7</v>
      </c>
      <c r="U195" s="27">
        <v>0.8</v>
      </c>
      <c r="V195" s="27">
        <v>1</v>
      </c>
      <c r="W195" s="27">
        <v>0</v>
      </c>
      <c r="X195" s="27">
        <v>0.86</v>
      </c>
      <c r="Y195" s="27">
        <v>0.92</v>
      </c>
      <c r="Z195" s="27">
        <v>1</v>
      </c>
      <c r="AA195" s="30">
        <v>0</v>
      </c>
      <c r="AB195" s="30">
        <v>413880752</v>
      </c>
      <c r="AC195" s="30">
        <v>420297175</v>
      </c>
      <c r="AD195" s="30">
        <v>452230223</v>
      </c>
      <c r="AE195" s="30">
        <f t="shared" si="3"/>
        <v>1286408150</v>
      </c>
      <c r="AF195" s="59" t="s">
        <v>1139</v>
      </c>
    </row>
    <row r="196" spans="1:32" ht="51" x14ac:dyDescent="0.25">
      <c r="A196" s="157"/>
      <c r="B196" s="158">
        <v>0</v>
      </c>
      <c r="C196" s="157"/>
      <c r="D196" s="159">
        <v>0</v>
      </c>
      <c r="E196" s="82">
        <v>0</v>
      </c>
      <c r="F196" s="82">
        <v>30.002000000000002</v>
      </c>
      <c r="G196" s="82">
        <v>13.630999999999998</v>
      </c>
      <c r="H196" s="82">
        <v>13.675999999999998</v>
      </c>
      <c r="I196" s="82">
        <v>14.327000000000002</v>
      </c>
      <c r="J196" s="25">
        <v>52030050007</v>
      </c>
      <c r="K196" s="59" t="s">
        <v>1538</v>
      </c>
      <c r="L196" s="59" t="s">
        <v>1539</v>
      </c>
      <c r="M196" s="62" t="s">
        <v>105</v>
      </c>
      <c r="N196" s="26" t="s">
        <v>374</v>
      </c>
      <c r="O196" s="25" t="s">
        <v>381</v>
      </c>
      <c r="P196" s="26" t="s">
        <v>698</v>
      </c>
      <c r="Q196" s="26" t="s">
        <v>374</v>
      </c>
      <c r="R196" s="28">
        <v>11</v>
      </c>
      <c r="S196" s="32">
        <v>40</v>
      </c>
      <c r="T196" s="33">
        <v>15</v>
      </c>
      <c r="U196" s="27">
        <v>84891</v>
      </c>
      <c r="V196" s="27">
        <v>187966</v>
      </c>
      <c r="W196" s="27">
        <v>0</v>
      </c>
      <c r="X196" s="27">
        <v>105506</v>
      </c>
      <c r="Y196" s="27">
        <v>146736</v>
      </c>
      <c r="Z196" s="27">
        <v>187966</v>
      </c>
      <c r="AA196" s="30">
        <v>0</v>
      </c>
      <c r="AB196" s="30">
        <v>28943460000</v>
      </c>
      <c r="AC196" s="30">
        <v>57886920000</v>
      </c>
      <c r="AD196" s="30">
        <v>57886920000</v>
      </c>
      <c r="AE196" s="30">
        <f t="shared" si="3"/>
        <v>144717300000</v>
      </c>
      <c r="AF196" s="59" t="s">
        <v>363</v>
      </c>
    </row>
    <row r="197" spans="1:32" ht="76.5" x14ac:dyDescent="0.25">
      <c r="A197" s="157"/>
      <c r="B197" s="158">
        <v>0</v>
      </c>
      <c r="C197" s="157"/>
      <c r="D197" s="159">
        <v>0</v>
      </c>
      <c r="E197" s="82">
        <v>0</v>
      </c>
      <c r="F197" s="82">
        <v>7.8869999999999996</v>
      </c>
      <c r="G197" s="82">
        <v>7.306</v>
      </c>
      <c r="H197" s="82">
        <v>7.3069999999999995</v>
      </c>
      <c r="I197" s="82">
        <v>5.625</v>
      </c>
      <c r="J197" s="25">
        <v>52030050008</v>
      </c>
      <c r="K197" s="59" t="s">
        <v>1540</v>
      </c>
      <c r="L197" s="59" t="s">
        <v>1541</v>
      </c>
      <c r="M197" s="62" t="s">
        <v>105</v>
      </c>
      <c r="N197" s="26" t="s">
        <v>370</v>
      </c>
      <c r="O197" s="25" t="s">
        <v>419</v>
      </c>
      <c r="P197" s="26" t="s">
        <v>1794</v>
      </c>
      <c r="Q197" s="26" t="s">
        <v>370</v>
      </c>
      <c r="R197" s="28">
        <v>11</v>
      </c>
      <c r="S197" s="32">
        <v>40</v>
      </c>
      <c r="T197" s="33">
        <v>15</v>
      </c>
      <c r="U197" s="27">
        <v>5</v>
      </c>
      <c r="V197" s="27">
        <v>8</v>
      </c>
      <c r="W197" s="27">
        <v>0</v>
      </c>
      <c r="X197" s="27">
        <v>6</v>
      </c>
      <c r="Y197" s="27">
        <v>7</v>
      </c>
      <c r="Z197" s="27">
        <v>8</v>
      </c>
      <c r="AA197" s="30">
        <v>0</v>
      </c>
      <c r="AB197" s="30">
        <v>1300000000</v>
      </c>
      <c r="AC197" s="30">
        <v>1300000000</v>
      </c>
      <c r="AD197" s="30">
        <v>1300000000</v>
      </c>
      <c r="AE197" s="30">
        <f t="shared" si="3"/>
        <v>3900000000</v>
      </c>
      <c r="AF197" s="59" t="s">
        <v>363</v>
      </c>
    </row>
    <row r="198" spans="1:32" ht="38.25" x14ac:dyDescent="0.25">
      <c r="A198" s="157"/>
      <c r="B198" s="158">
        <v>0</v>
      </c>
      <c r="C198" s="157"/>
      <c r="D198" s="159">
        <v>0</v>
      </c>
      <c r="E198" s="82">
        <v>25.137999999999998</v>
      </c>
      <c r="F198" s="82">
        <v>6.2930000000000001</v>
      </c>
      <c r="G198" s="82">
        <v>7.1980000000000004</v>
      </c>
      <c r="H198" s="82">
        <v>7.2210000000000001</v>
      </c>
      <c r="I198" s="82">
        <v>11.462</v>
      </c>
      <c r="J198" s="25">
        <v>52030050009</v>
      </c>
      <c r="K198" s="59" t="s">
        <v>1795</v>
      </c>
      <c r="L198" s="59" t="s">
        <v>1542</v>
      </c>
      <c r="M198" s="62" t="s">
        <v>105</v>
      </c>
      <c r="N198" s="26" t="s">
        <v>370</v>
      </c>
      <c r="O198" s="25" t="s">
        <v>696</v>
      </c>
      <c r="P198" s="26" t="s">
        <v>699</v>
      </c>
      <c r="Q198" s="26" t="s">
        <v>370</v>
      </c>
      <c r="R198" s="28">
        <v>11</v>
      </c>
      <c r="S198" s="27">
        <v>40</v>
      </c>
      <c r="T198" s="26">
        <v>7</v>
      </c>
      <c r="U198" s="27">
        <v>7</v>
      </c>
      <c r="V198" s="27">
        <v>9</v>
      </c>
      <c r="W198" s="27">
        <v>7.5</v>
      </c>
      <c r="X198" s="27">
        <v>8</v>
      </c>
      <c r="Y198" s="27">
        <v>8.5</v>
      </c>
      <c r="Z198" s="27">
        <v>9</v>
      </c>
      <c r="AA198" s="30">
        <v>800000000</v>
      </c>
      <c r="AB198" s="30">
        <v>891000000</v>
      </c>
      <c r="AC198" s="30">
        <v>840000000</v>
      </c>
      <c r="AD198" s="30">
        <v>935550000</v>
      </c>
      <c r="AE198" s="30">
        <f t="shared" si="3"/>
        <v>3466550000</v>
      </c>
      <c r="AF198" s="59" t="s">
        <v>1139</v>
      </c>
    </row>
    <row r="199" spans="1:32" ht="38.25" x14ac:dyDescent="0.25">
      <c r="A199" s="157"/>
      <c r="B199" s="158">
        <v>0</v>
      </c>
      <c r="C199" s="157"/>
      <c r="D199" s="159">
        <v>0</v>
      </c>
      <c r="E199" s="82">
        <v>0</v>
      </c>
      <c r="F199" s="82">
        <v>5.6840000000000002</v>
      </c>
      <c r="G199" s="82">
        <v>7.1139999999999999</v>
      </c>
      <c r="H199" s="82">
        <v>7.1179999999999994</v>
      </c>
      <c r="I199" s="82">
        <v>4.9790000000000001</v>
      </c>
      <c r="J199" s="25">
        <v>52030050010</v>
      </c>
      <c r="K199" s="59" t="s">
        <v>1543</v>
      </c>
      <c r="L199" s="59" t="s">
        <v>1544</v>
      </c>
      <c r="M199" s="62" t="s">
        <v>105</v>
      </c>
      <c r="N199" s="26" t="s">
        <v>370</v>
      </c>
      <c r="O199" s="25" t="s">
        <v>381</v>
      </c>
      <c r="P199" s="26" t="s">
        <v>700</v>
      </c>
      <c r="Q199" s="26" t="s">
        <v>370</v>
      </c>
      <c r="R199" s="28">
        <v>11</v>
      </c>
      <c r="S199" s="27">
        <v>40</v>
      </c>
      <c r="T199" s="26">
        <v>7</v>
      </c>
      <c r="U199" s="27">
        <v>0</v>
      </c>
      <c r="V199" s="27">
        <v>1</v>
      </c>
      <c r="W199" s="27">
        <v>0</v>
      </c>
      <c r="X199" s="27" t="s">
        <v>375</v>
      </c>
      <c r="Y199" s="27" t="s">
        <v>376</v>
      </c>
      <c r="Z199" s="27" t="s">
        <v>377</v>
      </c>
      <c r="AA199" s="30">
        <v>0</v>
      </c>
      <c r="AB199" s="30">
        <v>471601498</v>
      </c>
      <c r="AC199" s="30">
        <v>485749543</v>
      </c>
      <c r="AD199" s="30">
        <v>500322029</v>
      </c>
      <c r="AE199" s="30">
        <f t="shared" si="3"/>
        <v>1457673070</v>
      </c>
      <c r="AF199" s="59" t="s">
        <v>1139</v>
      </c>
    </row>
    <row r="200" spans="1:32" ht="38.25" customHeight="1" x14ac:dyDescent="0.25">
      <c r="A200" s="157"/>
      <c r="B200" s="158">
        <v>0</v>
      </c>
      <c r="C200" s="157" t="s">
        <v>1545</v>
      </c>
      <c r="D200" s="159">
        <v>7.1510000000000007</v>
      </c>
      <c r="E200" s="82">
        <v>0</v>
      </c>
      <c r="F200" s="82">
        <v>36.814</v>
      </c>
      <c r="G200" s="82">
        <v>48.109000000000002</v>
      </c>
      <c r="H200" s="82">
        <v>48.012</v>
      </c>
      <c r="I200" s="82">
        <v>36.234000000000002</v>
      </c>
      <c r="J200" s="25">
        <v>52030060001</v>
      </c>
      <c r="K200" s="59" t="s">
        <v>1546</v>
      </c>
      <c r="L200" s="59" t="s">
        <v>1547</v>
      </c>
      <c r="M200" s="62" t="s">
        <v>105</v>
      </c>
      <c r="N200" s="26" t="s">
        <v>370</v>
      </c>
      <c r="O200" s="25" t="s">
        <v>414</v>
      </c>
      <c r="P200" s="26" t="s">
        <v>701</v>
      </c>
      <c r="Q200" s="26" t="s">
        <v>370</v>
      </c>
      <c r="R200" s="26">
        <v>6</v>
      </c>
      <c r="S200" s="27">
        <v>40</v>
      </c>
      <c r="T200" s="26">
        <v>3</v>
      </c>
      <c r="U200" s="27">
        <v>11</v>
      </c>
      <c r="V200" s="27">
        <v>22</v>
      </c>
      <c r="W200" s="27">
        <v>0</v>
      </c>
      <c r="X200" s="27">
        <v>14</v>
      </c>
      <c r="Y200" s="27">
        <v>18</v>
      </c>
      <c r="Z200" s="27">
        <v>22</v>
      </c>
      <c r="AA200" s="30">
        <v>0</v>
      </c>
      <c r="AB200" s="30">
        <v>135118166353</v>
      </c>
      <c r="AC200" s="30">
        <v>88580107940</v>
      </c>
      <c r="AD200" s="30">
        <v>88580107940</v>
      </c>
      <c r="AE200" s="30">
        <f t="shared" si="3"/>
        <v>312278382233</v>
      </c>
      <c r="AF200" s="59" t="s">
        <v>362</v>
      </c>
    </row>
    <row r="201" spans="1:32" ht="25.5" x14ac:dyDescent="0.25">
      <c r="A201" s="157"/>
      <c r="B201" s="158">
        <v>0</v>
      </c>
      <c r="C201" s="157"/>
      <c r="D201" s="159">
        <v>0</v>
      </c>
      <c r="E201" s="82">
        <v>43.958999999999996</v>
      </c>
      <c r="F201" s="82">
        <v>19.359000000000002</v>
      </c>
      <c r="G201" s="82">
        <v>25.576000000000001</v>
      </c>
      <c r="H201" s="82">
        <v>25.608999999999998</v>
      </c>
      <c r="I201" s="82">
        <v>26.626000000000001</v>
      </c>
      <c r="J201" s="25">
        <v>52030060002</v>
      </c>
      <c r="K201" s="59" t="s">
        <v>1548</v>
      </c>
      <c r="L201" s="59" t="s">
        <v>1549</v>
      </c>
      <c r="M201" s="62" t="s">
        <v>105</v>
      </c>
      <c r="N201" s="26" t="s">
        <v>370</v>
      </c>
      <c r="O201" s="25" t="s">
        <v>381</v>
      </c>
      <c r="P201" s="26" t="s">
        <v>702</v>
      </c>
      <c r="Q201" s="26" t="s">
        <v>370</v>
      </c>
      <c r="R201" s="28">
        <v>10</v>
      </c>
      <c r="S201" s="27">
        <v>40</v>
      </c>
      <c r="T201" s="26">
        <v>7</v>
      </c>
      <c r="U201" s="27">
        <v>6382</v>
      </c>
      <c r="V201" s="27">
        <v>9132</v>
      </c>
      <c r="W201" s="27">
        <v>6682</v>
      </c>
      <c r="X201" s="27">
        <v>7499</v>
      </c>
      <c r="Y201" s="27">
        <v>8316</v>
      </c>
      <c r="Z201" s="27">
        <v>9132</v>
      </c>
      <c r="AA201" s="30">
        <v>438895103</v>
      </c>
      <c r="AB201" s="30">
        <v>490589861</v>
      </c>
      <c r="AC201" s="30">
        <v>519921852</v>
      </c>
      <c r="AD201" s="30">
        <v>550648193</v>
      </c>
      <c r="AE201" s="30">
        <f t="shared" si="3"/>
        <v>2000055009</v>
      </c>
      <c r="AF201" s="59" t="s">
        <v>1139</v>
      </c>
    </row>
    <row r="202" spans="1:32" ht="51" x14ac:dyDescent="0.25">
      <c r="A202" s="157"/>
      <c r="B202" s="158">
        <v>0</v>
      </c>
      <c r="C202" s="157"/>
      <c r="D202" s="159">
        <v>0</v>
      </c>
      <c r="E202" s="82">
        <v>56.040999999999997</v>
      </c>
      <c r="F202" s="82">
        <v>19.827000000000002</v>
      </c>
      <c r="G202" s="82">
        <v>26.314999999999998</v>
      </c>
      <c r="H202" s="82">
        <v>26.379000000000001</v>
      </c>
      <c r="I202" s="82">
        <v>30.14</v>
      </c>
      <c r="J202" s="25">
        <v>52030060003</v>
      </c>
      <c r="K202" s="59" t="s">
        <v>1550</v>
      </c>
      <c r="L202" s="59" t="s">
        <v>1551</v>
      </c>
      <c r="M202" s="62" t="s">
        <v>105</v>
      </c>
      <c r="N202" s="26" t="s">
        <v>370</v>
      </c>
      <c r="O202" s="25" t="s">
        <v>381</v>
      </c>
      <c r="P202" s="26" t="s">
        <v>703</v>
      </c>
      <c r="Q202" s="26" t="s">
        <v>370</v>
      </c>
      <c r="R202" s="28">
        <v>11</v>
      </c>
      <c r="S202" s="27">
        <v>40</v>
      </c>
      <c r="T202" s="26">
        <v>7</v>
      </c>
      <c r="U202" s="27">
        <v>0</v>
      </c>
      <c r="V202" s="27">
        <v>25</v>
      </c>
      <c r="W202" s="27">
        <v>1</v>
      </c>
      <c r="X202" s="27">
        <v>8</v>
      </c>
      <c r="Y202" s="27">
        <v>17</v>
      </c>
      <c r="Z202" s="27">
        <v>25</v>
      </c>
      <c r="AA202" s="30">
        <v>1076691310</v>
      </c>
      <c r="AB202" s="30">
        <v>1130525876</v>
      </c>
      <c r="AC202" s="30">
        <v>1187052169</v>
      </c>
      <c r="AD202" s="30">
        <v>1246404778</v>
      </c>
      <c r="AE202" s="30">
        <f t="shared" si="3"/>
        <v>4640674133</v>
      </c>
      <c r="AF202" s="59" t="s">
        <v>1139</v>
      </c>
    </row>
    <row r="203" spans="1:32" ht="38.25" x14ac:dyDescent="0.25">
      <c r="A203" s="157"/>
      <c r="B203" s="158">
        <v>0</v>
      </c>
      <c r="C203" s="157"/>
      <c r="D203" s="159">
        <v>0</v>
      </c>
      <c r="E203" s="82">
        <v>0</v>
      </c>
      <c r="F203" s="82">
        <v>12</v>
      </c>
      <c r="G203" s="82">
        <v>0</v>
      </c>
      <c r="H203" s="82">
        <v>0</v>
      </c>
      <c r="I203" s="82">
        <v>3.5000000000000004</v>
      </c>
      <c r="J203" s="25">
        <v>52030060004</v>
      </c>
      <c r="K203" s="59" t="s">
        <v>1552</v>
      </c>
      <c r="L203" s="59" t="s">
        <v>1553</v>
      </c>
      <c r="M203" s="62" t="s">
        <v>105</v>
      </c>
      <c r="N203" s="26" t="s">
        <v>533</v>
      </c>
      <c r="O203" s="25" t="s">
        <v>381</v>
      </c>
      <c r="P203" s="26" t="s">
        <v>704</v>
      </c>
      <c r="Q203" s="26" t="s">
        <v>370</v>
      </c>
      <c r="R203" s="28">
        <v>11</v>
      </c>
      <c r="S203" s="27">
        <v>40</v>
      </c>
      <c r="T203" s="26">
        <v>7</v>
      </c>
      <c r="U203" s="27">
        <v>0</v>
      </c>
      <c r="V203" s="27">
        <v>1</v>
      </c>
      <c r="W203" s="27">
        <v>0</v>
      </c>
      <c r="X203" s="27">
        <v>1</v>
      </c>
      <c r="Y203" s="27">
        <v>0</v>
      </c>
      <c r="Z203" s="27">
        <v>0</v>
      </c>
      <c r="AA203" s="30">
        <v>0</v>
      </c>
      <c r="AB203" s="30">
        <v>124000000</v>
      </c>
      <c r="AC203" s="30">
        <v>0</v>
      </c>
      <c r="AD203" s="58">
        <v>0</v>
      </c>
      <c r="AE203" s="30">
        <f t="shared" si="3"/>
        <v>124000000</v>
      </c>
      <c r="AF203" s="59" t="s">
        <v>1139</v>
      </c>
    </row>
    <row r="204" spans="1:32" ht="51" x14ac:dyDescent="0.25">
      <c r="A204" s="157"/>
      <c r="B204" s="158">
        <v>0</v>
      </c>
      <c r="C204" s="157"/>
      <c r="D204" s="159">
        <v>0</v>
      </c>
      <c r="E204" s="82">
        <v>0</v>
      </c>
      <c r="F204" s="82">
        <v>12</v>
      </c>
      <c r="G204" s="82">
        <v>0</v>
      </c>
      <c r="H204" s="82">
        <v>0</v>
      </c>
      <c r="I204" s="82">
        <v>3.5000000000000004</v>
      </c>
      <c r="J204" s="25">
        <v>52030060005</v>
      </c>
      <c r="K204" s="59" t="s">
        <v>1554</v>
      </c>
      <c r="L204" s="59" t="s">
        <v>1555</v>
      </c>
      <c r="M204" s="62" t="s">
        <v>105</v>
      </c>
      <c r="N204" s="26" t="s">
        <v>533</v>
      </c>
      <c r="O204" s="25" t="s">
        <v>381</v>
      </c>
      <c r="P204" s="26" t="s">
        <v>705</v>
      </c>
      <c r="Q204" s="26" t="s">
        <v>370</v>
      </c>
      <c r="R204" s="28">
        <v>11</v>
      </c>
      <c r="S204" s="27">
        <v>40</v>
      </c>
      <c r="T204" s="26">
        <v>7</v>
      </c>
      <c r="U204" s="27">
        <v>0</v>
      </c>
      <c r="V204" s="27">
        <v>1</v>
      </c>
      <c r="W204" s="27">
        <v>0</v>
      </c>
      <c r="X204" s="27">
        <v>1</v>
      </c>
      <c r="Y204" s="27">
        <v>0</v>
      </c>
      <c r="Z204" s="27">
        <v>0</v>
      </c>
      <c r="AA204" s="30">
        <v>0</v>
      </c>
      <c r="AB204" s="30">
        <v>124000000</v>
      </c>
      <c r="AC204" s="30">
        <v>0</v>
      </c>
      <c r="AD204" s="58">
        <v>0</v>
      </c>
      <c r="AE204" s="30">
        <f t="shared" si="3"/>
        <v>124000000</v>
      </c>
      <c r="AF204" s="59" t="s">
        <v>1139</v>
      </c>
    </row>
    <row r="205" spans="1:32" ht="51" customHeight="1" x14ac:dyDescent="0.25">
      <c r="A205" s="157"/>
      <c r="B205" s="158">
        <v>0</v>
      </c>
      <c r="C205" s="157" t="s">
        <v>1556</v>
      </c>
      <c r="D205" s="159">
        <v>8.5459999999999994</v>
      </c>
      <c r="E205" s="82">
        <v>0</v>
      </c>
      <c r="F205" s="82">
        <v>0</v>
      </c>
      <c r="G205" s="82">
        <v>0</v>
      </c>
      <c r="H205" s="82">
        <v>18.257999999999999</v>
      </c>
      <c r="I205" s="82">
        <v>4.5650000000000004</v>
      </c>
      <c r="J205" s="25">
        <v>52030070001</v>
      </c>
      <c r="K205" s="59" t="s">
        <v>1557</v>
      </c>
      <c r="L205" s="59" t="s">
        <v>1558</v>
      </c>
      <c r="M205" s="62" t="s">
        <v>105</v>
      </c>
      <c r="N205" s="26" t="s">
        <v>373</v>
      </c>
      <c r="O205" s="25" t="s">
        <v>381</v>
      </c>
      <c r="P205" s="26" t="s">
        <v>706</v>
      </c>
      <c r="Q205" s="26" t="s">
        <v>373</v>
      </c>
      <c r="R205" s="28">
        <v>11</v>
      </c>
      <c r="S205" s="27">
        <v>32</v>
      </c>
      <c r="T205" s="28">
        <v>15</v>
      </c>
      <c r="U205" s="27">
        <v>0</v>
      </c>
      <c r="V205" s="27">
        <v>12</v>
      </c>
      <c r="W205" s="27">
        <v>0</v>
      </c>
      <c r="X205" s="27">
        <v>0</v>
      </c>
      <c r="Y205" s="27">
        <v>0</v>
      </c>
      <c r="Z205" s="27">
        <v>12</v>
      </c>
      <c r="AA205" s="27">
        <v>0</v>
      </c>
      <c r="AB205" s="27">
        <v>0</v>
      </c>
      <c r="AC205" s="27">
        <v>0</v>
      </c>
      <c r="AD205" s="29">
        <v>10000000000</v>
      </c>
      <c r="AE205" s="30">
        <f t="shared" si="3"/>
        <v>10000000000</v>
      </c>
      <c r="AF205" s="59" t="s">
        <v>365</v>
      </c>
    </row>
    <row r="206" spans="1:32" ht="76.5" x14ac:dyDescent="0.25">
      <c r="A206" s="157"/>
      <c r="B206" s="158">
        <v>0</v>
      </c>
      <c r="C206" s="157"/>
      <c r="D206" s="159">
        <v>0</v>
      </c>
      <c r="E206" s="82">
        <v>25.134</v>
      </c>
      <c r="F206" s="82">
        <v>9.0869999999999997</v>
      </c>
      <c r="G206" s="82">
        <v>12.967999999999998</v>
      </c>
      <c r="H206" s="82">
        <v>10.324</v>
      </c>
      <c r="I206" s="82">
        <v>14.377999999999998</v>
      </c>
      <c r="J206" s="25">
        <v>52030070002</v>
      </c>
      <c r="K206" s="59" t="s">
        <v>1559</v>
      </c>
      <c r="L206" s="59" t="s">
        <v>1560</v>
      </c>
      <c r="M206" s="62" t="s">
        <v>105</v>
      </c>
      <c r="N206" s="26" t="s">
        <v>370</v>
      </c>
      <c r="O206" s="25" t="s">
        <v>381</v>
      </c>
      <c r="P206" s="26" t="s">
        <v>707</v>
      </c>
      <c r="Q206" s="26" t="s">
        <v>370</v>
      </c>
      <c r="R206" s="28">
        <v>11</v>
      </c>
      <c r="S206" s="27">
        <v>40</v>
      </c>
      <c r="T206" s="28">
        <v>15</v>
      </c>
      <c r="U206" s="27">
        <v>334</v>
      </c>
      <c r="V206" s="27">
        <v>673</v>
      </c>
      <c r="W206" s="27">
        <v>384</v>
      </c>
      <c r="X206" s="27">
        <v>450</v>
      </c>
      <c r="Y206" s="27">
        <v>550</v>
      </c>
      <c r="Z206" s="27">
        <v>673</v>
      </c>
      <c r="AA206" s="29">
        <v>6081962713</v>
      </c>
      <c r="AB206" s="29">
        <v>5400000000</v>
      </c>
      <c r="AC206" s="29">
        <v>5362000000</v>
      </c>
      <c r="AD206" s="29">
        <v>5728860000</v>
      </c>
      <c r="AE206" s="30">
        <f t="shared" si="3"/>
        <v>22572822713</v>
      </c>
      <c r="AF206" s="59" t="s">
        <v>365</v>
      </c>
    </row>
    <row r="207" spans="1:32" ht="38.25" x14ac:dyDescent="0.25">
      <c r="A207" s="157"/>
      <c r="B207" s="158">
        <v>0</v>
      </c>
      <c r="C207" s="157"/>
      <c r="D207" s="159">
        <v>0</v>
      </c>
      <c r="E207" s="82">
        <v>0</v>
      </c>
      <c r="F207" s="82">
        <v>0</v>
      </c>
      <c r="G207" s="82">
        <v>0</v>
      </c>
      <c r="H207" s="82">
        <v>8.6290000000000013</v>
      </c>
      <c r="I207" s="82">
        <v>2.1590000000000003</v>
      </c>
      <c r="J207" s="25">
        <v>52030070003</v>
      </c>
      <c r="K207" s="59" t="s">
        <v>1561</v>
      </c>
      <c r="L207" s="59" t="s">
        <v>1562</v>
      </c>
      <c r="M207" s="62" t="s">
        <v>105</v>
      </c>
      <c r="N207" s="26" t="s">
        <v>370</v>
      </c>
      <c r="O207" s="25" t="s">
        <v>381</v>
      </c>
      <c r="P207" s="26" t="s">
        <v>708</v>
      </c>
      <c r="Q207" s="26" t="s">
        <v>370</v>
      </c>
      <c r="R207" s="28">
        <v>11</v>
      </c>
      <c r="S207" s="27">
        <v>40</v>
      </c>
      <c r="T207" s="26">
        <v>7</v>
      </c>
      <c r="U207" s="27">
        <v>0</v>
      </c>
      <c r="V207" s="27">
        <v>1</v>
      </c>
      <c r="W207" s="27">
        <v>0</v>
      </c>
      <c r="X207" s="27">
        <v>0</v>
      </c>
      <c r="Y207" s="27">
        <v>0</v>
      </c>
      <c r="Z207" s="27">
        <v>1</v>
      </c>
      <c r="AA207" s="30">
        <v>0</v>
      </c>
      <c r="AB207" s="30">
        <v>0</v>
      </c>
      <c r="AC207" s="30">
        <v>0</v>
      </c>
      <c r="AD207" s="30">
        <v>5000000000</v>
      </c>
      <c r="AE207" s="30">
        <f t="shared" si="3"/>
        <v>5000000000</v>
      </c>
      <c r="AF207" s="59" t="s">
        <v>1141</v>
      </c>
    </row>
    <row r="208" spans="1:32" ht="38.25" x14ac:dyDescent="0.25">
      <c r="A208" s="157"/>
      <c r="B208" s="158">
        <v>0</v>
      </c>
      <c r="C208" s="157"/>
      <c r="D208" s="159">
        <v>0</v>
      </c>
      <c r="E208" s="82">
        <v>14.19</v>
      </c>
      <c r="F208" s="82">
        <v>8.9809999999999999</v>
      </c>
      <c r="G208" s="82">
        <v>8.9410000000000007</v>
      </c>
      <c r="H208" s="82">
        <v>8.1559999999999988</v>
      </c>
      <c r="I208" s="82">
        <v>10.067</v>
      </c>
      <c r="J208" s="25">
        <v>52030070004</v>
      </c>
      <c r="K208" s="59" t="s">
        <v>1563</v>
      </c>
      <c r="L208" s="59" t="s">
        <v>1564</v>
      </c>
      <c r="M208" s="62" t="s">
        <v>141</v>
      </c>
      <c r="N208" s="26" t="s">
        <v>370</v>
      </c>
      <c r="O208" s="25" t="s">
        <v>381</v>
      </c>
      <c r="P208" s="26" t="s">
        <v>709</v>
      </c>
      <c r="Q208" s="26" t="s">
        <v>370</v>
      </c>
      <c r="R208" s="28">
        <v>11</v>
      </c>
      <c r="S208" s="27">
        <v>33</v>
      </c>
      <c r="T208" s="26">
        <v>5</v>
      </c>
      <c r="U208" s="27">
        <v>5</v>
      </c>
      <c r="V208" s="27">
        <v>152</v>
      </c>
      <c r="W208" s="27">
        <v>52</v>
      </c>
      <c r="X208" s="27">
        <v>134</v>
      </c>
      <c r="Y208" s="27">
        <v>134</v>
      </c>
      <c r="Z208" s="27">
        <v>152</v>
      </c>
      <c r="AA208" s="30">
        <v>2982473569</v>
      </c>
      <c r="AB208" s="30">
        <v>2007579226</v>
      </c>
      <c r="AC208" s="30">
        <v>2193500000</v>
      </c>
      <c r="AD208" s="30">
        <v>2216675000</v>
      </c>
      <c r="AE208" s="30">
        <f t="shared" si="3"/>
        <v>9400227795</v>
      </c>
      <c r="AF208" s="59" t="s">
        <v>352</v>
      </c>
    </row>
    <row r="209" spans="1:32" ht="63.75" x14ac:dyDescent="0.25">
      <c r="A209" s="157"/>
      <c r="B209" s="158">
        <v>0</v>
      </c>
      <c r="C209" s="157"/>
      <c r="D209" s="159">
        <v>0</v>
      </c>
      <c r="E209" s="82">
        <v>0</v>
      </c>
      <c r="F209" s="82">
        <v>6.0430000000000001</v>
      </c>
      <c r="G209" s="82">
        <v>8.6330000000000009</v>
      </c>
      <c r="H209" s="82">
        <v>0</v>
      </c>
      <c r="I209" s="82">
        <v>1.5110000000000001</v>
      </c>
      <c r="J209" s="25">
        <v>52030070005</v>
      </c>
      <c r="K209" s="59" t="s">
        <v>1565</v>
      </c>
      <c r="L209" s="59" t="s">
        <v>1566</v>
      </c>
      <c r="M209" s="62" t="s">
        <v>105</v>
      </c>
      <c r="N209" s="26" t="s">
        <v>370</v>
      </c>
      <c r="O209" s="25" t="s">
        <v>381</v>
      </c>
      <c r="P209" s="26" t="s">
        <v>710</v>
      </c>
      <c r="Q209" s="26" t="s">
        <v>370</v>
      </c>
      <c r="R209" s="28">
        <v>11</v>
      </c>
      <c r="S209" s="27">
        <v>45</v>
      </c>
      <c r="T209" s="28">
        <v>18</v>
      </c>
      <c r="U209" s="27">
        <v>0</v>
      </c>
      <c r="V209" s="27">
        <v>1</v>
      </c>
      <c r="W209" s="27">
        <v>0</v>
      </c>
      <c r="X209" s="27">
        <v>1</v>
      </c>
      <c r="Y209" s="27">
        <v>1</v>
      </c>
      <c r="Z209" s="27">
        <v>0</v>
      </c>
      <c r="AA209" s="30">
        <v>0</v>
      </c>
      <c r="AB209" s="30">
        <v>675000000</v>
      </c>
      <c r="AC209" s="30">
        <v>675000000</v>
      </c>
      <c r="AD209" s="30">
        <v>0</v>
      </c>
      <c r="AE209" s="30">
        <f t="shared" ref="AE209:AE274" si="4">SUM(AA209:AD209)</f>
        <v>1350000000</v>
      </c>
      <c r="AF209" s="59" t="s">
        <v>369</v>
      </c>
    </row>
    <row r="210" spans="1:32" ht="51" x14ac:dyDescent="0.25">
      <c r="A210" s="157"/>
      <c r="B210" s="158">
        <v>0</v>
      </c>
      <c r="C210" s="157"/>
      <c r="D210" s="159">
        <v>0</v>
      </c>
      <c r="E210" s="82">
        <v>15.773999999999999</v>
      </c>
      <c r="F210" s="82">
        <v>10.585000000000001</v>
      </c>
      <c r="G210" s="82">
        <v>11.806999999999999</v>
      </c>
      <c r="H210" s="82">
        <v>9.1109999999999989</v>
      </c>
      <c r="I210" s="82">
        <v>11.819000000000001</v>
      </c>
      <c r="J210" s="25">
        <v>52030070006</v>
      </c>
      <c r="K210" s="59" t="s">
        <v>1567</v>
      </c>
      <c r="L210" s="59" t="s">
        <v>1568</v>
      </c>
      <c r="M210" s="62" t="s">
        <v>105</v>
      </c>
      <c r="N210" s="26" t="s">
        <v>370</v>
      </c>
      <c r="O210" s="25" t="s">
        <v>381</v>
      </c>
      <c r="P210" s="26" t="s">
        <v>711</v>
      </c>
      <c r="Q210" s="26" t="s">
        <v>370</v>
      </c>
      <c r="R210" s="28">
        <v>11</v>
      </c>
      <c r="S210" s="27">
        <v>19</v>
      </c>
      <c r="T210" s="28">
        <v>18</v>
      </c>
      <c r="U210" s="27">
        <v>0</v>
      </c>
      <c r="V210" s="27">
        <v>5000</v>
      </c>
      <c r="W210" s="27">
        <v>1000</v>
      </c>
      <c r="X210" s="27">
        <v>3000</v>
      </c>
      <c r="Y210" s="27">
        <v>4000</v>
      </c>
      <c r="Z210" s="27">
        <v>5000</v>
      </c>
      <c r="AA210" s="30">
        <v>4762353855</v>
      </c>
      <c r="AB210" s="30">
        <v>3553279099</v>
      </c>
      <c r="AC210" s="30">
        <v>3730943054</v>
      </c>
      <c r="AD210" s="30">
        <v>3917490206</v>
      </c>
      <c r="AE210" s="30">
        <f t="shared" si="4"/>
        <v>15964066214</v>
      </c>
      <c r="AF210" s="59" t="s">
        <v>369</v>
      </c>
    </row>
    <row r="211" spans="1:32" ht="51" x14ac:dyDescent="0.25">
      <c r="A211" s="157"/>
      <c r="B211" s="158">
        <v>0</v>
      </c>
      <c r="C211" s="157"/>
      <c r="D211" s="159">
        <v>0</v>
      </c>
      <c r="E211" s="82">
        <v>8.8689999999999998</v>
      </c>
      <c r="F211" s="82">
        <v>7.3950000000000005</v>
      </c>
      <c r="G211" s="82">
        <v>8.5559999999999992</v>
      </c>
      <c r="H211" s="82">
        <v>7.2040000000000006</v>
      </c>
      <c r="I211" s="82">
        <v>7.5050000000000008</v>
      </c>
      <c r="J211" s="25">
        <v>52030070007</v>
      </c>
      <c r="K211" s="59" t="s">
        <v>1569</v>
      </c>
      <c r="L211" s="59" t="s">
        <v>1570</v>
      </c>
      <c r="M211" s="62" t="s">
        <v>141</v>
      </c>
      <c r="N211" s="26" t="s">
        <v>370</v>
      </c>
      <c r="O211" s="25" t="s">
        <v>381</v>
      </c>
      <c r="P211" s="26" t="s">
        <v>712</v>
      </c>
      <c r="Q211" s="26" t="s">
        <v>370</v>
      </c>
      <c r="R211" s="28">
        <v>11</v>
      </c>
      <c r="S211" s="27">
        <v>45</v>
      </c>
      <c r="T211" s="28">
        <v>18</v>
      </c>
      <c r="U211" s="27">
        <v>18</v>
      </c>
      <c r="V211" s="27">
        <v>18</v>
      </c>
      <c r="W211" s="27">
        <v>18</v>
      </c>
      <c r="X211" s="27">
        <v>18</v>
      </c>
      <c r="Y211" s="27">
        <v>18</v>
      </c>
      <c r="Z211" s="27">
        <v>18</v>
      </c>
      <c r="AA211" s="30">
        <v>350378441</v>
      </c>
      <c r="AB211" s="30">
        <v>468156478</v>
      </c>
      <c r="AC211" s="30">
        <v>491564301</v>
      </c>
      <c r="AD211" s="30">
        <v>516142517</v>
      </c>
      <c r="AE211" s="30">
        <f t="shared" si="4"/>
        <v>1826241737</v>
      </c>
      <c r="AF211" s="59" t="s">
        <v>369</v>
      </c>
    </row>
    <row r="212" spans="1:32" ht="38.25" x14ac:dyDescent="0.25">
      <c r="A212" s="157"/>
      <c r="B212" s="158">
        <v>0</v>
      </c>
      <c r="C212" s="157"/>
      <c r="D212" s="159">
        <v>0</v>
      </c>
      <c r="E212" s="82">
        <v>8.73</v>
      </c>
      <c r="F212" s="82">
        <v>11.752000000000001</v>
      </c>
      <c r="G212" s="82">
        <v>12.821999999999999</v>
      </c>
      <c r="H212" s="82">
        <v>8.3099999999999987</v>
      </c>
      <c r="I212" s="82">
        <v>9.8159999999999989</v>
      </c>
      <c r="J212" s="25">
        <v>52030070008</v>
      </c>
      <c r="K212" s="59" t="s">
        <v>1571</v>
      </c>
      <c r="L212" s="59" t="s">
        <v>1572</v>
      </c>
      <c r="M212" s="62" t="s">
        <v>105</v>
      </c>
      <c r="N212" s="26" t="s">
        <v>370</v>
      </c>
      <c r="O212" s="25" t="s">
        <v>381</v>
      </c>
      <c r="P212" s="26" t="s">
        <v>713</v>
      </c>
      <c r="Q212" s="26" t="s">
        <v>370</v>
      </c>
      <c r="R212" s="28">
        <v>11</v>
      </c>
      <c r="S212" s="27">
        <v>40</v>
      </c>
      <c r="T212" s="28">
        <v>15</v>
      </c>
      <c r="U212" s="27">
        <v>91</v>
      </c>
      <c r="V212" s="27">
        <v>251</v>
      </c>
      <c r="W212" s="27">
        <v>123</v>
      </c>
      <c r="X212" s="27">
        <v>167</v>
      </c>
      <c r="Y212" s="27">
        <v>209</v>
      </c>
      <c r="Z212" s="27">
        <v>251</v>
      </c>
      <c r="AA212" s="30">
        <v>735050300</v>
      </c>
      <c r="AB212" s="30">
        <v>6966148378</v>
      </c>
      <c r="AC212" s="30">
        <v>5000000000</v>
      </c>
      <c r="AD212" s="30">
        <v>843324000</v>
      </c>
      <c r="AE212" s="30">
        <f t="shared" si="4"/>
        <v>13544522678</v>
      </c>
      <c r="AF212" s="59" t="s">
        <v>360</v>
      </c>
    </row>
    <row r="213" spans="1:32" ht="38.25" x14ac:dyDescent="0.25">
      <c r="A213" s="157"/>
      <c r="B213" s="158">
        <v>0</v>
      </c>
      <c r="C213" s="157"/>
      <c r="D213" s="159">
        <v>0</v>
      </c>
      <c r="E213" s="82">
        <v>10.834000000000001</v>
      </c>
      <c r="F213" s="82">
        <v>24.582000000000001</v>
      </c>
      <c r="G213" s="82">
        <v>26.108999999999998</v>
      </c>
      <c r="H213" s="82">
        <v>23.681999999999999</v>
      </c>
      <c r="I213" s="82">
        <v>21.302</v>
      </c>
      <c r="J213" s="25">
        <v>52030070009</v>
      </c>
      <c r="K213" s="59" t="s">
        <v>1573</v>
      </c>
      <c r="L213" s="59" t="s">
        <v>1574</v>
      </c>
      <c r="M213" s="62" t="s">
        <v>141</v>
      </c>
      <c r="N213" s="26" t="s">
        <v>374</v>
      </c>
      <c r="O213" s="25" t="s">
        <v>419</v>
      </c>
      <c r="P213" s="26" t="s">
        <v>714</v>
      </c>
      <c r="Q213" s="26" t="s">
        <v>374</v>
      </c>
      <c r="R213" s="28">
        <v>11</v>
      </c>
      <c r="S213" s="27">
        <v>24</v>
      </c>
      <c r="T213" s="26">
        <v>9</v>
      </c>
      <c r="U213" s="27">
        <v>40673</v>
      </c>
      <c r="V213" s="27">
        <v>95379</v>
      </c>
      <c r="W213" s="32">
        <v>42058.74</v>
      </c>
      <c r="X213" s="32">
        <v>59832.159999999996</v>
      </c>
      <c r="Y213" s="32">
        <v>77605.579999999987</v>
      </c>
      <c r="Z213" s="32">
        <v>95378.999999999985</v>
      </c>
      <c r="AA213" s="30">
        <v>1062119587</v>
      </c>
      <c r="AB213" s="30">
        <v>13622698749</v>
      </c>
      <c r="AC213" s="30">
        <v>13622698749</v>
      </c>
      <c r="AD213" s="30">
        <v>13622698748</v>
      </c>
      <c r="AE213" s="30">
        <f t="shared" si="4"/>
        <v>41930215833</v>
      </c>
      <c r="AF213" s="59" t="s">
        <v>1141</v>
      </c>
    </row>
    <row r="214" spans="1:32" ht="153" x14ac:dyDescent="0.25">
      <c r="A214" s="157"/>
      <c r="B214" s="158">
        <v>0</v>
      </c>
      <c r="C214" s="157"/>
      <c r="D214" s="159">
        <v>0</v>
      </c>
      <c r="E214" s="82">
        <v>7.9649999999999999</v>
      </c>
      <c r="F214" s="82">
        <v>6.7449999999999992</v>
      </c>
      <c r="G214" s="82">
        <v>0</v>
      </c>
      <c r="H214" s="82">
        <v>0</v>
      </c>
      <c r="I214" s="82">
        <v>3.6769999999999996</v>
      </c>
      <c r="J214" s="25">
        <v>52030070010</v>
      </c>
      <c r="K214" s="59" t="s">
        <v>1575</v>
      </c>
      <c r="L214" s="59" t="s">
        <v>1576</v>
      </c>
      <c r="M214" s="62" t="s">
        <v>105</v>
      </c>
      <c r="N214" s="26" t="s">
        <v>370</v>
      </c>
      <c r="O214" s="25" t="s">
        <v>715</v>
      </c>
      <c r="P214" s="26" t="s">
        <v>716</v>
      </c>
      <c r="Q214" s="26" t="s">
        <v>370</v>
      </c>
      <c r="R214" s="28">
        <v>11</v>
      </c>
      <c r="S214" s="27">
        <v>40</v>
      </c>
      <c r="T214" s="28">
        <v>13</v>
      </c>
      <c r="U214" s="27">
        <v>0.45</v>
      </c>
      <c r="V214" s="27">
        <v>1</v>
      </c>
      <c r="W214" s="68">
        <v>0.7</v>
      </c>
      <c r="X214" s="68">
        <v>1</v>
      </c>
      <c r="Y214" s="27">
        <v>0</v>
      </c>
      <c r="Z214" s="27">
        <v>0</v>
      </c>
      <c r="AA214" s="30">
        <v>150000000</v>
      </c>
      <c r="AB214" s="30">
        <v>250000000</v>
      </c>
      <c r="AC214" s="30">
        <v>0</v>
      </c>
      <c r="AD214" s="30">
        <v>0</v>
      </c>
      <c r="AE214" s="30">
        <f t="shared" si="4"/>
        <v>400000000</v>
      </c>
      <c r="AF214" s="59" t="s">
        <v>360</v>
      </c>
    </row>
    <row r="215" spans="1:32" ht="51" x14ac:dyDescent="0.25">
      <c r="A215" s="157"/>
      <c r="B215" s="158">
        <v>0</v>
      </c>
      <c r="C215" s="157"/>
      <c r="D215" s="159">
        <v>0</v>
      </c>
      <c r="E215" s="82">
        <v>0</v>
      </c>
      <c r="F215" s="82">
        <v>8.3830000000000009</v>
      </c>
      <c r="G215" s="82">
        <v>10.164</v>
      </c>
      <c r="H215" s="82">
        <v>6.3259999999999996</v>
      </c>
      <c r="I215" s="82">
        <v>6.218</v>
      </c>
      <c r="J215" s="25">
        <v>52030070011</v>
      </c>
      <c r="K215" s="59" t="s">
        <v>1577</v>
      </c>
      <c r="L215" s="59" t="s">
        <v>1578</v>
      </c>
      <c r="M215" s="62" t="s">
        <v>105</v>
      </c>
      <c r="N215" s="26" t="s">
        <v>370</v>
      </c>
      <c r="O215" s="25" t="s">
        <v>381</v>
      </c>
      <c r="P215" s="26" t="s">
        <v>717</v>
      </c>
      <c r="Q215" s="26" t="s">
        <v>370</v>
      </c>
      <c r="R215" s="28">
        <v>11</v>
      </c>
      <c r="S215" s="27">
        <v>40</v>
      </c>
      <c r="T215" s="28">
        <v>10</v>
      </c>
      <c r="U215" s="27">
        <v>16</v>
      </c>
      <c r="V215" s="27">
        <v>25</v>
      </c>
      <c r="W215" s="27">
        <v>0</v>
      </c>
      <c r="X215" s="27">
        <v>21</v>
      </c>
      <c r="Y215" s="27">
        <v>24</v>
      </c>
      <c r="Z215" s="27">
        <v>25</v>
      </c>
      <c r="AA215" s="30">
        <v>0</v>
      </c>
      <c r="AB215" s="30">
        <v>1107600000</v>
      </c>
      <c r="AC215" s="30">
        <v>1000000000</v>
      </c>
      <c r="AD215" s="30">
        <v>1000000000</v>
      </c>
      <c r="AE215" s="30">
        <f t="shared" si="4"/>
        <v>3107600000</v>
      </c>
      <c r="AF215" s="59" t="s">
        <v>360</v>
      </c>
    </row>
    <row r="216" spans="1:32" ht="38.25" x14ac:dyDescent="0.25">
      <c r="A216" s="157"/>
      <c r="B216" s="158">
        <v>0</v>
      </c>
      <c r="C216" s="157"/>
      <c r="D216" s="159">
        <v>0</v>
      </c>
      <c r="E216" s="82">
        <v>8.5040000000000013</v>
      </c>
      <c r="F216" s="82">
        <v>6.4470000000000001</v>
      </c>
      <c r="G216" s="82">
        <v>0</v>
      </c>
      <c r="H216" s="82">
        <v>0</v>
      </c>
      <c r="I216" s="82">
        <v>6.9830000000000005</v>
      </c>
      <c r="J216" s="25">
        <v>52030070012</v>
      </c>
      <c r="K216" s="59" t="s">
        <v>1579</v>
      </c>
      <c r="L216" s="59" t="s">
        <v>1580</v>
      </c>
      <c r="M216" s="62" t="s">
        <v>141</v>
      </c>
      <c r="N216" s="26" t="s">
        <v>370</v>
      </c>
      <c r="O216" s="25" t="s">
        <v>381</v>
      </c>
      <c r="P216" s="26" t="s">
        <v>718</v>
      </c>
      <c r="Q216" s="26" t="s">
        <v>370</v>
      </c>
      <c r="R216" s="28">
        <v>11</v>
      </c>
      <c r="S216" s="27">
        <v>4</v>
      </c>
      <c r="T216" s="28">
        <v>15</v>
      </c>
      <c r="U216" s="27">
        <v>1</v>
      </c>
      <c r="V216" s="27">
        <v>1</v>
      </c>
      <c r="W216" s="68">
        <v>0.2</v>
      </c>
      <c r="X216" s="27">
        <v>1</v>
      </c>
      <c r="Y216" s="27">
        <v>0</v>
      </c>
      <c r="Z216" s="27">
        <v>0</v>
      </c>
      <c r="AA216" s="30">
        <v>1000000000</v>
      </c>
      <c r="AB216" s="30">
        <v>150000000</v>
      </c>
      <c r="AC216" s="30">
        <v>0</v>
      </c>
      <c r="AD216" s="30">
        <v>0</v>
      </c>
      <c r="AE216" s="30">
        <f t="shared" si="4"/>
        <v>1150000000</v>
      </c>
      <c r="AF216" s="59" t="s">
        <v>360</v>
      </c>
    </row>
    <row r="217" spans="1:32" ht="38.25" customHeight="1" x14ac:dyDescent="0.25">
      <c r="A217" s="157"/>
      <c r="B217" s="158">
        <v>0</v>
      </c>
      <c r="C217" s="157" t="s">
        <v>1581</v>
      </c>
      <c r="D217" s="159">
        <v>10.977</v>
      </c>
      <c r="E217" s="82">
        <v>0</v>
      </c>
      <c r="F217" s="82">
        <v>0</v>
      </c>
      <c r="G217" s="82">
        <v>6.1019999999999994</v>
      </c>
      <c r="H217" s="82">
        <v>0</v>
      </c>
      <c r="I217" s="82">
        <v>1.526</v>
      </c>
      <c r="J217" s="25">
        <v>52030080001</v>
      </c>
      <c r="K217" s="59" t="s">
        <v>1582</v>
      </c>
      <c r="L217" s="59" t="s">
        <v>1583</v>
      </c>
      <c r="M217" s="62" t="s">
        <v>105</v>
      </c>
      <c r="N217" s="26" t="s">
        <v>370</v>
      </c>
      <c r="O217" s="25" t="s">
        <v>381</v>
      </c>
      <c r="P217" s="26" t="s">
        <v>719</v>
      </c>
      <c r="Q217" s="26" t="s">
        <v>370</v>
      </c>
      <c r="R217" s="28">
        <v>11</v>
      </c>
      <c r="S217" s="27">
        <v>45</v>
      </c>
      <c r="T217" s="28">
        <v>17</v>
      </c>
      <c r="U217" s="27">
        <v>0</v>
      </c>
      <c r="V217" s="27">
        <v>1</v>
      </c>
      <c r="W217" s="27">
        <v>0</v>
      </c>
      <c r="X217" s="27">
        <v>0</v>
      </c>
      <c r="Y217" s="27">
        <v>1</v>
      </c>
      <c r="Z217" s="27">
        <v>0</v>
      </c>
      <c r="AA217" s="30">
        <v>0</v>
      </c>
      <c r="AB217" s="30">
        <v>0</v>
      </c>
      <c r="AC217" s="30">
        <v>900000000</v>
      </c>
      <c r="AD217" s="30">
        <v>0</v>
      </c>
      <c r="AE217" s="30">
        <f t="shared" si="4"/>
        <v>900000000</v>
      </c>
      <c r="AF217" s="59" t="s">
        <v>1140</v>
      </c>
    </row>
    <row r="218" spans="1:32" ht="63.75" x14ac:dyDescent="0.25">
      <c r="A218" s="157"/>
      <c r="B218" s="158">
        <v>0</v>
      </c>
      <c r="C218" s="157"/>
      <c r="D218" s="159">
        <v>0</v>
      </c>
      <c r="E218" s="82">
        <v>6.2850000000000001</v>
      </c>
      <c r="F218" s="82">
        <v>4.5809999999999995</v>
      </c>
      <c r="G218" s="82">
        <v>4.4390000000000001</v>
      </c>
      <c r="H218" s="82">
        <v>7.5520000000000005</v>
      </c>
      <c r="I218" s="82">
        <v>5.7140000000000004</v>
      </c>
      <c r="J218" s="25">
        <v>52030080002</v>
      </c>
      <c r="K218" s="59" t="s">
        <v>1584</v>
      </c>
      <c r="L218" s="59" t="s">
        <v>1585</v>
      </c>
      <c r="M218" s="62" t="s">
        <v>105</v>
      </c>
      <c r="N218" s="26" t="s">
        <v>370</v>
      </c>
      <c r="O218" s="25" t="s">
        <v>381</v>
      </c>
      <c r="P218" s="26" t="s">
        <v>720</v>
      </c>
      <c r="Q218" s="26" t="s">
        <v>370</v>
      </c>
      <c r="R218" s="28">
        <v>11</v>
      </c>
      <c r="S218" s="27">
        <v>45</v>
      </c>
      <c r="T218" s="28">
        <v>17</v>
      </c>
      <c r="U218" s="27">
        <v>0</v>
      </c>
      <c r="V218" s="27">
        <v>39</v>
      </c>
      <c r="W218" s="27">
        <v>8</v>
      </c>
      <c r="X218" s="27">
        <v>18</v>
      </c>
      <c r="Y218" s="27">
        <v>28</v>
      </c>
      <c r="Z218" s="27">
        <v>39</v>
      </c>
      <c r="AA218" s="30">
        <v>199628396</v>
      </c>
      <c r="AB218" s="30">
        <v>272587332</v>
      </c>
      <c r="AC218" s="30">
        <v>358344000</v>
      </c>
      <c r="AD218" s="30">
        <v>376261200</v>
      </c>
      <c r="AE218" s="30">
        <f t="shared" si="4"/>
        <v>1206820928</v>
      </c>
      <c r="AF218" s="59" t="s">
        <v>1140</v>
      </c>
    </row>
    <row r="219" spans="1:32" ht="76.5" x14ac:dyDescent="0.25">
      <c r="A219" s="157"/>
      <c r="B219" s="158">
        <v>0</v>
      </c>
      <c r="C219" s="157"/>
      <c r="D219" s="159">
        <v>0</v>
      </c>
      <c r="E219" s="82">
        <v>7.011000000000001</v>
      </c>
      <c r="F219" s="82">
        <v>6.0220000000000002</v>
      </c>
      <c r="G219" s="82">
        <v>4.7709999999999999</v>
      </c>
      <c r="H219" s="82">
        <v>7.9820000000000002</v>
      </c>
      <c r="I219" s="82">
        <v>6.4470000000000001</v>
      </c>
      <c r="J219" s="25">
        <v>52030080003</v>
      </c>
      <c r="K219" s="59" t="s">
        <v>1586</v>
      </c>
      <c r="L219" s="59" t="s">
        <v>1587</v>
      </c>
      <c r="M219" s="62" t="s">
        <v>105</v>
      </c>
      <c r="N219" s="26" t="s">
        <v>370</v>
      </c>
      <c r="O219" s="25" t="s">
        <v>721</v>
      </c>
      <c r="P219" s="26" t="s">
        <v>722</v>
      </c>
      <c r="Q219" s="26" t="s">
        <v>370</v>
      </c>
      <c r="R219" s="28">
        <v>11</v>
      </c>
      <c r="S219" s="27">
        <v>45</v>
      </c>
      <c r="T219" s="28">
        <v>16</v>
      </c>
      <c r="U219" s="27">
        <v>0</v>
      </c>
      <c r="V219" s="27">
        <v>69</v>
      </c>
      <c r="W219" s="27">
        <v>6</v>
      </c>
      <c r="X219" s="27">
        <v>27</v>
      </c>
      <c r="Y219" s="27">
        <v>48</v>
      </c>
      <c r="Z219" s="27">
        <v>69</v>
      </c>
      <c r="AA219" s="30">
        <v>708344294</v>
      </c>
      <c r="AB219" s="30">
        <v>437445192</v>
      </c>
      <c r="AC219" s="30">
        <v>630000000</v>
      </c>
      <c r="AD219" s="30">
        <v>670000000</v>
      </c>
      <c r="AE219" s="30">
        <f t="shared" si="4"/>
        <v>2445789486</v>
      </c>
      <c r="AF219" s="59" t="s">
        <v>1140</v>
      </c>
    </row>
    <row r="220" spans="1:32" ht="153" x14ac:dyDescent="0.25">
      <c r="A220" s="157"/>
      <c r="B220" s="158">
        <v>0</v>
      </c>
      <c r="C220" s="157"/>
      <c r="D220" s="159">
        <v>0</v>
      </c>
      <c r="E220" s="82">
        <v>9.1550000000000011</v>
      </c>
      <c r="F220" s="82">
        <v>8.3149999999999995</v>
      </c>
      <c r="G220" s="82">
        <v>4.0309999999999997</v>
      </c>
      <c r="H220" s="82">
        <v>10.378</v>
      </c>
      <c r="I220" s="82">
        <v>7.9699999999999989</v>
      </c>
      <c r="J220" s="25">
        <v>52030080004</v>
      </c>
      <c r="K220" s="59" t="s">
        <v>1588</v>
      </c>
      <c r="L220" s="59" t="s">
        <v>1589</v>
      </c>
      <c r="M220" s="62" t="s">
        <v>105</v>
      </c>
      <c r="N220" s="26" t="s">
        <v>371</v>
      </c>
      <c r="O220" s="25" t="s">
        <v>723</v>
      </c>
      <c r="P220" s="26" t="s">
        <v>724</v>
      </c>
      <c r="Q220" s="26" t="s">
        <v>370</v>
      </c>
      <c r="R220" s="26">
        <v>3</v>
      </c>
      <c r="S220" s="27">
        <v>19</v>
      </c>
      <c r="T220" s="26">
        <v>2</v>
      </c>
      <c r="U220" s="27">
        <v>67</v>
      </c>
      <c r="V220" s="27">
        <v>74</v>
      </c>
      <c r="W220" s="27">
        <v>71</v>
      </c>
      <c r="X220" s="27">
        <v>72</v>
      </c>
      <c r="Y220" s="27">
        <v>73</v>
      </c>
      <c r="Z220" s="27">
        <v>74</v>
      </c>
      <c r="AA220" s="30">
        <v>2210746668</v>
      </c>
      <c r="AB220" s="30">
        <v>3119252318</v>
      </c>
      <c r="AC220" s="30">
        <v>3292573542</v>
      </c>
      <c r="AD220" s="30">
        <v>2987003395</v>
      </c>
      <c r="AE220" s="30">
        <f t="shared" si="4"/>
        <v>11609575923</v>
      </c>
      <c r="AF220" s="59" t="s">
        <v>353</v>
      </c>
    </row>
    <row r="221" spans="1:32" ht="114.75" x14ac:dyDescent="0.25">
      <c r="A221" s="157"/>
      <c r="B221" s="158">
        <v>0</v>
      </c>
      <c r="C221" s="157"/>
      <c r="D221" s="159">
        <v>0</v>
      </c>
      <c r="E221" s="82">
        <v>21.404999999999998</v>
      </c>
      <c r="F221" s="82">
        <v>18.82</v>
      </c>
      <c r="G221" s="82">
        <v>11.930999999999999</v>
      </c>
      <c r="H221" s="82">
        <v>13.113</v>
      </c>
      <c r="I221" s="82">
        <v>16.317</v>
      </c>
      <c r="J221" s="25">
        <v>52030080005</v>
      </c>
      <c r="K221" s="59" t="s">
        <v>1590</v>
      </c>
      <c r="L221" s="59" t="s">
        <v>1591</v>
      </c>
      <c r="M221" s="62" t="s">
        <v>105</v>
      </c>
      <c r="N221" s="26" t="s">
        <v>370</v>
      </c>
      <c r="O221" s="25" t="s">
        <v>486</v>
      </c>
      <c r="P221" s="26" t="s">
        <v>725</v>
      </c>
      <c r="Q221" s="26" t="s">
        <v>370</v>
      </c>
      <c r="R221" s="28">
        <v>11</v>
      </c>
      <c r="S221" s="27">
        <v>43</v>
      </c>
      <c r="T221" s="26">
        <v>4</v>
      </c>
      <c r="U221" s="27">
        <v>1652</v>
      </c>
      <c r="V221" s="27">
        <v>2652</v>
      </c>
      <c r="W221" s="27">
        <v>1902</v>
      </c>
      <c r="X221" s="27">
        <v>2152</v>
      </c>
      <c r="Y221" s="27">
        <v>2402</v>
      </c>
      <c r="Z221" s="27">
        <v>2652</v>
      </c>
      <c r="AA221" s="30">
        <v>31812282062</v>
      </c>
      <c r="AB221" s="30">
        <v>13980306000</v>
      </c>
      <c r="AC221" s="30">
        <v>14646309106</v>
      </c>
      <c r="AD221" s="30">
        <v>15085698379</v>
      </c>
      <c r="AE221" s="30">
        <f t="shared" si="4"/>
        <v>75524595547</v>
      </c>
      <c r="AF221" s="59" t="s">
        <v>366</v>
      </c>
    </row>
    <row r="222" spans="1:32" ht="38.25" x14ac:dyDescent="0.25">
      <c r="A222" s="157"/>
      <c r="B222" s="158">
        <v>0</v>
      </c>
      <c r="C222" s="157"/>
      <c r="D222" s="159">
        <v>0</v>
      </c>
      <c r="E222" s="82">
        <v>0</v>
      </c>
      <c r="F222" s="82">
        <v>0</v>
      </c>
      <c r="G222" s="82">
        <v>4.2</v>
      </c>
      <c r="H222" s="82">
        <v>0</v>
      </c>
      <c r="I222" s="82">
        <v>1.05</v>
      </c>
      <c r="J222" s="25">
        <v>52030080006</v>
      </c>
      <c r="K222" s="59" t="s">
        <v>1592</v>
      </c>
      <c r="L222" s="59" t="s">
        <v>1593</v>
      </c>
      <c r="M222" s="62" t="s">
        <v>105</v>
      </c>
      <c r="N222" s="26" t="s">
        <v>370</v>
      </c>
      <c r="O222" s="25" t="s">
        <v>381</v>
      </c>
      <c r="P222" s="26" t="s">
        <v>726</v>
      </c>
      <c r="Q222" s="26" t="s">
        <v>370</v>
      </c>
      <c r="R222" s="28">
        <v>11</v>
      </c>
      <c r="S222" s="27">
        <v>43</v>
      </c>
      <c r="T222" s="26">
        <v>4</v>
      </c>
      <c r="U222" s="27">
        <v>0</v>
      </c>
      <c r="V222" s="27">
        <v>1</v>
      </c>
      <c r="W222" s="27">
        <v>0</v>
      </c>
      <c r="X222" s="27">
        <v>0</v>
      </c>
      <c r="Y222" s="27">
        <v>1</v>
      </c>
      <c r="Z222" s="27">
        <v>0</v>
      </c>
      <c r="AA222" s="30">
        <v>0</v>
      </c>
      <c r="AB222" s="30">
        <v>0</v>
      </c>
      <c r="AC222" s="30">
        <v>163146720</v>
      </c>
      <c r="AD222" s="30">
        <v>0</v>
      </c>
      <c r="AE222" s="30">
        <f t="shared" si="4"/>
        <v>163146720</v>
      </c>
      <c r="AF222" s="59" t="s">
        <v>366</v>
      </c>
    </row>
    <row r="223" spans="1:32" ht="76.5" x14ac:dyDescent="0.25">
      <c r="A223" s="157"/>
      <c r="B223" s="158">
        <v>0</v>
      </c>
      <c r="C223" s="157"/>
      <c r="D223" s="159">
        <v>0</v>
      </c>
      <c r="E223" s="82">
        <v>7.8029999999999999</v>
      </c>
      <c r="F223" s="82">
        <v>6.7830000000000004</v>
      </c>
      <c r="G223" s="82">
        <v>6.9970000000000008</v>
      </c>
      <c r="H223" s="82">
        <v>10.513999999999999</v>
      </c>
      <c r="I223" s="82">
        <v>8.0240000000000009</v>
      </c>
      <c r="J223" s="25">
        <v>52030080007</v>
      </c>
      <c r="K223" s="59" t="s">
        <v>1594</v>
      </c>
      <c r="L223" s="59" t="s">
        <v>1595</v>
      </c>
      <c r="M223" s="62" t="s">
        <v>141</v>
      </c>
      <c r="N223" s="26" t="s">
        <v>370</v>
      </c>
      <c r="O223" s="25" t="s">
        <v>381</v>
      </c>
      <c r="P223" s="26" t="s">
        <v>727</v>
      </c>
      <c r="Q223" s="26" t="s">
        <v>370</v>
      </c>
      <c r="R223" s="28">
        <v>11</v>
      </c>
      <c r="S223" s="27">
        <v>33</v>
      </c>
      <c r="T223" s="26">
        <v>5</v>
      </c>
      <c r="U223" s="27">
        <v>49</v>
      </c>
      <c r="V223" s="27">
        <v>50</v>
      </c>
      <c r="W223" s="27">
        <v>41</v>
      </c>
      <c r="X223" s="27">
        <v>50</v>
      </c>
      <c r="Y223" s="27">
        <v>45</v>
      </c>
      <c r="Z223" s="27">
        <v>50</v>
      </c>
      <c r="AA223" s="30">
        <v>562784434</v>
      </c>
      <c r="AB223" s="30">
        <v>2807000000</v>
      </c>
      <c r="AC223" s="30">
        <v>2448000000</v>
      </c>
      <c r="AD223" s="30">
        <v>2397000000</v>
      </c>
      <c r="AE223" s="30">
        <f t="shared" si="4"/>
        <v>8214784434</v>
      </c>
      <c r="AF223" s="59" t="s">
        <v>352</v>
      </c>
    </row>
    <row r="224" spans="1:32" ht="63.75" x14ac:dyDescent="0.25">
      <c r="A224" s="157"/>
      <c r="B224" s="158">
        <v>0</v>
      </c>
      <c r="C224" s="157"/>
      <c r="D224" s="159">
        <v>0</v>
      </c>
      <c r="E224" s="82">
        <v>13.846</v>
      </c>
      <c r="F224" s="82">
        <v>14.597999999999999</v>
      </c>
      <c r="G224" s="82">
        <v>11.631</v>
      </c>
      <c r="H224" s="82">
        <v>10.365</v>
      </c>
      <c r="I224" s="82">
        <v>12.61</v>
      </c>
      <c r="J224" s="25">
        <v>52030080008</v>
      </c>
      <c r="K224" s="59" t="s">
        <v>1596</v>
      </c>
      <c r="L224" s="59" t="s">
        <v>1597</v>
      </c>
      <c r="M224" s="62" t="s">
        <v>105</v>
      </c>
      <c r="N224" s="26" t="s">
        <v>370</v>
      </c>
      <c r="O224" s="25" t="s">
        <v>381</v>
      </c>
      <c r="P224" s="26" t="s">
        <v>728</v>
      </c>
      <c r="Q224" s="26" t="s">
        <v>370</v>
      </c>
      <c r="R224" s="26">
        <v>4</v>
      </c>
      <c r="S224" s="27">
        <v>22</v>
      </c>
      <c r="T224" s="26">
        <v>1</v>
      </c>
      <c r="U224" s="27">
        <v>264</v>
      </c>
      <c r="V224" s="27">
        <v>376</v>
      </c>
      <c r="W224" s="27">
        <v>333</v>
      </c>
      <c r="X224" s="27">
        <v>316</v>
      </c>
      <c r="Y224" s="27">
        <v>346</v>
      </c>
      <c r="Z224" s="27">
        <v>376</v>
      </c>
      <c r="AA224" s="30">
        <v>16007084907</v>
      </c>
      <c r="AB224" s="30">
        <v>11502299449</v>
      </c>
      <c r="AC224" s="30">
        <v>9500000000</v>
      </c>
      <c r="AD224" s="30">
        <v>9800000000</v>
      </c>
      <c r="AE224" s="30">
        <f t="shared" si="4"/>
        <v>46809384356</v>
      </c>
      <c r="AF224" s="59" t="s">
        <v>355</v>
      </c>
    </row>
    <row r="225" spans="1:32" ht="51" x14ac:dyDescent="0.25">
      <c r="A225" s="157"/>
      <c r="B225" s="158">
        <v>0</v>
      </c>
      <c r="C225" s="157"/>
      <c r="D225" s="159">
        <v>0</v>
      </c>
      <c r="E225" s="82">
        <v>17.567</v>
      </c>
      <c r="F225" s="82">
        <v>21.247</v>
      </c>
      <c r="G225" s="82">
        <v>32.103999999999999</v>
      </c>
      <c r="H225" s="82">
        <v>22.778000000000002</v>
      </c>
      <c r="I225" s="82">
        <v>23.423999999999999</v>
      </c>
      <c r="J225" s="25">
        <v>52030080009</v>
      </c>
      <c r="K225" s="59" t="s">
        <v>1598</v>
      </c>
      <c r="L225" s="59" t="s">
        <v>1599</v>
      </c>
      <c r="M225" s="62" t="s">
        <v>105</v>
      </c>
      <c r="N225" s="26" t="s">
        <v>370</v>
      </c>
      <c r="O225" s="25" t="s">
        <v>381</v>
      </c>
      <c r="P225" s="26" t="s">
        <v>729</v>
      </c>
      <c r="Q225" s="26" t="s">
        <v>370</v>
      </c>
      <c r="R225" s="26">
        <v>4</v>
      </c>
      <c r="S225" s="27">
        <v>22</v>
      </c>
      <c r="T225" s="28">
        <v>15</v>
      </c>
      <c r="U225" s="27">
        <v>31</v>
      </c>
      <c r="V225" s="27">
        <v>44</v>
      </c>
      <c r="W225" s="27">
        <v>35</v>
      </c>
      <c r="X225" s="27">
        <v>36</v>
      </c>
      <c r="Y225" s="27">
        <v>37</v>
      </c>
      <c r="Z225" s="27">
        <v>44</v>
      </c>
      <c r="AA225" s="30">
        <v>17913169604</v>
      </c>
      <c r="AB225" s="30">
        <v>15992000000</v>
      </c>
      <c r="AC225" s="30">
        <v>39292000000</v>
      </c>
      <c r="AD225" s="30">
        <v>26456000000</v>
      </c>
      <c r="AE225" s="30">
        <f t="shared" si="4"/>
        <v>99653169604</v>
      </c>
      <c r="AF225" s="59" t="s">
        <v>355</v>
      </c>
    </row>
    <row r="226" spans="1:32" ht="153" x14ac:dyDescent="0.25">
      <c r="A226" s="157"/>
      <c r="B226" s="158">
        <v>0</v>
      </c>
      <c r="C226" s="157"/>
      <c r="D226" s="159">
        <v>0</v>
      </c>
      <c r="E226" s="82">
        <v>8.2140000000000004</v>
      </c>
      <c r="F226" s="82">
        <v>3.4259999999999997</v>
      </c>
      <c r="G226" s="82">
        <v>0</v>
      </c>
      <c r="H226" s="82">
        <v>0</v>
      </c>
      <c r="I226" s="82">
        <v>2.91</v>
      </c>
      <c r="J226" s="25">
        <v>52030080010</v>
      </c>
      <c r="K226" s="59" t="s">
        <v>1600</v>
      </c>
      <c r="L226" s="59" t="s">
        <v>1601</v>
      </c>
      <c r="M226" s="62" t="s">
        <v>105</v>
      </c>
      <c r="N226" s="26" t="s">
        <v>370</v>
      </c>
      <c r="O226" s="25" t="s">
        <v>715</v>
      </c>
      <c r="P226" s="26" t="s">
        <v>730</v>
      </c>
      <c r="Q226" s="26" t="s">
        <v>370</v>
      </c>
      <c r="R226" s="28">
        <v>11</v>
      </c>
      <c r="S226" s="27">
        <v>40</v>
      </c>
      <c r="T226" s="28">
        <v>15</v>
      </c>
      <c r="U226" s="27">
        <v>0.45</v>
      </c>
      <c r="V226" s="27">
        <v>1</v>
      </c>
      <c r="W226" s="68">
        <v>0.7</v>
      </c>
      <c r="X226" s="68">
        <v>1</v>
      </c>
      <c r="Y226" s="27">
        <v>0</v>
      </c>
      <c r="Z226" s="27">
        <v>0</v>
      </c>
      <c r="AA226" s="30">
        <v>150000000</v>
      </c>
      <c r="AB226" s="30">
        <v>250000000</v>
      </c>
      <c r="AC226" s="30">
        <v>0</v>
      </c>
      <c r="AD226" s="30">
        <v>0</v>
      </c>
      <c r="AE226" s="30">
        <f t="shared" si="4"/>
        <v>400000000</v>
      </c>
      <c r="AF226" s="59" t="s">
        <v>360</v>
      </c>
    </row>
    <row r="227" spans="1:32" ht="25.5" x14ac:dyDescent="0.25">
      <c r="A227" s="157"/>
      <c r="B227" s="158">
        <v>0</v>
      </c>
      <c r="C227" s="157"/>
      <c r="D227" s="159">
        <v>0</v>
      </c>
      <c r="E227" s="82">
        <v>8.7139999999999986</v>
      </c>
      <c r="F227" s="82">
        <v>13.038</v>
      </c>
      <c r="G227" s="82">
        <v>8.2430000000000003</v>
      </c>
      <c r="H227" s="82">
        <v>9.6579999999999995</v>
      </c>
      <c r="I227" s="82">
        <v>9.9130000000000003</v>
      </c>
      <c r="J227" s="25">
        <v>52030080011</v>
      </c>
      <c r="K227" s="59" t="s">
        <v>1602</v>
      </c>
      <c r="L227" s="59" t="s">
        <v>1603</v>
      </c>
      <c r="M227" s="62" t="s">
        <v>141</v>
      </c>
      <c r="N227" s="26" t="s">
        <v>370</v>
      </c>
      <c r="O227" s="25" t="s">
        <v>488</v>
      </c>
      <c r="P227" s="26" t="s">
        <v>731</v>
      </c>
      <c r="Q227" s="26" t="s">
        <v>370</v>
      </c>
      <c r="R227" s="26">
        <v>3</v>
      </c>
      <c r="S227" s="27">
        <v>43</v>
      </c>
      <c r="T227" s="26">
        <v>4</v>
      </c>
      <c r="U227" s="27">
        <v>0</v>
      </c>
      <c r="V227" s="27">
        <v>1</v>
      </c>
      <c r="W227" s="68">
        <v>0.1</v>
      </c>
      <c r="X227" s="27">
        <v>0.3</v>
      </c>
      <c r="Y227" s="27">
        <v>0.6</v>
      </c>
      <c r="Z227" s="27">
        <v>1</v>
      </c>
      <c r="AA227" s="30">
        <v>500000000</v>
      </c>
      <c r="AB227" s="30">
        <v>10000000000</v>
      </c>
      <c r="AC227" s="30">
        <v>10000000000</v>
      </c>
      <c r="AD227" s="30">
        <v>10000000000</v>
      </c>
      <c r="AE227" s="30">
        <f t="shared" si="4"/>
        <v>30500000000</v>
      </c>
      <c r="AF227" s="59" t="s">
        <v>366</v>
      </c>
    </row>
    <row r="228" spans="1:32" ht="38.25" x14ac:dyDescent="0.25">
      <c r="A228" s="157"/>
      <c r="B228" s="158">
        <v>0</v>
      </c>
      <c r="C228" s="157"/>
      <c r="D228" s="159">
        <v>0</v>
      </c>
      <c r="E228" s="82">
        <v>0</v>
      </c>
      <c r="F228" s="82">
        <v>3.17</v>
      </c>
      <c r="G228" s="82">
        <v>5.5509999999999993</v>
      </c>
      <c r="H228" s="82">
        <v>7.66</v>
      </c>
      <c r="I228" s="82">
        <v>4.0949999999999998</v>
      </c>
      <c r="J228" s="25">
        <v>52030080012</v>
      </c>
      <c r="K228" s="59" t="s">
        <v>1604</v>
      </c>
      <c r="L228" s="59" t="s">
        <v>1605</v>
      </c>
      <c r="M228" s="62" t="s">
        <v>105</v>
      </c>
      <c r="N228" s="26" t="s">
        <v>370</v>
      </c>
      <c r="O228" s="25" t="s">
        <v>381</v>
      </c>
      <c r="P228" s="26" t="s">
        <v>732</v>
      </c>
      <c r="Q228" s="26" t="s">
        <v>370</v>
      </c>
      <c r="R228" s="26">
        <v>3</v>
      </c>
      <c r="S228" s="27">
        <v>40</v>
      </c>
      <c r="T228" s="28">
        <v>15</v>
      </c>
      <c r="U228" s="27">
        <v>0</v>
      </c>
      <c r="V228" s="27">
        <v>1</v>
      </c>
      <c r="W228" s="68">
        <v>0</v>
      </c>
      <c r="X228" s="68">
        <v>0.5</v>
      </c>
      <c r="Y228" s="68">
        <v>0.75</v>
      </c>
      <c r="Z228" s="68">
        <v>1</v>
      </c>
      <c r="AA228" s="30">
        <v>0</v>
      </c>
      <c r="AB228" s="30">
        <v>100000000</v>
      </c>
      <c r="AC228" s="30">
        <v>450000000</v>
      </c>
      <c r="AD228" s="30">
        <v>450000000</v>
      </c>
      <c r="AE228" s="30">
        <f t="shared" si="4"/>
        <v>1000000000</v>
      </c>
      <c r="AF228" s="59" t="s">
        <v>360</v>
      </c>
    </row>
    <row r="229" spans="1:32" ht="89.25" x14ac:dyDescent="0.25">
      <c r="A229" s="157"/>
      <c r="B229" s="158">
        <v>0</v>
      </c>
      <c r="C229" s="157" t="s">
        <v>1606</v>
      </c>
      <c r="D229" s="159">
        <v>11.432</v>
      </c>
      <c r="E229" s="82">
        <v>10.94</v>
      </c>
      <c r="F229" s="82">
        <v>9.8159999999999989</v>
      </c>
      <c r="G229" s="82">
        <v>9.4359999999999999</v>
      </c>
      <c r="H229" s="82">
        <v>9.1709999999999994</v>
      </c>
      <c r="I229" s="82">
        <v>9.8409999999999993</v>
      </c>
      <c r="J229" s="25">
        <v>52030090001</v>
      </c>
      <c r="K229" s="59" t="s">
        <v>1607</v>
      </c>
      <c r="L229" s="59" t="s">
        <v>1608</v>
      </c>
      <c r="M229" s="62" t="s">
        <v>105</v>
      </c>
      <c r="N229" s="26" t="s">
        <v>372</v>
      </c>
      <c r="O229" s="25" t="s">
        <v>733</v>
      </c>
      <c r="P229" s="26" t="s">
        <v>734</v>
      </c>
      <c r="Q229" s="26" t="s">
        <v>372</v>
      </c>
      <c r="R229" s="26">
        <v>7</v>
      </c>
      <c r="S229" s="27">
        <v>21</v>
      </c>
      <c r="T229" s="26">
        <v>6</v>
      </c>
      <c r="U229" s="27">
        <v>0</v>
      </c>
      <c r="V229" s="27">
        <v>23</v>
      </c>
      <c r="W229" s="27">
        <v>5.2</v>
      </c>
      <c r="X229" s="27">
        <v>11.36</v>
      </c>
      <c r="Y229" s="27">
        <v>16.670000000000002</v>
      </c>
      <c r="Z229" s="27">
        <v>22.83</v>
      </c>
      <c r="AA229" s="30">
        <v>4434147000</v>
      </c>
      <c r="AB229" s="30">
        <v>5250000000</v>
      </c>
      <c r="AC229" s="30">
        <v>4525000000</v>
      </c>
      <c r="AD229" s="30">
        <v>5250000000</v>
      </c>
      <c r="AE229" s="30">
        <f t="shared" si="4"/>
        <v>19459147000</v>
      </c>
      <c r="AF229" s="59" t="s">
        <v>362</v>
      </c>
    </row>
    <row r="230" spans="1:32" ht="38.25" x14ac:dyDescent="0.25">
      <c r="A230" s="157"/>
      <c r="B230" s="158">
        <v>0</v>
      </c>
      <c r="C230" s="157"/>
      <c r="D230" s="159">
        <v>0</v>
      </c>
      <c r="E230" s="82">
        <v>7.072000000000001</v>
      </c>
      <c r="F230" s="82">
        <v>7.89</v>
      </c>
      <c r="G230" s="82">
        <v>7.5399999999999991</v>
      </c>
      <c r="H230" s="82">
        <v>7.4410000000000007</v>
      </c>
      <c r="I230" s="82">
        <v>7.4859999999999998</v>
      </c>
      <c r="J230" s="25">
        <v>52030090002</v>
      </c>
      <c r="K230" s="59" t="s">
        <v>1609</v>
      </c>
      <c r="L230" s="59" t="s">
        <v>1610</v>
      </c>
      <c r="M230" s="62" t="s">
        <v>105</v>
      </c>
      <c r="N230" s="26" t="s">
        <v>370</v>
      </c>
      <c r="O230" s="25" t="s">
        <v>381</v>
      </c>
      <c r="P230" s="26" t="s">
        <v>735</v>
      </c>
      <c r="Q230" s="26" t="s">
        <v>370</v>
      </c>
      <c r="R230" s="26">
        <v>6</v>
      </c>
      <c r="S230" s="27">
        <v>40</v>
      </c>
      <c r="T230" s="26">
        <v>3</v>
      </c>
      <c r="U230" s="27">
        <v>35</v>
      </c>
      <c r="V230" s="27">
        <v>47</v>
      </c>
      <c r="W230" s="27">
        <v>37</v>
      </c>
      <c r="X230" s="27">
        <v>41</v>
      </c>
      <c r="Y230" s="27">
        <v>45</v>
      </c>
      <c r="Z230" s="27">
        <v>47</v>
      </c>
      <c r="AA230" s="30">
        <v>800000000</v>
      </c>
      <c r="AB230" s="30">
        <v>2226291460</v>
      </c>
      <c r="AC230" s="30">
        <v>2591639018</v>
      </c>
      <c r="AD230" s="30">
        <v>2927855851</v>
      </c>
      <c r="AE230" s="30">
        <f t="shared" si="4"/>
        <v>8545786329</v>
      </c>
      <c r="AF230" s="59" t="s">
        <v>356</v>
      </c>
    </row>
    <row r="231" spans="1:32" ht="51" x14ac:dyDescent="0.25">
      <c r="A231" s="157"/>
      <c r="B231" s="158">
        <v>0</v>
      </c>
      <c r="C231" s="157"/>
      <c r="D231" s="159">
        <v>0</v>
      </c>
      <c r="E231" s="82">
        <v>11.302</v>
      </c>
      <c r="F231" s="82">
        <v>9.7509999999999994</v>
      </c>
      <c r="G231" s="82">
        <v>8.9249999999999989</v>
      </c>
      <c r="H231" s="82">
        <v>6.4470000000000001</v>
      </c>
      <c r="I231" s="82">
        <v>9.1059999999999999</v>
      </c>
      <c r="J231" s="25">
        <v>52030090003</v>
      </c>
      <c r="K231" s="59" t="s">
        <v>1611</v>
      </c>
      <c r="L231" s="59" t="s">
        <v>1612</v>
      </c>
      <c r="M231" s="62" t="s">
        <v>141</v>
      </c>
      <c r="N231" s="26" t="s">
        <v>370</v>
      </c>
      <c r="O231" s="25" t="s">
        <v>381</v>
      </c>
      <c r="P231" s="26" t="s">
        <v>736</v>
      </c>
      <c r="Q231" s="26" t="s">
        <v>370</v>
      </c>
      <c r="R231" s="26">
        <v>6</v>
      </c>
      <c r="S231" s="27">
        <v>40</v>
      </c>
      <c r="T231" s="26">
        <v>3</v>
      </c>
      <c r="U231" s="27">
        <v>35</v>
      </c>
      <c r="V231" s="27">
        <v>30</v>
      </c>
      <c r="W231" s="27">
        <v>9</v>
      </c>
      <c r="X231" s="27">
        <v>16</v>
      </c>
      <c r="Y231" s="27">
        <v>23</v>
      </c>
      <c r="Z231" s="27">
        <v>30</v>
      </c>
      <c r="AA231" s="30">
        <v>11421612518</v>
      </c>
      <c r="AB231" s="30">
        <v>5200128980</v>
      </c>
      <c r="AC231" s="30">
        <v>4004139299</v>
      </c>
      <c r="AD231" s="30">
        <v>5484553229</v>
      </c>
      <c r="AE231" s="30">
        <f t="shared" si="4"/>
        <v>26110434026</v>
      </c>
      <c r="AF231" s="59" t="s">
        <v>356</v>
      </c>
    </row>
    <row r="232" spans="1:32" ht="102" x14ac:dyDescent="0.25">
      <c r="A232" s="157"/>
      <c r="B232" s="158">
        <v>0</v>
      </c>
      <c r="C232" s="157"/>
      <c r="D232" s="159">
        <v>0</v>
      </c>
      <c r="E232" s="82">
        <v>23.09</v>
      </c>
      <c r="F232" s="82">
        <v>24.773</v>
      </c>
      <c r="G232" s="82">
        <v>16.056999999999999</v>
      </c>
      <c r="H232" s="82">
        <v>35.189</v>
      </c>
      <c r="I232" s="82">
        <v>25.728000000000002</v>
      </c>
      <c r="J232" s="25">
        <v>52030090004</v>
      </c>
      <c r="K232" s="59" t="s">
        <v>1613</v>
      </c>
      <c r="L232" s="59" t="s">
        <v>1614</v>
      </c>
      <c r="M232" s="62" t="s">
        <v>141</v>
      </c>
      <c r="N232" s="26" t="s">
        <v>370</v>
      </c>
      <c r="O232" s="25" t="s">
        <v>381</v>
      </c>
      <c r="P232" s="26" t="s">
        <v>737</v>
      </c>
      <c r="Q232" s="26" t="s">
        <v>370</v>
      </c>
      <c r="R232" s="26">
        <v>1</v>
      </c>
      <c r="S232" s="27">
        <v>40</v>
      </c>
      <c r="T232" s="26">
        <v>3</v>
      </c>
      <c r="U232" s="27">
        <v>440267</v>
      </c>
      <c r="V232" s="27">
        <v>462205</v>
      </c>
      <c r="W232" s="27">
        <v>455341</v>
      </c>
      <c r="X232" s="27">
        <v>457618</v>
      </c>
      <c r="Y232" s="27">
        <v>459906</v>
      </c>
      <c r="Z232" s="27">
        <v>462205</v>
      </c>
      <c r="AA232" s="30">
        <v>29922975854</v>
      </c>
      <c r="AB232" s="30">
        <v>38338709541</v>
      </c>
      <c r="AC232" s="30">
        <v>38621250602</v>
      </c>
      <c r="AD232" s="30">
        <v>42699884905</v>
      </c>
      <c r="AE232" s="30">
        <f t="shared" si="4"/>
        <v>149582820902</v>
      </c>
      <c r="AF232" s="59" t="s">
        <v>356</v>
      </c>
    </row>
    <row r="233" spans="1:32" ht="51" x14ac:dyDescent="0.25">
      <c r="A233" s="157"/>
      <c r="B233" s="158">
        <v>0</v>
      </c>
      <c r="C233" s="157"/>
      <c r="D233" s="159">
        <v>0</v>
      </c>
      <c r="E233" s="82">
        <v>18.126000000000001</v>
      </c>
      <c r="F233" s="82">
        <v>10.385999999999999</v>
      </c>
      <c r="G233" s="82">
        <v>9.8019999999999996</v>
      </c>
      <c r="H233" s="82">
        <v>11.754000000000001</v>
      </c>
      <c r="I233" s="82">
        <v>12.516999999999999</v>
      </c>
      <c r="J233" s="25">
        <v>52030090005</v>
      </c>
      <c r="K233" s="59" t="s">
        <v>1615</v>
      </c>
      <c r="L233" s="59" t="s">
        <v>1616</v>
      </c>
      <c r="M233" s="62" t="s">
        <v>141</v>
      </c>
      <c r="N233" s="26" t="s">
        <v>370</v>
      </c>
      <c r="O233" s="25" t="s">
        <v>381</v>
      </c>
      <c r="P233" s="26" t="s">
        <v>738</v>
      </c>
      <c r="Q233" s="26" t="s">
        <v>370</v>
      </c>
      <c r="R233" s="26">
        <v>1</v>
      </c>
      <c r="S233" s="27">
        <v>40</v>
      </c>
      <c r="T233" s="26">
        <v>3</v>
      </c>
      <c r="U233" s="27">
        <v>220426</v>
      </c>
      <c r="V233" s="27">
        <v>258885</v>
      </c>
      <c r="W233" s="27">
        <v>236916</v>
      </c>
      <c r="X233" s="27">
        <v>244023</v>
      </c>
      <c r="Y233" s="27">
        <v>251344</v>
      </c>
      <c r="Z233" s="27">
        <v>258885</v>
      </c>
      <c r="AA233" s="30">
        <v>19500000000</v>
      </c>
      <c r="AB233" s="30">
        <v>8000000000</v>
      </c>
      <c r="AC233" s="30">
        <v>10000000000</v>
      </c>
      <c r="AD233" s="30">
        <v>10000000000</v>
      </c>
      <c r="AE233" s="30">
        <f t="shared" si="4"/>
        <v>47500000000</v>
      </c>
      <c r="AF233" s="59" t="s">
        <v>356</v>
      </c>
    </row>
    <row r="234" spans="1:32" ht="153" x14ac:dyDescent="0.25">
      <c r="A234" s="157"/>
      <c r="B234" s="158">
        <v>0</v>
      </c>
      <c r="C234" s="157"/>
      <c r="D234" s="159">
        <v>0</v>
      </c>
      <c r="E234" s="82">
        <v>0</v>
      </c>
      <c r="F234" s="82">
        <v>10.673999999999999</v>
      </c>
      <c r="G234" s="82">
        <v>7.3</v>
      </c>
      <c r="H234" s="82">
        <v>0</v>
      </c>
      <c r="I234" s="82">
        <v>2.6679999999999997</v>
      </c>
      <c r="J234" s="25">
        <v>52030090006</v>
      </c>
      <c r="K234" s="59" t="s">
        <v>1617</v>
      </c>
      <c r="L234" s="59" t="s">
        <v>1618</v>
      </c>
      <c r="M234" s="62" t="s">
        <v>105</v>
      </c>
      <c r="N234" s="26" t="s">
        <v>370</v>
      </c>
      <c r="O234" s="25" t="s">
        <v>739</v>
      </c>
      <c r="P234" s="26" t="s">
        <v>740</v>
      </c>
      <c r="Q234" s="26" t="s">
        <v>370</v>
      </c>
      <c r="R234" s="26">
        <v>6</v>
      </c>
      <c r="S234" s="27">
        <v>40</v>
      </c>
      <c r="T234" s="28">
        <v>17</v>
      </c>
      <c r="U234" s="27">
        <v>0.15</v>
      </c>
      <c r="V234" s="27">
        <v>1</v>
      </c>
      <c r="W234" s="68">
        <v>0.4</v>
      </c>
      <c r="X234" s="68">
        <v>0.9</v>
      </c>
      <c r="Y234" s="68">
        <v>1</v>
      </c>
      <c r="Z234" s="27">
        <v>0</v>
      </c>
      <c r="AA234" s="30">
        <v>0</v>
      </c>
      <c r="AB234" s="30">
        <v>3600000000</v>
      </c>
      <c r="AC234" s="30">
        <v>1688950000</v>
      </c>
      <c r="AD234" s="30">
        <v>0</v>
      </c>
      <c r="AE234" s="30">
        <f t="shared" si="4"/>
        <v>5288950000</v>
      </c>
      <c r="AF234" s="59" t="s">
        <v>360</v>
      </c>
    </row>
    <row r="235" spans="1:32" ht="114.75" x14ac:dyDescent="0.25">
      <c r="A235" s="157"/>
      <c r="B235" s="158">
        <v>0</v>
      </c>
      <c r="C235" s="157"/>
      <c r="D235" s="159">
        <v>0</v>
      </c>
      <c r="E235" s="82">
        <v>7.011000000000001</v>
      </c>
      <c r="F235" s="82">
        <v>5.0209999999999999</v>
      </c>
      <c r="G235" s="82">
        <v>11.494999999999999</v>
      </c>
      <c r="H235" s="82">
        <v>7.5969999999999995</v>
      </c>
      <c r="I235" s="82">
        <v>8.6560000000000006</v>
      </c>
      <c r="J235" s="25">
        <v>52030090007</v>
      </c>
      <c r="K235" s="59" t="s">
        <v>1619</v>
      </c>
      <c r="L235" s="59" t="s">
        <v>1620</v>
      </c>
      <c r="M235" s="62" t="s">
        <v>105</v>
      </c>
      <c r="N235" s="26" t="s">
        <v>371</v>
      </c>
      <c r="O235" s="25" t="s">
        <v>741</v>
      </c>
      <c r="P235" s="26" t="s">
        <v>742</v>
      </c>
      <c r="Q235" s="26" t="s">
        <v>370</v>
      </c>
      <c r="R235" s="26">
        <v>6</v>
      </c>
      <c r="S235" s="27">
        <v>40</v>
      </c>
      <c r="T235" s="26">
        <v>3</v>
      </c>
      <c r="U235" s="27">
        <v>0</v>
      </c>
      <c r="V235" s="27">
        <v>100</v>
      </c>
      <c r="W235" s="27">
        <v>10</v>
      </c>
      <c r="X235" s="27">
        <v>20</v>
      </c>
      <c r="Y235" s="27">
        <v>90</v>
      </c>
      <c r="Z235" s="27">
        <v>100</v>
      </c>
      <c r="AA235" s="30">
        <v>8000000</v>
      </c>
      <c r="AB235" s="30">
        <v>16000000</v>
      </c>
      <c r="AC235" s="30">
        <v>27539481505</v>
      </c>
      <c r="AD235" s="30">
        <v>3059942389</v>
      </c>
      <c r="AE235" s="30">
        <f t="shared" si="4"/>
        <v>30623423894</v>
      </c>
      <c r="AF235" s="59" t="s">
        <v>362</v>
      </c>
    </row>
    <row r="236" spans="1:32" ht="38.25" x14ac:dyDescent="0.25">
      <c r="A236" s="157"/>
      <c r="B236" s="158">
        <v>0</v>
      </c>
      <c r="C236" s="157"/>
      <c r="D236" s="159">
        <v>0</v>
      </c>
      <c r="E236" s="82">
        <v>10.365</v>
      </c>
      <c r="F236" s="82">
        <v>5.2610000000000001</v>
      </c>
      <c r="G236" s="82">
        <v>9.0910000000000011</v>
      </c>
      <c r="H236" s="82">
        <v>5.7540000000000004</v>
      </c>
      <c r="I236" s="82">
        <v>7.617</v>
      </c>
      <c r="J236" s="25">
        <v>52030090008</v>
      </c>
      <c r="K236" s="59" t="s">
        <v>1621</v>
      </c>
      <c r="L236" s="59" t="s">
        <v>1622</v>
      </c>
      <c r="M236" s="62" t="s">
        <v>105</v>
      </c>
      <c r="N236" s="26" t="s">
        <v>378</v>
      </c>
      <c r="O236" s="25" t="s">
        <v>733</v>
      </c>
      <c r="P236" s="26" t="s">
        <v>743</v>
      </c>
      <c r="Q236" s="26" t="s">
        <v>378</v>
      </c>
      <c r="R236" s="26">
        <v>6</v>
      </c>
      <c r="S236" s="27">
        <v>40</v>
      </c>
      <c r="T236" s="26">
        <v>3</v>
      </c>
      <c r="U236" s="27">
        <v>6443</v>
      </c>
      <c r="V236" s="27">
        <v>27054</v>
      </c>
      <c r="W236" s="27">
        <v>11286</v>
      </c>
      <c r="X236" s="27">
        <v>16480</v>
      </c>
      <c r="Y236" s="27">
        <v>21619</v>
      </c>
      <c r="Z236" s="27">
        <v>27054</v>
      </c>
      <c r="AA236" s="30">
        <v>3257871519</v>
      </c>
      <c r="AB236" s="30">
        <v>4052000000</v>
      </c>
      <c r="AC236" s="30">
        <v>4173560000</v>
      </c>
      <c r="AD236" s="30">
        <v>4894920000</v>
      </c>
      <c r="AE236" s="30">
        <f t="shared" si="4"/>
        <v>16378351519</v>
      </c>
      <c r="AF236" s="59" t="s">
        <v>362</v>
      </c>
    </row>
    <row r="237" spans="1:32" ht="38.25" x14ac:dyDescent="0.25">
      <c r="A237" s="157"/>
      <c r="B237" s="158">
        <v>0</v>
      </c>
      <c r="C237" s="157"/>
      <c r="D237" s="159">
        <v>0</v>
      </c>
      <c r="E237" s="82">
        <v>12.094000000000001</v>
      </c>
      <c r="F237" s="82">
        <v>8.2350000000000012</v>
      </c>
      <c r="G237" s="82">
        <v>11.433</v>
      </c>
      <c r="H237" s="82">
        <v>7.9450000000000003</v>
      </c>
      <c r="I237" s="82">
        <v>9.9269999999999996</v>
      </c>
      <c r="J237" s="25">
        <v>52030090009</v>
      </c>
      <c r="K237" s="59" t="s">
        <v>1623</v>
      </c>
      <c r="L237" s="59" t="s">
        <v>1624</v>
      </c>
      <c r="M237" s="62" t="s">
        <v>105</v>
      </c>
      <c r="N237" s="26" t="s">
        <v>378</v>
      </c>
      <c r="O237" s="25" t="s">
        <v>733</v>
      </c>
      <c r="P237" s="26" t="s">
        <v>744</v>
      </c>
      <c r="Q237" s="26" t="s">
        <v>378</v>
      </c>
      <c r="R237" s="26">
        <v>6</v>
      </c>
      <c r="S237" s="27">
        <v>40</v>
      </c>
      <c r="T237" s="26">
        <v>3</v>
      </c>
      <c r="U237" s="27">
        <v>6114</v>
      </c>
      <c r="V237" s="27">
        <v>25012</v>
      </c>
      <c r="W237" s="27">
        <v>9655</v>
      </c>
      <c r="X237" s="27">
        <v>14339</v>
      </c>
      <c r="Y237" s="27">
        <v>19547</v>
      </c>
      <c r="Z237" s="27">
        <v>25012</v>
      </c>
      <c r="AA237" s="30">
        <v>5294920000</v>
      </c>
      <c r="AB237" s="30">
        <v>6342960000</v>
      </c>
      <c r="AC237" s="30">
        <v>6562600000</v>
      </c>
      <c r="AD237" s="30">
        <v>6759478000</v>
      </c>
      <c r="AE237" s="30">
        <f t="shared" si="4"/>
        <v>24959958000</v>
      </c>
      <c r="AF237" s="59" t="s">
        <v>362</v>
      </c>
    </row>
    <row r="238" spans="1:32" ht="63.75" x14ac:dyDescent="0.25">
      <c r="A238" s="157"/>
      <c r="B238" s="158">
        <v>0</v>
      </c>
      <c r="C238" s="157"/>
      <c r="D238" s="159">
        <v>0</v>
      </c>
      <c r="E238" s="82">
        <v>0</v>
      </c>
      <c r="F238" s="82">
        <v>8.1929999999999996</v>
      </c>
      <c r="G238" s="82">
        <v>8.9209999999999994</v>
      </c>
      <c r="H238" s="82">
        <v>8.702</v>
      </c>
      <c r="I238" s="82">
        <v>6.4539999999999997</v>
      </c>
      <c r="J238" s="25">
        <v>52030090010</v>
      </c>
      <c r="K238" s="59" t="s">
        <v>1625</v>
      </c>
      <c r="L238" s="59" t="s">
        <v>1626</v>
      </c>
      <c r="M238" s="62" t="s">
        <v>141</v>
      </c>
      <c r="N238" s="26" t="s">
        <v>370</v>
      </c>
      <c r="O238" s="25" t="s">
        <v>381</v>
      </c>
      <c r="P238" s="26" t="s">
        <v>745</v>
      </c>
      <c r="Q238" s="26" t="s">
        <v>370</v>
      </c>
      <c r="R238" s="26">
        <v>6</v>
      </c>
      <c r="S238" s="27">
        <v>40</v>
      </c>
      <c r="T238" s="26">
        <v>3</v>
      </c>
      <c r="U238" s="27">
        <v>0</v>
      </c>
      <c r="V238" s="27">
        <v>12</v>
      </c>
      <c r="W238" s="27">
        <v>0</v>
      </c>
      <c r="X238" s="27">
        <v>4</v>
      </c>
      <c r="Y238" s="27">
        <v>8</v>
      </c>
      <c r="Z238" s="27">
        <v>12</v>
      </c>
      <c r="AA238" s="30">
        <v>0</v>
      </c>
      <c r="AB238" s="30">
        <v>4000000000</v>
      </c>
      <c r="AC238" s="30">
        <v>4000000000</v>
      </c>
      <c r="AD238" s="30">
        <v>4000000000</v>
      </c>
      <c r="AE238" s="30">
        <f t="shared" si="4"/>
        <v>12000000000</v>
      </c>
      <c r="AF238" s="59" t="s">
        <v>356</v>
      </c>
    </row>
    <row r="239" spans="1:32" ht="63.75" customHeight="1" x14ac:dyDescent="0.25">
      <c r="A239" s="157"/>
      <c r="B239" s="158">
        <v>0</v>
      </c>
      <c r="C239" s="157" t="s">
        <v>1627</v>
      </c>
      <c r="D239" s="159">
        <v>7.2889999999999997</v>
      </c>
      <c r="E239" s="82">
        <v>22.792999999999999</v>
      </c>
      <c r="F239" s="82">
        <v>10.82</v>
      </c>
      <c r="G239" s="82">
        <v>11.03</v>
      </c>
      <c r="H239" s="82">
        <v>11.040999999999999</v>
      </c>
      <c r="I239" s="82">
        <v>13.919999999999998</v>
      </c>
      <c r="J239" s="25">
        <v>52030100001</v>
      </c>
      <c r="K239" s="59" t="s">
        <v>1628</v>
      </c>
      <c r="L239" s="59" t="s">
        <v>1629</v>
      </c>
      <c r="M239" s="62" t="s">
        <v>141</v>
      </c>
      <c r="N239" s="26" t="s">
        <v>370</v>
      </c>
      <c r="O239" s="25" t="s">
        <v>381</v>
      </c>
      <c r="P239" s="26" t="s">
        <v>746</v>
      </c>
      <c r="Q239" s="26" t="s">
        <v>370</v>
      </c>
      <c r="R239" s="26">
        <v>3</v>
      </c>
      <c r="S239" s="27">
        <v>43</v>
      </c>
      <c r="T239" s="26">
        <v>4</v>
      </c>
      <c r="U239" s="27">
        <v>0</v>
      </c>
      <c r="V239" s="27">
        <v>25</v>
      </c>
      <c r="W239" s="27">
        <v>25</v>
      </c>
      <c r="X239" s="27">
        <v>25</v>
      </c>
      <c r="Y239" s="27">
        <v>25</v>
      </c>
      <c r="Z239" s="27">
        <v>25</v>
      </c>
      <c r="AA239" s="30">
        <v>400000000</v>
      </c>
      <c r="AB239" s="30">
        <v>849942857</v>
      </c>
      <c r="AC239" s="30">
        <v>875441142</v>
      </c>
      <c r="AD239" s="30">
        <v>901704377</v>
      </c>
      <c r="AE239" s="30">
        <f t="shared" si="4"/>
        <v>3027088376</v>
      </c>
      <c r="AF239" s="59" t="s">
        <v>366</v>
      </c>
    </row>
    <row r="240" spans="1:32" ht="51" x14ac:dyDescent="0.25">
      <c r="A240" s="157"/>
      <c r="B240" s="158">
        <v>0</v>
      </c>
      <c r="C240" s="157"/>
      <c r="D240" s="159">
        <v>0</v>
      </c>
      <c r="E240" s="82">
        <v>0</v>
      </c>
      <c r="F240" s="82">
        <v>8.2669999999999995</v>
      </c>
      <c r="G240" s="82">
        <v>9.2989999999999995</v>
      </c>
      <c r="H240" s="82">
        <v>9.3010000000000002</v>
      </c>
      <c r="I240" s="82">
        <v>6.7169999999999996</v>
      </c>
      <c r="J240" s="25">
        <v>52030100002</v>
      </c>
      <c r="K240" s="59" t="s">
        <v>1630</v>
      </c>
      <c r="L240" s="59" t="s">
        <v>1631</v>
      </c>
      <c r="M240" s="62" t="s">
        <v>105</v>
      </c>
      <c r="N240" s="26" t="s">
        <v>370</v>
      </c>
      <c r="O240" s="25" t="s">
        <v>381</v>
      </c>
      <c r="P240" s="26" t="s">
        <v>747</v>
      </c>
      <c r="Q240" s="26" t="s">
        <v>370</v>
      </c>
      <c r="R240" s="26">
        <v>3</v>
      </c>
      <c r="S240" s="27">
        <v>43</v>
      </c>
      <c r="T240" s="26">
        <v>4</v>
      </c>
      <c r="U240" s="27">
        <v>0</v>
      </c>
      <c r="V240" s="27">
        <v>3</v>
      </c>
      <c r="W240" s="27">
        <v>0</v>
      </c>
      <c r="X240" s="27">
        <v>1</v>
      </c>
      <c r="Y240" s="27">
        <v>2</v>
      </c>
      <c r="Z240" s="27">
        <v>3</v>
      </c>
      <c r="AA240" s="30">
        <v>0</v>
      </c>
      <c r="AB240" s="30">
        <v>130000000</v>
      </c>
      <c r="AC240" s="30">
        <v>133900000</v>
      </c>
      <c r="AD240" s="30">
        <v>137917000</v>
      </c>
      <c r="AE240" s="30">
        <f t="shared" si="4"/>
        <v>401817000</v>
      </c>
      <c r="AF240" s="59" t="s">
        <v>366</v>
      </c>
    </row>
    <row r="241" spans="1:32" ht="51" x14ac:dyDescent="0.25">
      <c r="A241" s="157"/>
      <c r="B241" s="158">
        <v>0</v>
      </c>
      <c r="C241" s="157"/>
      <c r="D241" s="159">
        <v>0</v>
      </c>
      <c r="E241" s="82">
        <v>0</v>
      </c>
      <c r="F241" s="82">
        <v>7.3959999999999999</v>
      </c>
      <c r="G241" s="82">
        <v>0</v>
      </c>
      <c r="H241" s="82">
        <v>0</v>
      </c>
      <c r="I241" s="82">
        <v>1.849</v>
      </c>
      <c r="J241" s="25">
        <v>52030100003</v>
      </c>
      <c r="K241" s="59" t="s">
        <v>1632</v>
      </c>
      <c r="L241" s="59" t="s">
        <v>1633</v>
      </c>
      <c r="M241" s="62" t="s">
        <v>105</v>
      </c>
      <c r="N241" s="26" t="s">
        <v>370</v>
      </c>
      <c r="O241" s="25" t="s">
        <v>381</v>
      </c>
      <c r="P241" s="26" t="s">
        <v>748</v>
      </c>
      <c r="Q241" s="26" t="s">
        <v>370</v>
      </c>
      <c r="R241" s="26">
        <v>3</v>
      </c>
      <c r="S241" s="27">
        <v>43</v>
      </c>
      <c r="T241" s="26">
        <v>4</v>
      </c>
      <c r="U241" s="27">
        <v>0</v>
      </c>
      <c r="V241" s="27">
        <v>1</v>
      </c>
      <c r="W241" s="27">
        <v>0</v>
      </c>
      <c r="X241" s="27">
        <v>1</v>
      </c>
      <c r="Y241" s="27">
        <v>0</v>
      </c>
      <c r="Z241" s="27">
        <v>0</v>
      </c>
      <c r="AA241" s="30">
        <v>0</v>
      </c>
      <c r="AB241" s="30">
        <v>80000000</v>
      </c>
      <c r="AC241" s="30">
        <v>0</v>
      </c>
      <c r="AD241" s="30">
        <v>0</v>
      </c>
      <c r="AE241" s="30">
        <f t="shared" si="4"/>
        <v>80000000</v>
      </c>
      <c r="AF241" s="59" t="s">
        <v>366</v>
      </c>
    </row>
    <row r="242" spans="1:32" ht="51" x14ac:dyDescent="0.25">
      <c r="A242" s="157"/>
      <c r="B242" s="158">
        <v>0</v>
      </c>
      <c r="C242" s="157"/>
      <c r="D242" s="159">
        <v>0</v>
      </c>
      <c r="E242" s="82">
        <v>0</v>
      </c>
      <c r="F242" s="82">
        <v>8.718</v>
      </c>
      <c r="G242" s="82">
        <v>10.842000000000001</v>
      </c>
      <c r="H242" s="82">
        <v>10.847999999999999</v>
      </c>
      <c r="I242" s="82">
        <v>7.6020000000000003</v>
      </c>
      <c r="J242" s="25">
        <v>52030100004</v>
      </c>
      <c r="K242" s="59" t="s">
        <v>1634</v>
      </c>
      <c r="L242" s="59" t="s">
        <v>1635</v>
      </c>
      <c r="M242" s="62" t="s">
        <v>105</v>
      </c>
      <c r="N242" s="26" t="s">
        <v>370</v>
      </c>
      <c r="O242" s="25" t="s">
        <v>381</v>
      </c>
      <c r="P242" s="26" t="s">
        <v>749</v>
      </c>
      <c r="Q242" s="26" t="s">
        <v>370</v>
      </c>
      <c r="R242" s="26">
        <v>3</v>
      </c>
      <c r="S242" s="27">
        <v>43</v>
      </c>
      <c r="T242" s="26">
        <v>4</v>
      </c>
      <c r="U242" s="27">
        <v>0</v>
      </c>
      <c r="V242" s="27">
        <v>150</v>
      </c>
      <c r="W242" s="27">
        <v>0</v>
      </c>
      <c r="X242" s="27">
        <v>50</v>
      </c>
      <c r="Y242" s="27">
        <v>100</v>
      </c>
      <c r="Z242" s="27">
        <v>150</v>
      </c>
      <c r="AA242" s="30">
        <v>0</v>
      </c>
      <c r="AB242" s="30">
        <v>500000000</v>
      </c>
      <c r="AC242" s="30">
        <v>515000000</v>
      </c>
      <c r="AD242" s="30">
        <v>530450000</v>
      </c>
      <c r="AE242" s="30">
        <f t="shared" si="4"/>
        <v>1545450000</v>
      </c>
      <c r="AF242" s="59" t="s">
        <v>366</v>
      </c>
    </row>
    <row r="243" spans="1:32" ht="51" x14ac:dyDescent="0.25">
      <c r="A243" s="157"/>
      <c r="B243" s="158">
        <v>0</v>
      </c>
      <c r="C243" s="157"/>
      <c r="D243" s="159">
        <v>0</v>
      </c>
      <c r="E243" s="82">
        <v>0</v>
      </c>
      <c r="F243" s="82">
        <v>6.4359999999999999</v>
      </c>
      <c r="G243" s="82">
        <v>8.4420000000000002</v>
      </c>
      <c r="H243" s="82">
        <v>8.4420000000000002</v>
      </c>
      <c r="I243" s="82">
        <v>5.83</v>
      </c>
      <c r="J243" s="25">
        <v>52030100005</v>
      </c>
      <c r="K243" s="59" t="s">
        <v>1636</v>
      </c>
      <c r="L243" s="59" t="s">
        <v>1637</v>
      </c>
      <c r="M243" s="62" t="s">
        <v>141</v>
      </c>
      <c r="N243" s="26" t="s">
        <v>370</v>
      </c>
      <c r="O243" s="25" t="s">
        <v>381</v>
      </c>
      <c r="P243" s="26" t="s">
        <v>750</v>
      </c>
      <c r="Q243" s="26" t="s">
        <v>370</v>
      </c>
      <c r="R243" s="26">
        <v>3</v>
      </c>
      <c r="S243" s="27">
        <v>43</v>
      </c>
      <c r="T243" s="26">
        <v>4</v>
      </c>
      <c r="U243" s="27">
        <v>0</v>
      </c>
      <c r="V243" s="27">
        <v>3</v>
      </c>
      <c r="W243" s="27">
        <v>0</v>
      </c>
      <c r="X243" s="27">
        <v>3</v>
      </c>
      <c r="Y243" s="27">
        <v>3</v>
      </c>
      <c r="Z243" s="27">
        <v>3</v>
      </c>
      <c r="AA243" s="30">
        <v>0</v>
      </c>
      <c r="AB243" s="30">
        <v>25000000</v>
      </c>
      <c r="AC243" s="30">
        <v>25750000</v>
      </c>
      <c r="AD243" s="30">
        <v>26522500</v>
      </c>
      <c r="AE243" s="30">
        <f t="shared" si="4"/>
        <v>77272500</v>
      </c>
      <c r="AF243" s="59" t="s">
        <v>366</v>
      </c>
    </row>
    <row r="244" spans="1:32" ht="51" x14ac:dyDescent="0.25">
      <c r="A244" s="157"/>
      <c r="B244" s="158">
        <v>0</v>
      </c>
      <c r="C244" s="157"/>
      <c r="D244" s="159">
        <v>0</v>
      </c>
      <c r="E244" s="82">
        <v>33.585999999999999</v>
      </c>
      <c r="F244" s="82">
        <v>18.283999999999999</v>
      </c>
      <c r="G244" s="82">
        <v>17.641000000000002</v>
      </c>
      <c r="H244" s="82">
        <v>17.658999999999999</v>
      </c>
      <c r="I244" s="82">
        <v>21.793000000000003</v>
      </c>
      <c r="J244" s="25">
        <v>52030100006</v>
      </c>
      <c r="K244" s="59" t="s">
        <v>1638</v>
      </c>
      <c r="L244" s="59" t="s">
        <v>1639</v>
      </c>
      <c r="M244" s="62" t="s">
        <v>105</v>
      </c>
      <c r="N244" s="26" t="s">
        <v>370</v>
      </c>
      <c r="O244" s="25" t="s">
        <v>381</v>
      </c>
      <c r="P244" s="26" t="s">
        <v>751</v>
      </c>
      <c r="Q244" s="26" t="s">
        <v>370</v>
      </c>
      <c r="R244" s="26">
        <v>3</v>
      </c>
      <c r="S244" s="27">
        <v>43</v>
      </c>
      <c r="T244" s="26">
        <v>4</v>
      </c>
      <c r="U244" s="27">
        <v>19</v>
      </c>
      <c r="V244" s="27">
        <v>35</v>
      </c>
      <c r="W244" s="27">
        <v>23</v>
      </c>
      <c r="X244" s="27">
        <v>27</v>
      </c>
      <c r="Y244" s="27">
        <v>31</v>
      </c>
      <c r="Z244" s="27">
        <v>35</v>
      </c>
      <c r="AA244" s="30">
        <v>800000000</v>
      </c>
      <c r="AB244" s="30">
        <v>1449999999</v>
      </c>
      <c r="AC244" s="30">
        <v>1493499999</v>
      </c>
      <c r="AD244" s="30">
        <v>1538304998</v>
      </c>
      <c r="AE244" s="30">
        <f t="shared" si="4"/>
        <v>5281804996</v>
      </c>
      <c r="AF244" s="59" t="s">
        <v>366</v>
      </c>
    </row>
    <row r="245" spans="1:32" ht="51" x14ac:dyDescent="0.25">
      <c r="A245" s="157"/>
      <c r="B245" s="158">
        <v>0</v>
      </c>
      <c r="C245" s="157"/>
      <c r="D245" s="159">
        <v>0</v>
      </c>
      <c r="E245" s="82">
        <v>43.620999999999995</v>
      </c>
      <c r="F245" s="82">
        <v>30.592000000000002</v>
      </c>
      <c r="G245" s="82">
        <v>32.208999999999996</v>
      </c>
      <c r="H245" s="82">
        <v>32.24</v>
      </c>
      <c r="I245" s="82">
        <v>34.666000000000004</v>
      </c>
      <c r="J245" s="25">
        <v>52030100007</v>
      </c>
      <c r="K245" s="59" t="s">
        <v>1640</v>
      </c>
      <c r="L245" s="59" t="s">
        <v>1641</v>
      </c>
      <c r="M245" s="62" t="s">
        <v>141</v>
      </c>
      <c r="N245" s="26" t="s">
        <v>370</v>
      </c>
      <c r="O245" s="25" t="s">
        <v>381</v>
      </c>
      <c r="P245" s="26" t="s">
        <v>752</v>
      </c>
      <c r="Q245" s="26" t="s">
        <v>370</v>
      </c>
      <c r="R245" s="26">
        <v>3</v>
      </c>
      <c r="S245" s="27">
        <v>43</v>
      </c>
      <c r="T245" s="26">
        <v>4</v>
      </c>
      <c r="U245" s="27">
        <v>7000</v>
      </c>
      <c r="V245" s="27">
        <v>10000</v>
      </c>
      <c r="W245" s="27">
        <v>4000</v>
      </c>
      <c r="X245" s="27">
        <v>10000</v>
      </c>
      <c r="Y245" s="27">
        <v>10000</v>
      </c>
      <c r="Z245" s="27">
        <v>10000</v>
      </c>
      <c r="AA245" s="30">
        <v>1700000000</v>
      </c>
      <c r="AB245" s="30">
        <v>2500000000</v>
      </c>
      <c r="AC245" s="30">
        <v>2575000000</v>
      </c>
      <c r="AD245" s="30">
        <v>2652250000</v>
      </c>
      <c r="AE245" s="30">
        <f t="shared" si="4"/>
        <v>9427250000</v>
      </c>
      <c r="AF245" s="59" t="s">
        <v>366</v>
      </c>
    </row>
    <row r="246" spans="1:32" ht="38.25" x14ac:dyDescent="0.25">
      <c r="A246" s="157"/>
      <c r="B246" s="158">
        <v>0</v>
      </c>
      <c r="C246" s="157"/>
      <c r="D246" s="159">
        <v>0</v>
      </c>
      <c r="E246" s="82">
        <v>0</v>
      </c>
      <c r="F246" s="82">
        <v>9.4870000000000001</v>
      </c>
      <c r="G246" s="82">
        <v>10.537000000000001</v>
      </c>
      <c r="H246" s="82">
        <v>10.469000000000001</v>
      </c>
      <c r="I246" s="82">
        <v>7.6230000000000002</v>
      </c>
      <c r="J246" s="25">
        <v>52030100008</v>
      </c>
      <c r="K246" s="59" t="s">
        <v>1642</v>
      </c>
      <c r="L246" s="59" t="s">
        <v>1643</v>
      </c>
      <c r="M246" s="62" t="s">
        <v>105</v>
      </c>
      <c r="N246" s="26" t="s">
        <v>370</v>
      </c>
      <c r="O246" s="25" t="s">
        <v>381</v>
      </c>
      <c r="P246" s="26" t="s">
        <v>753</v>
      </c>
      <c r="Q246" s="26" t="s">
        <v>370</v>
      </c>
      <c r="R246" s="26">
        <v>3</v>
      </c>
      <c r="S246" s="27">
        <v>43</v>
      </c>
      <c r="T246" s="26">
        <v>4</v>
      </c>
      <c r="U246" s="27">
        <v>0</v>
      </c>
      <c r="V246" s="27">
        <v>3</v>
      </c>
      <c r="W246" s="27">
        <v>0</v>
      </c>
      <c r="X246" s="27">
        <v>1</v>
      </c>
      <c r="Y246" s="27">
        <v>2</v>
      </c>
      <c r="Z246" s="27">
        <v>3</v>
      </c>
      <c r="AA246" s="30">
        <v>0</v>
      </c>
      <c r="AB246" s="30">
        <v>200000000</v>
      </c>
      <c r="AC246" s="30">
        <v>206000000</v>
      </c>
      <c r="AD246" s="30">
        <v>208000000</v>
      </c>
      <c r="AE246" s="30">
        <f t="shared" si="4"/>
        <v>614000000</v>
      </c>
      <c r="AF246" s="59" t="s">
        <v>366</v>
      </c>
    </row>
    <row r="247" spans="1:32" x14ac:dyDescent="0.25">
      <c r="A247" s="46"/>
      <c r="B247" s="89"/>
      <c r="C247" s="46"/>
      <c r="D247" s="90"/>
      <c r="E247" s="91"/>
      <c r="F247" s="91"/>
      <c r="G247" s="91"/>
      <c r="H247" s="91"/>
      <c r="I247" s="91"/>
      <c r="J247" s="46"/>
      <c r="K247" s="88"/>
      <c r="L247" s="88"/>
      <c r="M247" s="47"/>
      <c r="N247" s="47"/>
      <c r="O247" s="46"/>
      <c r="P247" s="47"/>
      <c r="Q247" s="47"/>
      <c r="R247" s="47"/>
      <c r="S247" s="49"/>
      <c r="T247" s="47"/>
      <c r="U247" s="49"/>
      <c r="V247" s="49"/>
      <c r="W247" s="49"/>
      <c r="X247" s="49"/>
      <c r="Y247" s="49"/>
      <c r="Z247" s="49"/>
      <c r="AA247" s="51"/>
      <c r="AB247" s="51"/>
      <c r="AC247" s="51"/>
      <c r="AD247" s="51"/>
      <c r="AE247" s="51"/>
      <c r="AF247" s="88"/>
    </row>
    <row r="248" spans="1:32" ht="51" x14ac:dyDescent="0.25">
      <c r="A248" s="157" t="s">
        <v>1644</v>
      </c>
      <c r="B248" s="158">
        <v>23.277999999999999</v>
      </c>
      <c r="C248" s="157" t="s">
        <v>1645</v>
      </c>
      <c r="D248" s="159">
        <v>38.897999999999996</v>
      </c>
      <c r="E248" s="82">
        <v>0</v>
      </c>
      <c r="F248" s="82">
        <v>11.065999999999999</v>
      </c>
      <c r="G248" s="82">
        <v>11.065</v>
      </c>
      <c r="H248" s="82">
        <v>11.064</v>
      </c>
      <c r="I248" s="82">
        <v>8.2989999999999995</v>
      </c>
      <c r="J248" s="25">
        <v>52040010001</v>
      </c>
      <c r="K248" s="59" t="s">
        <v>2526</v>
      </c>
      <c r="L248" s="59" t="s">
        <v>1646</v>
      </c>
      <c r="M248" s="62" t="s">
        <v>105</v>
      </c>
      <c r="N248" s="26" t="s">
        <v>370</v>
      </c>
      <c r="O248" s="25" t="s">
        <v>381</v>
      </c>
      <c r="P248" s="26" t="s">
        <v>754</v>
      </c>
      <c r="Q248" s="26" t="s">
        <v>370</v>
      </c>
      <c r="R248" s="26">
        <v>4</v>
      </c>
      <c r="S248" s="27">
        <v>22</v>
      </c>
      <c r="T248" s="26">
        <v>1</v>
      </c>
      <c r="U248" s="27">
        <v>21182</v>
      </c>
      <c r="V248" s="27">
        <v>33600</v>
      </c>
      <c r="W248" s="27">
        <v>0</v>
      </c>
      <c r="X248" s="27">
        <v>25182</v>
      </c>
      <c r="Y248" s="27">
        <v>29182</v>
      </c>
      <c r="Z248" s="27">
        <v>33600</v>
      </c>
      <c r="AA248" s="30">
        <v>0</v>
      </c>
      <c r="AB248" s="30">
        <v>432925537</v>
      </c>
      <c r="AC248" s="30">
        <v>444329429</v>
      </c>
      <c r="AD248" s="30">
        <v>456075438</v>
      </c>
      <c r="AE248" s="30">
        <f t="shared" si="4"/>
        <v>1333330404</v>
      </c>
      <c r="AF248" s="59" t="s">
        <v>355</v>
      </c>
    </row>
    <row r="249" spans="1:32" ht="89.25" x14ac:dyDescent="0.25">
      <c r="A249" s="157"/>
      <c r="B249" s="158">
        <v>0</v>
      </c>
      <c r="C249" s="157"/>
      <c r="D249" s="159">
        <v>0</v>
      </c>
      <c r="E249" s="82">
        <v>32.940000000000005</v>
      </c>
      <c r="F249" s="82">
        <v>38.244</v>
      </c>
      <c r="G249" s="82">
        <v>37.386000000000003</v>
      </c>
      <c r="H249" s="82">
        <v>37.113</v>
      </c>
      <c r="I249" s="82">
        <v>36.42</v>
      </c>
      <c r="J249" s="25">
        <v>52040010002</v>
      </c>
      <c r="K249" s="59" t="s">
        <v>1647</v>
      </c>
      <c r="L249" s="59" t="s">
        <v>1648</v>
      </c>
      <c r="M249" s="62" t="s">
        <v>141</v>
      </c>
      <c r="N249" s="26" t="s">
        <v>370</v>
      </c>
      <c r="O249" s="25" t="s">
        <v>419</v>
      </c>
      <c r="P249" s="26" t="s">
        <v>755</v>
      </c>
      <c r="Q249" s="26" t="s">
        <v>370</v>
      </c>
      <c r="R249" s="26">
        <v>4</v>
      </c>
      <c r="S249" s="27">
        <v>22</v>
      </c>
      <c r="T249" s="26">
        <v>1</v>
      </c>
      <c r="U249" s="27">
        <v>214665</v>
      </c>
      <c r="V249" s="27">
        <v>224000</v>
      </c>
      <c r="W249" s="27">
        <v>214665</v>
      </c>
      <c r="X249" s="27">
        <v>218266</v>
      </c>
      <c r="Y249" s="27">
        <v>221133</v>
      </c>
      <c r="Z249" s="27">
        <v>224000</v>
      </c>
      <c r="AA249" s="30">
        <v>656728527155</v>
      </c>
      <c r="AB249" s="30">
        <v>578894345814</v>
      </c>
      <c r="AC249" s="30">
        <v>604422536717</v>
      </c>
      <c r="AD249" s="30">
        <v>617081915800</v>
      </c>
      <c r="AE249" s="30">
        <f t="shared" si="4"/>
        <v>2457127325486</v>
      </c>
      <c r="AF249" s="59" t="s">
        <v>355</v>
      </c>
    </row>
    <row r="250" spans="1:32" ht="63.75" x14ac:dyDescent="0.25">
      <c r="A250" s="157"/>
      <c r="B250" s="158">
        <v>0</v>
      </c>
      <c r="C250" s="157"/>
      <c r="D250" s="159">
        <v>0</v>
      </c>
      <c r="E250" s="82">
        <v>15.215</v>
      </c>
      <c r="F250" s="82">
        <v>11.573</v>
      </c>
      <c r="G250" s="82">
        <v>11.562999999999999</v>
      </c>
      <c r="H250" s="82">
        <v>11.569000000000001</v>
      </c>
      <c r="I250" s="82">
        <v>12.479999999999999</v>
      </c>
      <c r="J250" s="25">
        <v>52040010003</v>
      </c>
      <c r="K250" s="59" t="s">
        <v>1649</v>
      </c>
      <c r="L250" s="59" t="s">
        <v>1650</v>
      </c>
      <c r="M250" s="62" t="s">
        <v>141</v>
      </c>
      <c r="N250" s="26" t="s">
        <v>370</v>
      </c>
      <c r="O250" s="25" t="s">
        <v>756</v>
      </c>
      <c r="P250" s="26" t="s">
        <v>757</v>
      </c>
      <c r="Q250" s="26" t="s">
        <v>370</v>
      </c>
      <c r="R250" s="26">
        <v>4</v>
      </c>
      <c r="S250" s="27">
        <v>22</v>
      </c>
      <c r="T250" s="26">
        <v>1</v>
      </c>
      <c r="U250" s="27">
        <v>75</v>
      </c>
      <c r="V250" s="27">
        <v>75</v>
      </c>
      <c r="W250" s="27">
        <v>75</v>
      </c>
      <c r="X250" s="27">
        <v>75</v>
      </c>
      <c r="Y250" s="27">
        <v>75</v>
      </c>
      <c r="Z250" s="27">
        <v>75</v>
      </c>
      <c r="AA250" s="30">
        <v>1606009981</v>
      </c>
      <c r="AB250" s="30">
        <v>3756862970</v>
      </c>
      <c r="AC250" s="30">
        <v>3891391110</v>
      </c>
      <c r="AD250" s="30">
        <v>4027549786</v>
      </c>
      <c r="AE250" s="30">
        <f t="shared" si="4"/>
        <v>13281813847</v>
      </c>
      <c r="AF250" s="59" t="s">
        <v>355</v>
      </c>
    </row>
    <row r="251" spans="1:32" ht="51" x14ac:dyDescent="0.25">
      <c r="A251" s="157"/>
      <c r="B251" s="158">
        <v>0</v>
      </c>
      <c r="C251" s="157"/>
      <c r="D251" s="159">
        <v>0</v>
      </c>
      <c r="E251" s="82">
        <v>14.188000000000001</v>
      </c>
      <c r="F251" s="82">
        <v>12.606</v>
      </c>
      <c r="G251" s="82">
        <v>12.612000000000002</v>
      </c>
      <c r="H251" s="82">
        <v>12.664</v>
      </c>
      <c r="I251" s="82">
        <v>13.017999999999999</v>
      </c>
      <c r="J251" s="25">
        <v>52040010004</v>
      </c>
      <c r="K251" s="59" t="s">
        <v>1651</v>
      </c>
      <c r="L251" s="59" t="s">
        <v>1652</v>
      </c>
      <c r="M251" s="62" t="s">
        <v>141</v>
      </c>
      <c r="N251" s="26" t="s">
        <v>370</v>
      </c>
      <c r="O251" s="25" t="s">
        <v>381</v>
      </c>
      <c r="P251" s="26" t="s">
        <v>758</v>
      </c>
      <c r="Q251" s="26" t="s">
        <v>370</v>
      </c>
      <c r="R251" s="26">
        <v>4</v>
      </c>
      <c r="S251" s="27">
        <v>22</v>
      </c>
      <c r="T251" s="26">
        <v>1</v>
      </c>
      <c r="U251" s="27">
        <v>16851</v>
      </c>
      <c r="V251" s="27">
        <v>18000</v>
      </c>
      <c r="W251" s="27">
        <v>16851</v>
      </c>
      <c r="X251" s="27">
        <v>17200</v>
      </c>
      <c r="Y251" s="27">
        <v>17500</v>
      </c>
      <c r="Z251" s="27">
        <v>18000</v>
      </c>
      <c r="AA251" s="30">
        <v>16341890768</v>
      </c>
      <c r="AB251" s="30">
        <v>10534998607</v>
      </c>
      <c r="AC251" s="30">
        <v>11151048565</v>
      </c>
      <c r="AD251" s="30">
        <v>11785580022</v>
      </c>
      <c r="AE251" s="30">
        <f t="shared" si="4"/>
        <v>49813517962</v>
      </c>
      <c r="AF251" s="59" t="s">
        <v>355</v>
      </c>
    </row>
    <row r="252" spans="1:32" ht="38.25" x14ac:dyDescent="0.25">
      <c r="A252" s="157"/>
      <c r="B252" s="158">
        <v>0</v>
      </c>
      <c r="C252" s="157"/>
      <c r="D252" s="159">
        <v>0</v>
      </c>
      <c r="E252" s="82">
        <v>15.479999999999999</v>
      </c>
      <c r="F252" s="82">
        <v>11.507000000000001</v>
      </c>
      <c r="G252" s="82">
        <v>11.794</v>
      </c>
      <c r="H252" s="82">
        <v>11.774999999999999</v>
      </c>
      <c r="I252" s="82">
        <v>12.638999999999999</v>
      </c>
      <c r="J252" s="25">
        <v>52040010005</v>
      </c>
      <c r="K252" s="59" t="s">
        <v>1653</v>
      </c>
      <c r="L252" s="59" t="s">
        <v>1654</v>
      </c>
      <c r="M252" s="62" t="s">
        <v>141</v>
      </c>
      <c r="N252" s="26" t="s">
        <v>370</v>
      </c>
      <c r="O252" s="25" t="s">
        <v>381</v>
      </c>
      <c r="P252" s="26" t="s">
        <v>759</v>
      </c>
      <c r="Q252" s="26" t="s">
        <v>370</v>
      </c>
      <c r="R252" s="26">
        <v>4</v>
      </c>
      <c r="S252" s="27">
        <v>22</v>
      </c>
      <c r="T252" s="26">
        <v>1</v>
      </c>
      <c r="U252" s="27">
        <v>91</v>
      </c>
      <c r="V252" s="27">
        <v>92</v>
      </c>
      <c r="W252" s="27">
        <v>92</v>
      </c>
      <c r="X252" s="27">
        <v>92</v>
      </c>
      <c r="Y252" s="27">
        <v>92</v>
      </c>
      <c r="Z252" s="27">
        <v>92</v>
      </c>
      <c r="AA252" s="30">
        <v>3581418237</v>
      </c>
      <c r="AB252" s="30">
        <v>3328873333</v>
      </c>
      <c r="AC252" s="30">
        <v>5493310000</v>
      </c>
      <c r="AD252" s="30">
        <v>5493310000</v>
      </c>
      <c r="AE252" s="30">
        <f t="shared" si="4"/>
        <v>17896911570</v>
      </c>
      <c r="AF252" s="59" t="s">
        <v>355</v>
      </c>
    </row>
    <row r="253" spans="1:32" ht="76.5" x14ac:dyDescent="0.25">
      <c r="A253" s="157"/>
      <c r="B253" s="158">
        <v>0</v>
      </c>
      <c r="C253" s="157"/>
      <c r="D253" s="159">
        <v>0</v>
      </c>
      <c r="E253" s="82">
        <v>22.177</v>
      </c>
      <c r="F253" s="82">
        <v>15.004000000000001</v>
      </c>
      <c r="G253" s="82">
        <v>15.58</v>
      </c>
      <c r="H253" s="82">
        <v>15.815000000000001</v>
      </c>
      <c r="I253" s="82">
        <v>17.144000000000002</v>
      </c>
      <c r="J253" s="25">
        <v>52040010006</v>
      </c>
      <c r="K253" s="59" t="s">
        <v>1655</v>
      </c>
      <c r="L253" s="59" t="s">
        <v>1656</v>
      </c>
      <c r="M253" s="62" t="s">
        <v>141</v>
      </c>
      <c r="N253" s="26" t="s">
        <v>371</v>
      </c>
      <c r="O253" s="25" t="s">
        <v>507</v>
      </c>
      <c r="P253" s="26" t="s">
        <v>760</v>
      </c>
      <c r="Q253" s="26" t="s">
        <v>370</v>
      </c>
      <c r="R253" s="26">
        <v>2</v>
      </c>
      <c r="S253" s="27">
        <v>22</v>
      </c>
      <c r="T253" s="26">
        <v>1</v>
      </c>
      <c r="U253" s="27">
        <v>100</v>
      </c>
      <c r="V253" s="27">
        <v>100</v>
      </c>
      <c r="W253" s="27">
        <v>100</v>
      </c>
      <c r="X253" s="27">
        <v>100</v>
      </c>
      <c r="Y253" s="27">
        <v>100</v>
      </c>
      <c r="Z253" s="27">
        <v>100</v>
      </c>
      <c r="AA253" s="30">
        <v>68535735759</v>
      </c>
      <c r="AB253" s="30">
        <v>59065705132</v>
      </c>
      <c r="AC253" s="30">
        <v>66264412755</v>
      </c>
      <c r="AD253" s="30">
        <v>69524238510</v>
      </c>
      <c r="AE253" s="30">
        <f t="shared" si="4"/>
        <v>263390092156</v>
      </c>
      <c r="AF253" s="59" t="s">
        <v>355</v>
      </c>
    </row>
    <row r="254" spans="1:32" ht="63.75" customHeight="1" x14ac:dyDescent="0.25">
      <c r="A254" s="157"/>
      <c r="B254" s="158">
        <v>0</v>
      </c>
      <c r="C254" s="157" t="s">
        <v>1657</v>
      </c>
      <c r="D254" s="159">
        <v>15.138999999999999</v>
      </c>
      <c r="E254" s="82">
        <v>0</v>
      </c>
      <c r="F254" s="82">
        <v>27.52</v>
      </c>
      <c r="G254" s="82">
        <v>25.829000000000001</v>
      </c>
      <c r="H254" s="82">
        <v>24.454999999999998</v>
      </c>
      <c r="I254" s="82">
        <v>19.451000000000001</v>
      </c>
      <c r="J254" s="25">
        <v>52040020001</v>
      </c>
      <c r="K254" s="59" t="s">
        <v>1658</v>
      </c>
      <c r="L254" s="59" t="s">
        <v>1659</v>
      </c>
      <c r="M254" s="62" t="s">
        <v>105</v>
      </c>
      <c r="N254" s="26" t="s">
        <v>370</v>
      </c>
      <c r="O254" s="25" t="s">
        <v>381</v>
      </c>
      <c r="P254" s="26" t="s">
        <v>761</v>
      </c>
      <c r="Q254" s="26" t="s">
        <v>370</v>
      </c>
      <c r="R254" s="26">
        <v>4</v>
      </c>
      <c r="S254" s="27">
        <v>22</v>
      </c>
      <c r="T254" s="26">
        <v>1</v>
      </c>
      <c r="U254" s="27">
        <v>0</v>
      </c>
      <c r="V254" s="27">
        <v>30000</v>
      </c>
      <c r="W254" s="27">
        <v>0</v>
      </c>
      <c r="X254" s="27">
        <v>10000</v>
      </c>
      <c r="Y254" s="27">
        <v>20000</v>
      </c>
      <c r="Z254" s="27">
        <v>30000</v>
      </c>
      <c r="AA254" s="30">
        <v>0</v>
      </c>
      <c r="AB254" s="30">
        <v>3000000000</v>
      </c>
      <c r="AC254" s="30">
        <v>3000000000</v>
      </c>
      <c r="AD254" s="30">
        <v>3000000000</v>
      </c>
      <c r="AE254" s="30">
        <f t="shared" si="4"/>
        <v>9000000000</v>
      </c>
      <c r="AF254" s="59" t="s">
        <v>355</v>
      </c>
    </row>
    <row r="255" spans="1:32" ht="102" x14ac:dyDescent="0.25">
      <c r="A255" s="157"/>
      <c r="B255" s="158">
        <v>0</v>
      </c>
      <c r="C255" s="157"/>
      <c r="D255" s="159">
        <v>0</v>
      </c>
      <c r="E255" s="82">
        <v>100</v>
      </c>
      <c r="F255" s="82">
        <v>27.36</v>
      </c>
      <c r="G255" s="82">
        <v>24.89</v>
      </c>
      <c r="H255" s="82">
        <v>23.538999999999998</v>
      </c>
      <c r="I255" s="82">
        <v>43.947000000000003</v>
      </c>
      <c r="J255" s="25">
        <v>52040020002</v>
      </c>
      <c r="K255" s="59" t="s">
        <v>2527</v>
      </c>
      <c r="L255" s="59" t="s">
        <v>1660</v>
      </c>
      <c r="M255" s="62" t="s">
        <v>105</v>
      </c>
      <c r="N255" s="26" t="s">
        <v>370</v>
      </c>
      <c r="O255" s="25" t="s">
        <v>381</v>
      </c>
      <c r="P255" s="26" t="s">
        <v>762</v>
      </c>
      <c r="Q255" s="26" t="s">
        <v>370</v>
      </c>
      <c r="R255" s="26">
        <v>4</v>
      </c>
      <c r="S255" s="27">
        <v>22</v>
      </c>
      <c r="T255" s="26">
        <v>1</v>
      </c>
      <c r="U255" s="27">
        <v>2000</v>
      </c>
      <c r="V255" s="27">
        <v>4500</v>
      </c>
      <c r="W255" s="27">
        <v>2247</v>
      </c>
      <c r="X255" s="27">
        <v>2900</v>
      </c>
      <c r="Y255" s="27">
        <v>3600</v>
      </c>
      <c r="Z255" s="27">
        <v>4500</v>
      </c>
      <c r="AA255" s="30">
        <v>1047162521</v>
      </c>
      <c r="AB255" s="30">
        <v>2961765220</v>
      </c>
      <c r="AC255" s="30">
        <v>3065427002</v>
      </c>
      <c r="AD255" s="30">
        <v>3172716947</v>
      </c>
      <c r="AE255" s="30">
        <f t="shared" si="4"/>
        <v>10247071690</v>
      </c>
      <c r="AF255" s="59" t="s">
        <v>355</v>
      </c>
    </row>
    <row r="256" spans="1:32" ht="76.5" x14ac:dyDescent="0.25">
      <c r="A256" s="157"/>
      <c r="B256" s="158">
        <v>0</v>
      </c>
      <c r="C256" s="157"/>
      <c r="D256" s="159">
        <v>0</v>
      </c>
      <c r="E256" s="82">
        <v>0</v>
      </c>
      <c r="F256" s="82">
        <v>45.12</v>
      </c>
      <c r="G256" s="82">
        <v>49.281000000000006</v>
      </c>
      <c r="H256" s="82">
        <v>52.006</v>
      </c>
      <c r="I256" s="82">
        <v>36.602000000000004</v>
      </c>
      <c r="J256" s="25">
        <v>52040020003</v>
      </c>
      <c r="K256" s="59" t="s">
        <v>1661</v>
      </c>
      <c r="L256" s="59" t="s">
        <v>1662</v>
      </c>
      <c r="M256" s="62" t="s">
        <v>105</v>
      </c>
      <c r="N256" s="26" t="s">
        <v>371</v>
      </c>
      <c r="O256" s="25" t="s">
        <v>507</v>
      </c>
      <c r="P256" s="26" t="s">
        <v>763</v>
      </c>
      <c r="Q256" s="26" t="s">
        <v>370</v>
      </c>
      <c r="R256" s="26">
        <v>4</v>
      </c>
      <c r="S256" s="27">
        <v>22</v>
      </c>
      <c r="T256" s="26">
        <v>1</v>
      </c>
      <c r="U256" s="27">
        <v>0</v>
      </c>
      <c r="V256" s="27">
        <v>100</v>
      </c>
      <c r="W256" s="27">
        <v>0</v>
      </c>
      <c r="X256" s="27">
        <v>30</v>
      </c>
      <c r="Y256" s="27">
        <v>60</v>
      </c>
      <c r="Z256" s="27">
        <v>100</v>
      </c>
      <c r="AA256" s="30">
        <v>0</v>
      </c>
      <c r="AB256" s="30">
        <v>18000000000</v>
      </c>
      <c r="AC256" s="30">
        <v>100000000000</v>
      </c>
      <c r="AD256" s="30">
        <v>200000000000</v>
      </c>
      <c r="AE256" s="30">
        <f t="shared" si="4"/>
        <v>318000000000</v>
      </c>
      <c r="AF256" s="59" t="s">
        <v>355</v>
      </c>
    </row>
    <row r="257" spans="1:32" ht="114.75" x14ac:dyDescent="0.25">
      <c r="A257" s="157"/>
      <c r="B257" s="158">
        <v>0</v>
      </c>
      <c r="C257" s="157" t="s">
        <v>1663</v>
      </c>
      <c r="D257" s="159">
        <v>15.165999999999999</v>
      </c>
      <c r="E257" s="82">
        <v>31.521000000000001</v>
      </c>
      <c r="F257" s="82">
        <v>42.748999999999995</v>
      </c>
      <c r="G257" s="82">
        <v>39.231999999999999</v>
      </c>
      <c r="H257" s="82">
        <v>40.341999999999999</v>
      </c>
      <c r="I257" s="82">
        <v>38.460999999999999</v>
      </c>
      <c r="J257" s="25">
        <v>52040030001</v>
      </c>
      <c r="K257" s="59" t="s">
        <v>2528</v>
      </c>
      <c r="L257" s="59" t="s">
        <v>1664</v>
      </c>
      <c r="M257" s="62" t="s">
        <v>105</v>
      </c>
      <c r="N257" s="26" t="s">
        <v>370</v>
      </c>
      <c r="O257" s="25" t="s">
        <v>381</v>
      </c>
      <c r="P257" s="26" t="s">
        <v>764</v>
      </c>
      <c r="Q257" s="26" t="s">
        <v>370</v>
      </c>
      <c r="R257" s="26">
        <v>4</v>
      </c>
      <c r="S257" s="27">
        <v>22</v>
      </c>
      <c r="T257" s="26">
        <v>1</v>
      </c>
      <c r="U257" s="27">
        <v>630</v>
      </c>
      <c r="V257" s="27">
        <v>830</v>
      </c>
      <c r="W257" s="27">
        <v>682</v>
      </c>
      <c r="X257" s="27">
        <v>732</v>
      </c>
      <c r="Y257" s="27">
        <v>782</v>
      </c>
      <c r="Z257" s="27">
        <v>830</v>
      </c>
      <c r="AA257" s="30">
        <v>320278750</v>
      </c>
      <c r="AB257" s="30">
        <v>5731190000</v>
      </c>
      <c r="AC257" s="30">
        <v>5791781650</v>
      </c>
      <c r="AD257" s="30">
        <v>6154494008</v>
      </c>
      <c r="AE257" s="30">
        <f t="shared" si="4"/>
        <v>17997744408</v>
      </c>
      <c r="AF257" s="59" t="s">
        <v>355</v>
      </c>
    </row>
    <row r="258" spans="1:32" ht="51" x14ac:dyDescent="0.25">
      <c r="A258" s="157"/>
      <c r="B258" s="158">
        <v>0</v>
      </c>
      <c r="C258" s="157"/>
      <c r="D258" s="159">
        <v>0</v>
      </c>
      <c r="E258" s="82">
        <v>45.418999999999997</v>
      </c>
      <c r="F258" s="82">
        <v>32.102000000000004</v>
      </c>
      <c r="G258" s="82">
        <v>31.392999999999997</v>
      </c>
      <c r="H258" s="82">
        <v>31.492999999999999</v>
      </c>
      <c r="I258" s="82">
        <v>35.101999999999997</v>
      </c>
      <c r="J258" s="25">
        <v>52040030002</v>
      </c>
      <c r="K258" s="59" t="s">
        <v>1665</v>
      </c>
      <c r="L258" s="59" t="s">
        <v>1666</v>
      </c>
      <c r="M258" s="62" t="s">
        <v>141</v>
      </c>
      <c r="N258" s="26" t="s">
        <v>370</v>
      </c>
      <c r="O258" s="25" t="s">
        <v>381</v>
      </c>
      <c r="P258" s="26" t="s">
        <v>765</v>
      </c>
      <c r="Q258" s="26" t="s">
        <v>370</v>
      </c>
      <c r="R258" s="26">
        <v>4</v>
      </c>
      <c r="S258" s="27">
        <v>22</v>
      </c>
      <c r="T258" s="26">
        <v>1</v>
      </c>
      <c r="U258" s="27">
        <v>46</v>
      </c>
      <c r="V258" s="27">
        <v>92</v>
      </c>
      <c r="W258" s="27">
        <v>46</v>
      </c>
      <c r="X258" s="27">
        <v>60</v>
      </c>
      <c r="Y258" s="27">
        <v>82</v>
      </c>
      <c r="Z258" s="27">
        <v>92</v>
      </c>
      <c r="AA258" s="30">
        <v>821000000</v>
      </c>
      <c r="AB258" s="30">
        <v>2932058150</v>
      </c>
      <c r="AC258" s="30">
        <v>3069680185</v>
      </c>
      <c r="AD258" s="30">
        <v>3212118992</v>
      </c>
      <c r="AE258" s="30">
        <f t="shared" si="4"/>
        <v>10034857327</v>
      </c>
      <c r="AF258" s="59" t="s">
        <v>355</v>
      </c>
    </row>
    <row r="259" spans="1:32" ht="63.75" x14ac:dyDescent="0.25">
      <c r="A259" s="157"/>
      <c r="B259" s="158">
        <v>0</v>
      </c>
      <c r="C259" s="157"/>
      <c r="D259" s="159">
        <v>0</v>
      </c>
      <c r="E259" s="82">
        <v>23.06</v>
      </c>
      <c r="F259" s="82">
        <v>25.149000000000001</v>
      </c>
      <c r="G259" s="82">
        <v>29.375</v>
      </c>
      <c r="H259" s="82">
        <v>28.165000000000003</v>
      </c>
      <c r="I259" s="82">
        <v>26.436999999999998</v>
      </c>
      <c r="J259" s="25">
        <v>52040030003</v>
      </c>
      <c r="K259" s="59" t="s">
        <v>1667</v>
      </c>
      <c r="L259" s="59" t="s">
        <v>1668</v>
      </c>
      <c r="M259" s="62" t="s">
        <v>141</v>
      </c>
      <c r="N259" s="26" t="s">
        <v>370</v>
      </c>
      <c r="O259" s="25" t="s">
        <v>381</v>
      </c>
      <c r="P259" s="26" t="s">
        <v>766</v>
      </c>
      <c r="Q259" s="26" t="s">
        <v>370</v>
      </c>
      <c r="R259" s="26">
        <v>4</v>
      </c>
      <c r="S259" s="27">
        <v>22</v>
      </c>
      <c r="T259" s="26">
        <v>1</v>
      </c>
      <c r="U259" s="27">
        <v>27</v>
      </c>
      <c r="V259" s="27">
        <v>46</v>
      </c>
      <c r="W259" s="27">
        <v>20</v>
      </c>
      <c r="X259" s="27">
        <v>46</v>
      </c>
      <c r="Y259" s="27">
        <v>46</v>
      </c>
      <c r="Z259" s="27">
        <v>46</v>
      </c>
      <c r="AA259" s="30">
        <v>113696000</v>
      </c>
      <c r="AB259" s="30">
        <v>470263202</v>
      </c>
      <c r="AC259" s="30">
        <v>916722000</v>
      </c>
      <c r="AD259" s="30">
        <v>832722900</v>
      </c>
      <c r="AE259" s="30">
        <f t="shared" si="4"/>
        <v>2333404102</v>
      </c>
      <c r="AF259" s="59" t="s">
        <v>355</v>
      </c>
    </row>
    <row r="260" spans="1:32" ht="51" x14ac:dyDescent="0.25">
      <c r="A260" s="157"/>
      <c r="B260" s="158">
        <v>0</v>
      </c>
      <c r="C260" s="157" t="s">
        <v>1669</v>
      </c>
      <c r="D260" s="159">
        <v>15.665999999999999</v>
      </c>
      <c r="E260" s="82">
        <v>22.282</v>
      </c>
      <c r="F260" s="82">
        <v>18.837</v>
      </c>
      <c r="G260" s="82">
        <v>18.745999999999999</v>
      </c>
      <c r="H260" s="82">
        <v>18.507999999999999</v>
      </c>
      <c r="I260" s="82">
        <v>19.593</v>
      </c>
      <c r="J260" s="25">
        <v>52040040001</v>
      </c>
      <c r="K260" s="59" t="s">
        <v>1670</v>
      </c>
      <c r="L260" s="59" t="s">
        <v>1671</v>
      </c>
      <c r="M260" s="62" t="s">
        <v>105</v>
      </c>
      <c r="N260" s="26" t="s">
        <v>370</v>
      </c>
      <c r="O260" s="25" t="s">
        <v>381</v>
      </c>
      <c r="P260" s="26" t="s">
        <v>767</v>
      </c>
      <c r="Q260" s="26" t="s">
        <v>370</v>
      </c>
      <c r="R260" s="26">
        <v>4</v>
      </c>
      <c r="S260" s="27">
        <v>33</v>
      </c>
      <c r="T260" s="26">
        <v>5</v>
      </c>
      <c r="U260" s="27">
        <v>61</v>
      </c>
      <c r="V260" s="27">
        <v>244</v>
      </c>
      <c r="W260" s="27">
        <v>85</v>
      </c>
      <c r="X260" s="27">
        <v>101</v>
      </c>
      <c r="Y260" s="27">
        <v>173</v>
      </c>
      <c r="Z260" s="27">
        <v>244</v>
      </c>
      <c r="AA260" s="30">
        <v>617770390</v>
      </c>
      <c r="AB260" s="30">
        <v>930000000</v>
      </c>
      <c r="AC260" s="30">
        <v>930000000</v>
      </c>
      <c r="AD260" s="30">
        <v>930000000</v>
      </c>
      <c r="AE260" s="30">
        <f t="shared" si="4"/>
        <v>3407770390</v>
      </c>
      <c r="AF260" s="59" t="s">
        <v>352</v>
      </c>
    </row>
    <row r="261" spans="1:32" ht="63.75" x14ac:dyDescent="0.25">
      <c r="A261" s="157"/>
      <c r="B261" s="158">
        <v>0</v>
      </c>
      <c r="C261" s="157"/>
      <c r="D261" s="159">
        <v>0</v>
      </c>
      <c r="E261" s="82">
        <v>42.333999999999996</v>
      </c>
      <c r="F261" s="82">
        <v>40.383000000000003</v>
      </c>
      <c r="G261" s="82">
        <v>40.378999999999998</v>
      </c>
      <c r="H261" s="82">
        <v>38.741999999999997</v>
      </c>
      <c r="I261" s="82">
        <v>40.46</v>
      </c>
      <c r="J261" s="25">
        <v>52040040002</v>
      </c>
      <c r="K261" s="59" t="s">
        <v>1672</v>
      </c>
      <c r="L261" s="59" t="s">
        <v>1673</v>
      </c>
      <c r="M261" s="62" t="s">
        <v>141</v>
      </c>
      <c r="N261" s="26" t="s">
        <v>370</v>
      </c>
      <c r="O261" s="25" t="s">
        <v>381</v>
      </c>
      <c r="P261" s="26" t="s">
        <v>768</v>
      </c>
      <c r="Q261" s="26" t="s">
        <v>370</v>
      </c>
      <c r="R261" s="26">
        <v>4</v>
      </c>
      <c r="S261" s="27">
        <v>33</v>
      </c>
      <c r="T261" s="26">
        <v>5</v>
      </c>
      <c r="U261" s="27">
        <v>61</v>
      </c>
      <c r="V261" s="27">
        <v>64</v>
      </c>
      <c r="W261" s="27">
        <v>61</v>
      </c>
      <c r="X261" s="27">
        <v>64</v>
      </c>
      <c r="Y261" s="27">
        <v>64</v>
      </c>
      <c r="Z261" s="27">
        <v>64</v>
      </c>
      <c r="AA261" s="30">
        <v>4241843614</v>
      </c>
      <c r="AB261" s="30">
        <v>7407389000</v>
      </c>
      <c r="AC261" s="30">
        <v>7484069000</v>
      </c>
      <c r="AD261" s="30">
        <v>7514199000</v>
      </c>
      <c r="AE261" s="30">
        <f t="shared" si="4"/>
        <v>26647500614</v>
      </c>
      <c r="AF261" s="59" t="s">
        <v>352</v>
      </c>
    </row>
    <row r="262" spans="1:32" ht="63.75" x14ac:dyDescent="0.25">
      <c r="A262" s="157"/>
      <c r="B262" s="158">
        <v>0</v>
      </c>
      <c r="C262" s="157"/>
      <c r="D262" s="159">
        <v>0</v>
      </c>
      <c r="E262" s="82">
        <v>17.062999999999999</v>
      </c>
      <c r="F262" s="82">
        <v>19.093</v>
      </c>
      <c r="G262" s="82">
        <v>19.231999999999999</v>
      </c>
      <c r="H262" s="82">
        <v>21.347999999999999</v>
      </c>
      <c r="I262" s="82">
        <v>19.184000000000001</v>
      </c>
      <c r="J262" s="25">
        <v>52040040003</v>
      </c>
      <c r="K262" s="59" t="s">
        <v>1674</v>
      </c>
      <c r="L262" s="59" t="s">
        <v>1675</v>
      </c>
      <c r="M262" s="62" t="s">
        <v>141</v>
      </c>
      <c r="N262" s="26" t="s">
        <v>370</v>
      </c>
      <c r="O262" s="25" t="s">
        <v>381</v>
      </c>
      <c r="P262" s="26" t="s">
        <v>769</v>
      </c>
      <c r="Q262" s="26" t="s">
        <v>370</v>
      </c>
      <c r="R262" s="26">
        <v>4</v>
      </c>
      <c r="S262" s="27">
        <v>22</v>
      </c>
      <c r="T262" s="26">
        <v>1</v>
      </c>
      <c r="U262" s="27">
        <v>91</v>
      </c>
      <c r="V262" s="27">
        <v>92</v>
      </c>
      <c r="W262" s="27">
        <v>20</v>
      </c>
      <c r="X262" s="27">
        <v>45</v>
      </c>
      <c r="Y262" s="27">
        <v>70</v>
      </c>
      <c r="Z262" s="27">
        <v>92</v>
      </c>
      <c r="AA262" s="30">
        <v>53446218</v>
      </c>
      <c r="AB262" s="30">
        <v>957000000</v>
      </c>
      <c r="AC262" s="30">
        <v>981745000</v>
      </c>
      <c r="AD262" s="30">
        <v>1240463950</v>
      </c>
      <c r="AE262" s="30">
        <f t="shared" si="4"/>
        <v>3232655168</v>
      </c>
      <c r="AF262" s="59" t="s">
        <v>355</v>
      </c>
    </row>
    <row r="263" spans="1:32" ht="51" x14ac:dyDescent="0.25">
      <c r="A263" s="157"/>
      <c r="B263" s="158">
        <v>0</v>
      </c>
      <c r="C263" s="157"/>
      <c r="D263" s="159">
        <v>0</v>
      </c>
      <c r="E263" s="82">
        <v>18.321000000000002</v>
      </c>
      <c r="F263" s="82">
        <v>21.687000000000001</v>
      </c>
      <c r="G263" s="82">
        <v>21.643000000000001</v>
      </c>
      <c r="H263" s="82">
        <v>21.401999999999997</v>
      </c>
      <c r="I263" s="82">
        <v>20.763000000000002</v>
      </c>
      <c r="J263" s="25">
        <v>52040040004</v>
      </c>
      <c r="K263" s="59" t="s">
        <v>1676</v>
      </c>
      <c r="L263" s="59" t="s">
        <v>1677</v>
      </c>
      <c r="M263" s="62" t="s">
        <v>141</v>
      </c>
      <c r="N263" s="26" t="s">
        <v>370</v>
      </c>
      <c r="O263" s="25" t="s">
        <v>381</v>
      </c>
      <c r="P263" s="26" t="s">
        <v>770</v>
      </c>
      <c r="Q263" s="26" t="s">
        <v>370</v>
      </c>
      <c r="R263" s="26">
        <v>4</v>
      </c>
      <c r="S263" s="27">
        <v>33</v>
      </c>
      <c r="T263" s="26">
        <v>5</v>
      </c>
      <c r="U263" s="27">
        <v>7</v>
      </c>
      <c r="V263" s="27">
        <v>14</v>
      </c>
      <c r="W263" s="27">
        <v>7</v>
      </c>
      <c r="X263" s="27">
        <v>9</v>
      </c>
      <c r="Y263" s="27">
        <v>12</v>
      </c>
      <c r="Z263" s="27">
        <v>14</v>
      </c>
      <c r="AA263" s="30">
        <v>116750000</v>
      </c>
      <c r="AB263" s="30">
        <v>1230000000</v>
      </c>
      <c r="AC263" s="30">
        <v>1238050000</v>
      </c>
      <c r="AD263" s="30">
        <v>1246381750</v>
      </c>
      <c r="AE263" s="30">
        <f t="shared" si="4"/>
        <v>3831181750</v>
      </c>
      <c r="AF263" s="59" t="s">
        <v>355</v>
      </c>
    </row>
    <row r="264" spans="1:32" ht="51" x14ac:dyDescent="0.25">
      <c r="A264" s="157"/>
      <c r="B264" s="158">
        <v>0</v>
      </c>
      <c r="C264" s="157" t="s">
        <v>1678</v>
      </c>
      <c r="D264" s="159">
        <v>15.131</v>
      </c>
      <c r="E264" s="82">
        <v>42.333999999999996</v>
      </c>
      <c r="F264" s="82">
        <v>13.444999999999999</v>
      </c>
      <c r="G264" s="82">
        <v>13.856999999999999</v>
      </c>
      <c r="H264" s="82">
        <v>9.1560000000000006</v>
      </c>
      <c r="I264" s="82">
        <v>19.698</v>
      </c>
      <c r="J264" s="25">
        <v>52040050001</v>
      </c>
      <c r="K264" s="59" t="s">
        <v>1679</v>
      </c>
      <c r="L264" s="59" t="s">
        <v>1680</v>
      </c>
      <c r="M264" s="62" t="s">
        <v>141</v>
      </c>
      <c r="N264" s="26" t="s">
        <v>370</v>
      </c>
      <c r="O264" s="25" t="s">
        <v>381</v>
      </c>
      <c r="P264" s="26" t="s">
        <v>771</v>
      </c>
      <c r="Q264" s="26" t="s">
        <v>370</v>
      </c>
      <c r="R264" s="26">
        <v>4</v>
      </c>
      <c r="S264" s="27">
        <v>22</v>
      </c>
      <c r="T264" s="26">
        <v>1</v>
      </c>
      <c r="U264" s="27">
        <v>91</v>
      </c>
      <c r="V264" s="27">
        <v>92</v>
      </c>
      <c r="W264" s="27">
        <v>91</v>
      </c>
      <c r="X264" s="27">
        <v>92</v>
      </c>
      <c r="Y264" s="27">
        <v>92</v>
      </c>
      <c r="Z264" s="27">
        <v>92</v>
      </c>
      <c r="AA264" s="30">
        <v>529198500</v>
      </c>
      <c r="AB264" s="30">
        <v>1981019735</v>
      </c>
      <c r="AC264" s="30">
        <v>2050355425</v>
      </c>
      <c r="AD264" s="30">
        <v>744343588</v>
      </c>
      <c r="AE264" s="30">
        <f t="shared" si="4"/>
        <v>5304917248</v>
      </c>
      <c r="AF264" s="59" t="s">
        <v>355</v>
      </c>
    </row>
    <row r="265" spans="1:32" ht="76.5" x14ac:dyDescent="0.25">
      <c r="A265" s="157"/>
      <c r="B265" s="158">
        <v>0</v>
      </c>
      <c r="C265" s="157"/>
      <c r="D265" s="159">
        <v>0</v>
      </c>
      <c r="E265" s="82">
        <v>33.603000000000002</v>
      </c>
      <c r="F265" s="82">
        <v>10.360999999999999</v>
      </c>
      <c r="G265" s="82">
        <v>13.258000000000001</v>
      </c>
      <c r="H265" s="82">
        <v>11.712</v>
      </c>
      <c r="I265" s="82">
        <v>17.233000000000001</v>
      </c>
      <c r="J265" s="25">
        <v>52040050002</v>
      </c>
      <c r="K265" s="59" t="s">
        <v>1681</v>
      </c>
      <c r="L265" s="59" t="s">
        <v>1682</v>
      </c>
      <c r="M265" s="62" t="s">
        <v>141</v>
      </c>
      <c r="N265" s="26" t="s">
        <v>370</v>
      </c>
      <c r="O265" s="25" t="s">
        <v>381</v>
      </c>
      <c r="P265" s="26" t="s">
        <v>772</v>
      </c>
      <c r="Q265" s="26" t="s">
        <v>370</v>
      </c>
      <c r="R265" s="26">
        <v>4</v>
      </c>
      <c r="S265" s="27">
        <v>22</v>
      </c>
      <c r="T265" s="26">
        <v>1</v>
      </c>
      <c r="U265" s="27">
        <v>40</v>
      </c>
      <c r="V265" s="27">
        <v>92</v>
      </c>
      <c r="W265" s="27">
        <v>50</v>
      </c>
      <c r="X265" s="27">
        <v>45</v>
      </c>
      <c r="Y265" s="27">
        <v>72</v>
      </c>
      <c r="Z265" s="27">
        <v>92</v>
      </c>
      <c r="AA265" s="30">
        <v>383028000</v>
      </c>
      <c r="AB265" s="30">
        <v>1257660000</v>
      </c>
      <c r="AC265" s="30">
        <v>1301678100</v>
      </c>
      <c r="AD265" s="30">
        <v>1347236834</v>
      </c>
      <c r="AE265" s="30">
        <f t="shared" si="4"/>
        <v>4289602934</v>
      </c>
      <c r="AF265" s="59" t="s">
        <v>355</v>
      </c>
    </row>
    <row r="266" spans="1:32" ht="89.25" x14ac:dyDescent="0.25">
      <c r="A266" s="157"/>
      <c r="B266" s="158">
        <v>0</v>
      </c>
      <c r="C266" s="157"/>
      <c r="D266" s="159">
        <v>0</v>
      </c>
      <c r="E266" s="82">
        <v>0</v>
      </c>
      <c r="F266" s="82">
        <v>19.239000000000001</v>
      </c>
      <c r="G266" s="82">
        <v>20.440000000000001</v>
      </c>
      <c r="H266" s="82">
        <v>19.367999999999999</v>
      </c>
      <c r="I266" s="82">
        <v>14.762</v>
      </c>
      <c r="J266" s="25">
        <v>52040050003</v>
      </c>
      <c r="K266" s="59" t="s">
        <v>1683</v>
      </c>
      <c r="L266" s="59" t="s">
        <v>1684</v>
      </c>
      <c r="M266" s="62" t="s">
        <v>141</v>
      </c>
      <c r="N266" s="26" t="s">
        <v>371</v>
      </c>
      <c r="O266" s="25" t="s">
        <v>507</v>
      </c>
      <c r="P266" s="26" t="s">
        <v>773</v>
      </c>
      <c r="Q266" s="26" t="s">
        <v>370</v>
      </c>
      <c r="R266" s="26">
        <v>4</v>
      </c>
      <c r="S266" s="27">
        <v>22</v>
      </c>
      <c r="T266" s="26">
        <v>1</v>
      </c>
      <c r="U266" s="27">
        <v>19</v>
      </c>
      <c r="V266" s="27">
        <v>31</v>
      </c>
      <c r="W266" s="27">
        <v>0</v>
      </c>
      <c r="X266" s="27">
        <v>25</v>
      </c>
      <c r="Y266" s="27">
        <v>28</v>
      </c>
      <c r="Z266" s="27">
        <v>31</v>
      </c>
      <c r="AA266" s="30">
        <v>0</v>
      </c>
      <c r="AB266" s="30">
        <v>4512933930</v>
      </c>
      <c r="AC266" s="30">
        <v>5291835647</v>
      </c>
      <c r="AD266" s="30">
        <v>4568150145</v>
      </c>
      <c r="AE266" s="30">
        <f t="shared" si="4"/>
        <v>14372919722</v>
      </c>
      <c r="AF266" s="59" t="s">
        <v>355</v>
      </c>
    </row>
    <row r="267" spans="1:32" ht="63.75" x14ac:dyDescent="0.25">
      <c r="A267" s="157"/>
      <c r="B267" s="158">
        <v>0</v>
      </c>
      <c r="C267" s="157"/>
      <c r="D267" s="159">
        <v>0</v>
      </c>
      <c r="E267" s="82">
        <v>24.063000000000002</v>
      </c>
      <c r="F267" s="82">
        <v>11.379</v>
      </c>
      <c r="G267" s="82">
        <v>13.163</v>
      </c>
      <c r="H267" s="82">
        <v>13.911999999999999</v>
      </c>
      <c r="I267" s="82">
        <v>15.629000000000001</v>
      </c>
      <c r="J267" s="25">
        <v>52040050004</v>
      </c>
      <c r="K267" s="59" t="s">
        <v>1685</v>
      </c>
      <c r="L267" s="59" t="s">
        <v>1686</v>
      </c>
      <c r="M267" s="62" t="s">
        <v>141</v>
      </c>
      <c r="N267" s="26" t="s">
        <v>370</v>
      </c>
      <c r="O267" s="25" t="s">
        <v>381</v>
      </c>
      <c r="P267" s="26" t="s">
        <v>774</v>
      </c>
      <c r="Q267" s="26" t="s">
        <v>370</v>
      </c>
      <c r="R267" s="26">
        <v>4</v>
      </c>
      <c r="S267" s="27">
        <v>22</v>
      </c>
      <c r="T267" s="26">
        <v>1</v>
      </c>
      <c r="U267" s="27">
        <v>45</v>
      </c>
      <c r="V267" s="27">
        <v>92</v>
      </c>
      <c r="W267" s="27">
        <v>20</v>
      </c>
      <c r="X267" s="27">
        <v>50</v>
      </c>
      <c r="Y267" s="27">
        <v>70</v>
      </c>
      <c r="Z267" s="27">
        <v>92</v>
      </c>
      <c r="AA267" s="30">
        <v>80000000</v>
      </c>
      <c r="AB267" s="30">
        <v>2669252012</v>
      </c>
      <c r="AC267" s="30">
        <v>2738175833</v>
      </c>
      <c r="AD267" s="30">
        <v>2809511987</v>
      </c>
      <c r="AE267" s="30">
        <f t="shared" si="4"/>
        <v>8296939832</v>
      </c>
      <c r="AF267" s="59" t="s">
        <v>355</v>
      </c>
    </row>
    <row r="268" spans="1:32" ht="63.75" x14ac:dyDescent="0.25">
      <c r="A268" s="157"/>
      <c r="B268" s="158">
        <v>0</v>
      </c>
      <c r="C268" s="157"/>
      <c r="D268" s="159">
        <v>0</v>
      </c>
      <c r="E268" s="82">
        <v>0</v>
      </c>
      <c r="F268" s="82">
        <v>29.382000000000001</v>
      </c>
      <c r="G268" s="82">
        <v>24.416</v>
      </c>
      <c r="H268" s="82">
        <v>29.088999999999999</v>
      </c>
      <c r="I268" s="82">
        <v>20.721999999999998</v>
      </c>
      <c r="J268" s="25">
        <v>52040050005</v>
      </c>
      <c r="K268" s="59" t="s">
        <v>1687</v>
      </c>
      <c r="L268" s="59" t="s">
        <v>1688</v>
      </c>
      <c r="M268" s="62" t="s">
        <v>141</v>
      </c>
      <c r="N268" s="26" t="s">
        <v>370</v>
      </c>
      <c r="O268" s="25" t="s">
        <v>381</v>
      </c>
      <c r="P268" s="26" t="s">
        <v>775</v>
      </c>
      <c r="Q268" s="26" t="s">
        <v>370</v>
      </c>
      <c r="R268" s="26">
        <v>4</v>
      </c>
      <c r="S268" s="27">
        <v>22</v>
      </c>
      <c r="T268" s="26">
        <v>1</v>
      </c>
      <c r="U268" s="27">
        <v>91</v>
      </c>
      <c r="V268" s="27">
        <v>92</v>
      </c>
      <c r="W268" s="27">
        <v>0</v>
      </c>
      <c r="X268" s="27">
        <v>92</v>
      </c>
      <c r="Y268" s="27">
        <v>92</v>
      </c>
      <c r="Z268" s="27">
        <v>92</v>
      </c>
      <c r="AA268" s="30">
        <v>0</v>
      </c>
      <c r="AB268" s="30">
        <v>12756882431</v>
      </c>
      <c r="AC268" s="30">
        <v>9239406791</v>
      </c>
      <c r="AD268" s="30">
        <v>13936681984</v>
      </c>
      <c r="AE268" s="30">
        <f t="shared" si="4"/>
        <v>35932971206</v>
      </c>
      <c r="AF268" s="59" t="s">
        <v>355</v>
      </c>
    </row>
    <row r="269" spans="1:32" ht="51" x14ac:dyDescent="0.25">
      <c r="A269" s="157"/>
      <c r="B269" s="158">
        <v>0</v>
      </c>
      <c r="C269" s="157"/>
      <c r="D269" s="159">
        <v>0</v>
      </c>
      <c r="E269" s="82">
        <v>0</v>
      </c>
      <c r="F269" s="82">
        <v>8.8529999999999998</v>
      </c>
      <c r="G269" s="82">
        <v>7.4809999999999999</v>
      </c>
      <c r="H269" s="82">
        <v>8.4239999999999995</v>
      </c>
      <c r="I269" s="82">
        <v>6.1890000000000001</v>
      </c>
      <c r="J269" s="25">
        <v>52040050006</v>
      </c>
      <c r="K269" s="59" t="s">
        <v>1689</v>
      </c>
      <c r="L269" s="59" t="s">
        <v>1690</v>
      </c>
      <c r="M269" s="62" t="s">
        <v>105</v>
      </c>
      <c r="N269" s="26" t="s">
        <v>371</v>
      </c>
      <c r="O269" s="25" t="s">
        <v>381</v>
      </c>
      <c r="P269" s="26" t="s">
        <v>776</v>
      </c>
      <c r="Q269" s="26" t="s">
        <v>371</v>
      </c>
      <c r="R269" s="26">
        <v>4</v>
      </c>
      <c r="S269" s="27">
        <v>22</v>
      </c>
      <c r="T269" s="26">
        <v>1</v>
      </c>
      <c r="U269" s="27">
        <v>50</v>
      </c>
      <c r="V269" s="27">
        <v>100</v>
      </c>
      <c r="W269" s="27">
        <v>0</v>
      </c>
      <c r="X269" s="27">
        <v>70</v>
      </c>
      <c r="Y269" s="27">
        <v>80</v>
      </c>
      <c r="Z269" s="27">
        <v>100</v>
      </c>
      <c r="AA269" s="30">
        <v>0</v>
      </c>
      <c r="AB269" s="30">
        <v>200000000</v>
      </c>
      <c r="AC269" s="30">
        <v>100000000</v>
      </c>
      <c r="AD269" s="30">
        <v>100000000</v>
      </c>
      <c r="AE269" s="30">
        <f t="shared" si="4"/>
        <v>400000000</v>
      </c>
      <c r="AF269" s="59" t="s">
        <v>355</v>
      </c>
    </row>
    <row r="270" spans="1:32" ht="89.25" x14ac:dyDescent="0.25">
      <c r="A270" s="157"/>
      <c r="B270" s="158">
        <v>0</v>
      </c>
      <c r="C270" s="157"/>
      <c r="D270" s="159">
        <v>0</v>
      </c>
      <c r="E270" s="82">
        <v>0</v>
      </c>
      <c r="F270" s="82">
        <v>7.3410000000000002</v>
      </c>
      <c r="G270" s="82">
        <v>7.3849999999999998</v>
      </c>
      <c r="H270" s="82">
        <v>8.3390000000000004</v>
      </c>
      <c r="I270" s="82">
        <v>5.7669999999999995</v>
      </c>
      <c r="J270" s="25">
        <v>52040050007</v>
      </c>
      <c r="K270" s="59" t="s">
        <v>1691</v>
      </c>
      <c r="L270" s="59" t="s">
        <v>1692</v>
      </c>
      <c r="M270" s="62" t="s">
        <v>105</v>
      </c>
      <c r="N270" s="26" t="s">
        <v>371</v>
      </c>
      <c r="O270" s="25" t="s">
        <v>560</v>
      </c>
      <c r="P270" s="26" t="s">
        <v>777</v>
      </c>
      <c r="Q270" s="26" t="s">
        <v>370</v>
      </c>
      <c r="R270" s="26">
        <v>4</v>
      </c>
      <c r="S270" s="27">
        <v>22</v>
      </c>
      <c r="T270" s="26">
        <v>1</v>
      </c>
      <c r="U270" s="27">
        <v>0</v>
      </c>
      <c r="V270" s="27">
        <v>100</v>
      </c>
      <c r="W270" s="27">
        <v>0</v>
      </c>
      <c r="X270" s="27">
        <v>80</v>
      </c>
      <c r="Y270" s="27">
        <v>100</v>
      </c>
      <c r="Z270" s="27">
        <v>100</v>
      </c>
      <c r="AA270" s="30">
        <v>0</v>
      </c>
      <c r="AB270" s="30">
        <v>80000000</v>
      </c>
      <c r="AC270" s="30">
        <v>80000000</v>
      </c>
      <c r="AD270" s="30">
        <v>80000000</v>
      </c>
      <c r="AE270" s="30">
        <f t="shared" si="4"/>
        <v>240000000</v>
      </c>
      <c r="AF270" s="59" t="s">
        <v>355</v>
      </c>
    </row>
    <row r="271" spans="1:32" x14ac:dyDescent="0.25">
      <c r="A271" s="46"/>
      <c r="B271" s="89"/>
      <c r="C271" s="46"/>
      <c r="D271" s="90"/>
      <c r="E271" s="91"/>
      <c r="F271" s="91"/>
      <c r="G271" s="91"/>
      <c r="H271" s="91"/>
      <c r="I271" s="91"/>
      <c r="J271" s="46"/>
      <c r="K271" s="88"/>
      <c r="L271" s="88"/>
      <c r="M271" s="47"/>
      <c r="N271" s="47"/>
      <c r="O271" s="46"/>
      <c r="P271" s="47"/>
      <c r="Q271" s="47"/>
      <c r="R271" s="47"/>
      <c r="S271" s="49"/>
      <c r="T271" s="47"/>
      <c r="U271" s="49"/>
      <c r="V271" s="49"/>
      <c r="W271" s="49"/>
      <c r="X271" s="49"/>
      <c r="Y271" s="49"/>
      <c r="Z271" s="49"/>
      <c r="AA271" s="51"/>
      <c r="AB271" s="51"/>
      <c r="AC271" s="51"/>
      <c r="AD271" s="51"/>
      <c r="AE271" s="51"/>
      <c r="AF271" s="88"/>
    </row>
    <row r="272" spans="1:32" ht="51" customHeight="1" x14ac:dyDescent="0.25">
      <c r="A272" s="157" t="s">
        <v>1693</v>
      </c>
      <c r="B272" s="158">
        <v>11.943</v>
      </c>
      <c r="C272" s="157" t="s">
        <v>1694</v>
      </c>
      <c r="D272" s="159">
        <v>51.566000000000003</v>
      </c>
      <c r="E272" s="82">
        <v>7.2779999999999996</v>
      </c>
      <c r="F272" s="82">
        <v>8.3669999999999991</v>
      </c>
      <c r="G272" s="82">
        <v>8.5340000000000007</v>
      </c>
      <c r="H272" s="82">
        <v>6.1360000000000001</v>
      </c>
      <c r="I272" s="82">
        <v>7.5789999999999997</v>
      </c>
      <c r="J272" s="25">
        <v>52050010001</v>
      </c>
      <c r="K272" s="59" t="s">
        <v>1695</v>
      </c>
      <c r="L272" s="59" t="s">
        <v>1696</v>
      </c>
      <c r="M272" s="62" t="s">
        <v>141</v>
      </c>
      <c r="N272" s="26" t="s">
        <v>370</v>
      </c>
      <c r="O272" s="25" t="s">
        <v>381</v>
      </c>
      <c r="P272" s="26" t="s">
        <v>778</v>
      </c>
      <c r="Q272" s="26" t="s">
        <v>370</v>
      </c>
      <c r="R272" s="28">
        <v>11</v>
      </c>
      <c r="S272" s="27">
        <v>33</v>
      </c>
      <c r="T272" s="26">
        <v>5</v>
      </c>
      <c r="U272" s="27">
        <v>6</v>
      </c>
      <c r="V272" s="27">
        <v>9</v>
      </c>
      <c r="W272" s="27">
        <v>5</v>
      </c>
      <c r="X272" s="27">
        <v>7</v>
      </c>
      <c r="Y272" s="27">
        <v>8</v>
      </c>
      <c r="Z272" s="27">
        <v>9</v>
      </c>
      <c r="AA272" s="30">
        <v>252655715</v>
      </c>
      <c r="AB272" s="30">
        <v>294765000</v>
      </c>
      <c r="AC272" s="30">
        <v>336874286</v>
      </c>
      <c r="AD272" s="30">
        <v>378983573</v>
      </c>
      <c r="AE272" s="30">
        <f t="shared" si="4"/>
        <v>1263278574</v>
      </c>
      <c r="AF272" s="59" t="s">
        <v>352</v>
      </c>
    </row>
    <row r="273" spans="1:32" ht="38.25" x14ac:dyDescent="0.25">
      <c r="A273" s="157"/>
      <c r="B273" s="158">
        <v>0</v>
      </c>
      <c r="C273" s="157"/>
      <c r="D273" s="159">
        <v>0</v>
      </c>
      <c r="E273" s="82">
        <v>17.231999999999999</v>
      </c>
      <c r="F273" s="82">
        <v>22.298000000000002</v>
      </c>
      <c r="G273" s="82">
        <v>23.058</v>
      </c>
      <c r="H273" s="82">
        <v>29.860999999999997</v>
      </c>
      <c r="I273" s="82">
        <v>23.111999999999998</v>
      </c>
      <c r="J273" s="25">
        <v>52050010002</v>
      </c>
      <c r="K273" s="59" t="s">
        <v>1697</v>
      </c>
      <c r="L273" s="59" t="s">
        <v>1698</v>
      </c>
      <c r="M273" s="62" t="s">
        <v>141</v>
      </c>
      <c r="N273" s="26" t="s">
        <v>370</v>
      </c>
      <c r="O273" s="25" t="s">
        <v>381</v>
      </c>
      <c r="P273" s="26" t="s">
        <v>779</v>
      </c>
      <c r="Q273" s="26" t="s">
        <v>370</v>
      </c>
      <c r="R273" s="28">
        <v>11</v>
      </c>
      <c r="S273" s="27">
        <v>33</v>
      </c>
      <c r="T273" s="26">
        <v>5</v>
      </c>
      <c r="U273" s="27">
        <v>6</v>
      </c>
      <c r="V273" s="27">
        <v>8</v>
      </c>
      <c r="W273" s="27">
        <v>4</v>
      </c>
      <c r="X273" s="27">
        <v>8</v>
      </c>
      <c r="Y273" s="27">
        <v>8</v>
      </c>
      <c r="Z273" s="27">
        <v>8</v>
      </c>
      <c r="AA273" s="30">
        <v>3405892463</v>
      </c>
      <c r="AB273" s="30">
        <v>3265000000</v>
      </c>
      <c r="AC273" s="30">
        <v>3342000000</v>
      </c>
      <c r="AD273" s="30">
        <v>5665125000</v>
      </c>
      <c r="AE273" s="30">
        <f t="shared" si="4"/>
        <v>15678017463</v>
      </c>
      <c r="AF273" s="59" t="s">
        <v>352</v>
      </c>
    </row>
    <row r="274" spans="1:32" ht="51" x14ac:dyDescent="0.25">
      <c r="A274" s="157"/>
      <c r="B274" s="158">
        <v>0</v>
      </c>
      <c r="C274" s="157"/>
      <c r="D274" s="159">
        <v>0</v>
      </c>
      <c r="E274" s="82">
        <v>7.0019999999999998</v>
      </c>
      <c r="F274" s="82">
        <v>6.8279999999999994</v>
      </c>
      <c r="G274" s="82">
        <v>6.1539999999999999</v>
      </c>
      <c r="H274" s="82">
        <v>5.9929999999999994</v>
      </c>
      <c r="I274" s="82">
        <v>6.4949999999999992</v>
      </c>
      <c r="J274" s="25">
        <v>52050010003</v>
      </c>
      <c r="K274" s="59" t="s">
        <v>1699</v>
      </c>
      <c r="L274" s="59" t="s">
        <v>1700</v>
      </c>
      <c r="M274" s="62" t="s">
        <v>141</v>
      </c>
      <c r="N274" s="26" t="s">
        <v>370</v>
      </c>
      <c r="O274" s="25" t="s">
        <v>381</v>
      </c>
      <c r="P274" s="26" t="s">
        <v>780</v>
      </c>
      <c r="Q274" s="26" t="s">
        <v>370</v>
      </c>
      <c r="R274" s="28">
        <v>11</v>
      </c>
      <c r="S274" s="27">
        <v>33</v>
      </c>
      <c r="T274" s="26">
        <v>5</v>
      </c>
      <c r="U274" s="27">
        <v>3</v>
      </c>
      <c r="V274" s="27">
        <v>27</v>
      </c>
      <c r="W274" s="27">
        <v>19</v>
      </c>
      <c r="X274" s="27">
        <v>21</v>
      </c>
      <c r="Y274" s="27">
        <v>26</v>
      </c>
      <c r="Z274" s="27">
        <v>27</v>
      </c>
      <c r="AA274" s="30">
        <v>479612</v>
      </c>
      <c r="AB274" s="30">
        <v>160000000</v>
      </c>
      <c r="AC274" s="30">
        <v>110000000</v>
      </c>
      <c r="AD274" s="30">
        <v>120000000</v>
      </c>
      <c r="AE274" s="30">
        <f t="shared" si="4"/>
        <v>390479612</v>
      </c>
      <c r="AF274" s="59" t="s">
        <v>352</v>
      </c>
    </row>
    <row r="275" spans="1:32" ht="51" x14ac:dyDescent="0.25">
      <c r="A275" s="157"/>
      <c r="B275" s="158">
        <v>0</v>
      </c>
      <c r="C275" s="157"/>
      <c r="D275" s="159">
        <v>0</v>
      </c>
      <c r="E275" s="82">
        <v>0</v>
      </c>
      <c r="F275" s="82">
        <v>10.221</v>
      </c>
      <c r="G275" s="82">
        <v>8.4009999999999998</v>
      </c>
      <c r="H275" s="82">
        <v>6.721000000000001</v>
      </c>
      <c r="I275" s="82">
        <v>6.3360000000000003</v>
      </c>
      <c r="J275" s="25">
        <v>52050010004</v>
      </c>
      <c r="K275" s="59" t="s">
        <v>1701</v>
      </c>
      <c r="L275" s="59" t="s">
        <v>1702</v>
      </c>
      <c r="M275" s="62" t="s">
        <v>141</v>
      </c>
      <c r="N275" s="26" t="s">
        <v>370</v>
      </c>
      <c r="O275" s="25" t="s">
        <v>381</v>
      </c>
      <c r="P275" s="26" t="s">
        <v>781</v>
      </c>
      <c r="Q275" s="26" t="s">
        <v>370</v>
      </c>
      <c r="R275" s="28">
        <v>11</v>
      </c>
      <c r="S275" s="27">
        <v>33</v>
      </c>
      <c r="T275" s="26">
        <v>5</v>
      </c>
      <c r="U275" s="27">
        <v>1</v>
      </c>
      <c r="V275" s="27">
        <v>1</v>
      </c>
      <c r="W275" s="27">
        <v>0</v>
      </c>
      <c r="X275" s="27">
        <v>1</v>
      </c>
      <c r="Y275" s="27">
        <v>1</v>
      </c>
      <c r="Z275" s="27">
        <v>1</v>
      </c>
      <c r="AA275" s="30">
        <v>0</v>
      </c>
      <c r="AB275" s="30">
        <v>457013750</v>
      </c>
      <c r="AC275" s="30">
        <v>800853275</v>
      </c>
      <c r="AD275" s="30">
        <v>812567250</v>
      </c>
      <c r="AE275" s="30">
        <f t="shared" ref="AE275:AE298" si="5">SUM(AA275:AD275)</f>
        <v>2070434275</v>
      </c>
      <c r="AF275" s="59" t="s">
        <v>352</v>
      </c>
    </row>
    <row r="276" spans="1:32" ht="63.75" x14ac:dyDescent="0.25">
      <c r="A276" s="157"/>
      <c r="B276" s="158">
        <v>0</v>
      </c>
      <c r="C276" s="157"/>
      <c r="D276" s="159">
        <v>0</v>
      </c>
      <c r="E276" s="82">
        <v>10.286</v>
      </c>
      <c r="F276" s="82">
        <v>6.2829999999999995</v>
      </c>
      <c r="G276" s="82">
        <v>7.8680000000000003</v>
      </c>
      <c r="H276" s="82">
        <v>6.2450000000000001</v>
      </c>
      <c r="I276" s="82">
        <v>7.6700000000000008</v>
      </c>
      <c r="J276" s="25">
        <v>52050010005</v>
      </c>
      <c r="K276" s="59" t="s">
        <v>1703</v>
      </c>
      <c r="L276" s="59" t="s">
        <v>1704</v>
      </c>
      <c r="M276" s="62" t="s">
        <v>141</v>
      </c>
      <c r="N276" s="26" t="s">
        <v>370</v>
      </c>
      <c r="O276" s="25" t="s">
        <v>381</v>
      </c>
      <c r="P276" s="26" t="s">
        <v>782</v>
      </c>
      <c r="Q276" s="26" t="s">
        <v>370</v>
      </c>
      <c r="R276" s="28">
        <v>11</v>
      </c>
      <c r="S276" s="27">
        <v>33</v>
      </c>
      <c r="T276" s="26">
        <v>5</v>
      </c>
      <c r="U276" s="27">
        <v>72</v>
      </c>
      <c r="V276" s="27">
        <v>72</v>
      </c>
      <c r="W276" s="27">
        <v>72</v>
      </c>
      <c r="X276" s="27">
        <v>72</v>
      </c>
      <c r="Y276" s="27">
        <v>72</v>
      </c>
      <c r="Z276" s="27">
        <v>72</v>
      </c>
      <c r="AA276" s="30">
        <v>649446634</v>
      </c>
      <c r="AB276" s="30">
        <v>550000000</v>
      </c>
      <c r="AC276" s="30">
        <v>750000000</v>
      </c>
      <c r="AD276" s="30">
        <v>755000000</v>
      </c>
      <c r="AE276" s="30">
        <f t="shared" si="5"/>
        <v>2704446634</v>
      </c>
      <c r="AF276" s="59" t="s">
        <v>352</v>
      </c>
    </row>
    <row r="277" spans="1:32" ht="38.25" x14ac:dyDescent="0.25">
      <c r="A277" s="157"/>
      <c r="B277" s="158">
        <v>0</v>
      </c>
      <c r="C277" s="157"/>
      <c r="D277" s="159">
        <v>0</v>
      </c>
      <c r="E277" s="82">
        <v>7.819</v>
      </c>
      <c r="F277" s="82">
        <v>6.9409999999999998</v>
      </c>
      <c r="G277" s="82">
        <v>6.8360000000000003</v>
      </c>
      <c r="H277" s="82">
        <v>7.4910000000000005</v>
      </c>
      <c r="I277" s="82">
        <v>7.2720000000000002</v>
      </c>
      <c r="J277" s="25">
        <v>52050010006</v>
      </c>
      <c r="K277" s="59" t="s">
        <v>1705</v>
      </c>
      <c r="L277" s="59" t="s">
        <v>1706</v>
      </c>
      <c r="M277" s="62" t="s">
        <v>141</v>
      </c>
      <c r="N277" s="26" t="s">
        <v>370</v>
      </c>
      <c r="O277" s="25" t="s">
        <v>381</v>
      </c>
      <c r="P277" s="26" t="s">
        <v>783</v>
      </c>
      <c r="Q277" s="26" t="s">
        <v>370</v>
      </c>
      <c r="R277" s="28">
        <v>11</v>
      </c>
      <c r="S277" s="27">
        <v>33</v>
      </c>
      <c r="T277" s="26">
        <v>5</v>
      </c>
      <c r="U277" s="27">
        <v>1</v>
      </c>
      <c r="V277" s="27">
        <v>1</v>
      </c>
      <c r="W277" s="27">
        <v>1</v>
      </c>
      <c r="X277" s="27">
        <v>1</v>
      </c>
      <c r="Y277" s="27">
        <v>1</v>
      </c>
      <c r="Z277" s="27">
        <v>1</v>
      </c>
      <c r="AA277" s="30">
        <v>161868523</v>
      </c>
      <c r="AB277" s="30">
        <v>169950000</v>
      </c>
      <c r="AC277" s="30">
        <v>175048500</v>
      </c>
      <c r="AD277" s="30">
        <v>180299955</v>
      </c>
      <c r="AE277" s="30">
        <f t="shared" si="5"/>
        <v>687166978</v>
      </c>
      <c r="AF277" s="59" t="s">
        <v>352</v>
      </c>
    </row>
    <row r="278" spans="1:32" ht="63.75" x14ac:dyDescent="0.25">
      <c r="A278" s="157"/>
      <c r="B278" s="158">
        <v>0</v>
      </c>
      <c r="C278" s="157"/>
      <c r="D278" s="159">
        <v>0</v>
      </c>
      <c r="E278" s="82">
        <v>11.225999999999999</v>
      </c>
      <c r="F278" s="82">
        <v>10.415000000000001</v>
      </c>
      <c r="G278" s="82">
        <v>9.843</v>
      </c>
      <c r="H278" s="82">
        <v>10.981</v>
      </c>
      <c r="I278" s="82">
        <v>10.616</v>
      </c>
      <c r="J278" s="25">
        <v>52050010007</v>
      </c>
      <c r="K278" s="59" t="s">
        <v>1707</v>
      </c>
      <c r="L278" s="59" t="s">
        <v>1708</v>
      </c>
      <c r="M278" s="62" t="s">
        <v>141</v>
      </c>
      <c r="N278" s="26" t="s">
        <v>370</v>
      </c>
      <c r="O278" s="25" t="s">
        <v>381</v>
      </c>
      <c r="P278" s="26" t="s">
        <v>784</v>
      </c>
      <c r="Q278" s="26" t="s">
        <v>370</v>
      </c>
      <c r="R278" s="28">
        <v>11</v>
      </c>
      <c r="S278" s="27">
        <v>33</v>
      </c>
      <c r="T278" s="26">
        <v>5</v>
      </c>
      <c r="U278" s="27">
        <v>3</v>
      </c>
      <c r="V278" s="27">
        <v>3</v>
      </c>
      <c r="W278" s="27">
        <v>3</v>
      </c>
      <c r="X278" s="27">
        <v>3</v>
      </c>
      <c r="Y278" s="27">
        <v>3</v>
      </c>
      <c r="Z278" s="27">
        <v>3</v>
      </c>
      <c r="AA278" s="30">
        <v>835163760</v>
      </c>
      <c r="AB278" s="30">
        <v>911718673</v>
      </c>
      <c r="AC278" s="30">
        <v>938273586</v>
      </c>
      <c r="AD278" s="30">
        <v>964828498</v>
      </c>
      <c r="AE278" s="30">
        <f t="shared" si="5"/>
        <v>3649984517</v>
      </c>
      <c r="AF278" s="59" t="s">
        <v>352</v>
      </c>
    </row>
    <row r="279" spans="1:32" ht="51" x14ac:dyDescent="0.25">
      <c r="A279" s="157"/>
      <c r="B279" s="158">
        <v>0</v>
      </c>
      <c r="C279" s="157"/>
      <c r="D279" s="159">
        <v>0</v>
      </c>
      <c r="E279" s="82">
        <v>0</v>
      </c>
      <c r="F279" s="82">
        <v>0</v>
      </c>
      <c r="G279" s="82">
        <v>0</v>
      </c>
      <c r="H279" s="82">
        <v>9.9390000000000001</v>
      </c>
      <c r="I279" s="82">
        <v>2.4849999999999999</v>
      </c>
      <c r="J279" s="25">
        <v>52050010008</v>
      </c>
      <c r="K279" s="59" t="s">
        <v>1709</v>
      </c>
      <c r="L279" s="59" t="s">
        <v>1710</v>
      </c>
      <c r="M279" s="62" t="s">
        <v>105</v>
      </c>
      <c r="N279" s="26" t="s">
        <v>370</v>
      </c>
      <c r="O279" s="25" t="s">
        <v>419</v>
      </c>
      <c r="P279" s="26" t="s">
        <v>785</v>
      </c>
      <c r="Q279" s="26" t="s">
        <v>370</v>
      </c>
      <c r="R279" s="28">
        <v>11</v>
      </c>
      <c r="S279" s="27">
        <v>33</v>
      </c>
      <c r="T279" s="26">
        <v>5</v>
      </c>
      <c r="U279" s="27">
        <v>0</v>
      </c>
      <c r="V279" s="27">
        <v>2</v>
      </c>
      <c r="W279" s="27">
        <v>0</v>
      </c>
      <c r="X279" s="27">
        <v>0</v>
      </c>
      <c r="Y279" s="27">
        <v>0</v>
      </c>
      <c r="Z279" s="27">
        <v>2</v>
      </c>
      <c r="AA279" s="30">
        <v>0</v>
      </c>
      <c r="AB279" s="30">
        <v>0</v>
      </c>
      <c r="AC279" s="30">
        <v>0</v>
      </c>
      <c r="AD279" s="30">
        <v>718000000</v>
      </c>
      <c r="AE279" s="30">
        <f t="shared" si="5"/>
        <v>718000000</v>
      </c>
      <c r="AF279" s="59" t="s">
        <v>360</v>
      </c>
    </row>
    <row r="280" spans="1:32" ht="63.75" x14ac:dyDescent="0.25">
      <c r="A280" s="157"/>
      <c r="B280" s="158">
        <v>0</v>
      </c>
      <c r="C280" s="157"/>
      <c r="D280" s="159">
        <v>0</v>
      </c>
      <c r="E280" s="82">
        <v>29.109000000000002</v>
      </c>
      <c r="F280" s="82">
        <v>16.344000000000001</v>
      </c>
      <c r="G280" s="82">
        <v>17.16</v>
      </c>
      <c r="H280" s="82">
        <v>16.632999999999999</v>
      </c>
      <c r="I280" s="82">
        <v>19.811</v>
      </c>
      <c r="J280" s="25">
        <v>52050010009</v>
      </c>
      <c r="K280" s="59" t="s">
        <v>1711</v>
      </c>
      <c r="L280" s="59" t="s">
        <v>1712</v>
      </c>
      <c r="M280" s="62" t="s">
        <v>141</v>
      </c>
      <c r="N280" s="26" t="s">
        <v>370</v>
      </c>
      <c r="O280" s="25" t="s">
        <v>381</v>
      </c>
      <c r="P280" s="26" t="s">
        <v>786</v>
      </c>
      <c r="Q280" s="26" t="s">
        <v>370</v>
      </c>
      <c r="R280" s="28">
        <v>11</v>
      </c>
      <c r="S280" s="27">
        <v>33</v>
      </c>
      <c r="T280" s="26">
        <v>6</v>
      </c>
      <c r="U280" s="27">
        <v>38</v>
      </c>
      <c r="V280" s="27">
        <v>38</v>
      </c>
      <c r="W280" s="27">
        <v>38</v>
      </c>
      <c r="X280" s="27">
        <v>38</v>
      </c>
      <c r="Y280" s="27">
        <v>38</v>
      </c>
      <c r="Z280" s="27">
        <v>38</v>
      </c>
      <c r="AA280" s="30">
        <v>13659046000</v>
      </c>
      <c r="AB280" s="30">
        <v>2306128241</v>
      </c>
      <c r="AC280" s="30">
        <v>2398373371</v>
      </c>
      <c r="AD280" s="30">
        <v>2494308306</v>
      </c>
      <c r="AE280" s="30">
        <f t="shared" si="5"/>
        <v>20857855918</v>
      </c>
      <c r="AF280" s="59" t="s">
        <v>356</v>
      </c>
    </row>
    <row r="281" spans="1:32" ht="114.75" x14ac:dyDescent="0.25">
      <c r="A281" s="157"/>
      <c r="B281" s="158">
        <v>0</v>
      </c>
      <c r="C281" s="157"/>
      <c r="D281" s="159">
        <v>0</v>
      </c>
      <c r="E281" s="82">
        <v>10.048</v>
      </c>
      <c r="F281" s="82">
        <v>12.303000000000001</v>
      </c>
      <c r="G281" s="82">
        <v>12.145999999999999</v>
      </c>
      <c r="H281" s="82">
        <v>0</v>
      </c>
      <c r="I281" s="82">
        <v>8.6240000000000006</v>
      </c>
      <c r="J281" s="25">
        <v>52050010010</v>
      </c>
      <c r="K281" s="59" t="s">
        <v>1713</v>
      </c>
      <c r="L281" s="59" t="s">
        <v>1714</v>
      </c>
      <c r="M281" s="62" t="s">
        <v>105</v>
      </c>
      <c r="N281" s="26" t="s">
        <v>371</v>
      </c>
      <c r="O281" s="25" t="s">
        <v>787</v>
      </c>
      <c r="P281" s="26" t="s">
        <v>788</v>
      </c>
      <c r="Q281" s="26" t="s">
        <v>370</v>
      </c>
      <c r="R281" s="28">
        <v>11</v>
      </c>
      <c r="S281" s="27">
        <v>33</v>
      </c>
      <c r="T281" s="26">
        <v>5</v>
      </c>
      <c r="U281" s="68">
        <v>56.5</v>
      </c>
      <c r="V281" s="27">
        <v>100</v>
      </c>
      <c r="W281" s="68">
        <v>76</v>
      </c>
      <c r="X281" s="68">
        <v>90.1</v>
      </c>
      <c r="Y281" s="68">
        <v>100</v>
      </c>
      <c r="Z281" s="27">
        <v>0</v>
      </c>
      <c r="AA281" s="30">
        <v>800000000</v>
      </c>
      <c r="AB281" s="30">
        <v>639325000</v>
      </c>
      <c r="AC281" s="30">
        <v>681215000</v>
      </c>
      <c r="AD281" s="30">
        <v>0</v>
      </c>
      <c r="AE281" s="30">
        <f t="shared" si="5"/>
        <v>2120540000</v>
      </c>
      <c r="AF281" s="59" t="s">
        <v>360</v>
      </c>
    </row>
    <row r="282" spans="1:32" ht="51" x14ac:dyDescent="0.25">
      <c r="A282" s="157"/>
      <c r="B282" s="158">
        <v>0</v>
      </c>
      <c r="C282" s="157" t="s">
        <v>1715</v>
      </c>
      <c r="D282" s="159">
        <v>48.433999999999997</v>
      </c>
      <c r="E282" s="82">
        <v>14.963999999999999</v>
      </c>
      <c r="F282" s="82">
        <v>10.514999999999999</v>
      </c>
      <c r="G282" s="82">
        <v>12.484999999999999</v>
      </c>
      <c r="H282" s="82">
        <v>12.540000000000001</v>
      </c>
      <c r="I282" s="82">
        <v>11.375999999999999</v>
      </c>
      <c r="J282" s="25">
        <v>52050020001</v>
      </c>
      <c r="K282" s="59" t="s">
        <v>1716</v>
      </c>
      <c r="L282" s="59" t="s">
        <v>1717</v>
      </c>
      <c r="M282" s="62" t="s">
        <v>105</v>
      </c>
      <c r="N282" s="26" t="s">
        <v>370</v>
      </c>
      <c r="O282" s="25" t="s">
        <v>381</v>
      </c>
      <c r="P282" s="26" t="s">
        <v>789</v>
      </c>
      <c r="Q282" s="26" t="s">
        <v>370</v>
      </c>
      <c r="R282" s="26">
        <v>8</v>
      </c>
      <c r="S282" s="27">
        <v>33</v>
      </c>
      <c r="T282" s="26">
        <v>5</v>
      </c>
      <c r="U282" s="27">
        <v>20388</v>
      </c>
      <c r="V282" s="27">
        <v>56558</v>
      </c>
      <c r="W282" s="27">
        <v>28154</v>
      </c>
      <c r="X282" s="27">
        <v>36477</v>
      </c>
      <c r="Y282" s="27">
        <v>46620</v>
      </c>
      <c r="Z282" s="27">
        <v>56558</v>
      </c>
      <c r="AA282" s="30">
        <v>4077291069</v>
      </c>
      <c r="AB282" s="30">
        <v>5454218118</v>
      </c>
      <c r="AC282" s="30">
        <v>6775007000</v>
      </c>
      <c r="AD282" s="30">
        <v>6729256795</v>
      </c>
      <c r="AE282" s="30">
        <f t="shared" si="5"/>
        <v>23035772982</v>
      </c>
      <c r="AF282" s="59" t="s">
        <v>352</v>
      </c>
    </row>
    <row r="283" spans="1:32" ht="51" x14ac:dyDescent="0.25">
      <c r="A283" s="157"/>
      <c r="B283" s="158">
        <v>0</v>
      </c>
      <c r="C283" s="157"/>
      <c r="D283" s="159">
        <v>0</v>
      </c>
      <c r="E283" s="82">
        <v>11.071999999999999</v>
      </c>
      <c r="F283" s="82">
        <v>9.89</v>
      </c>
      <c r="G283" s="82">
        <v>8.2479999999999993</v>
      </c>
      <c r="H283" s="82">
        <v>8.8410000000000011</v>
      </c>
      <c r="I283" s="82">
        <v>10.013</v>
      </c>
      <c r="J283" s="25">
        <v>52050020002</v>
      </c>
      <c r="K283" s="59" t="s">
        <v>1718</v>
      </c>
      <c r="L283" s="59" t="s">
        <v>1719</v>
      </c>
      <c r="M283" s="62" t="s">
        <v>141</v>
      </c>
      <c r="N283" s="26" t="s">
        <v>370</v>
      </c>
      <c r="O283" s="25" t="s">
        <v>381</v>
      </c>
      <c r="P283" s="26" t="s">
        <v>790</v>
      </c>
      <c r="Q283" s="26" t="s">
        <v>370</v>
      </c>
      <c r="R283" s="26">
        <v>8</v>
      </c>
      <c r="S283" s="27">
        <v>33</v>
      </c>
      <c r="T283" s="26">
        <v>5</v>
      </c>
      <c r="U283" s="27">
        <v>38</v>
      </c>
      <c r="V283" s="27">
        <v>135</v>
      </c>
      <c r="W283" s="27">
        <v>48</v>
      </c>
      <c r="X283" s="27">
        <v>135</v>
      </c>
      <c r="Y283" s="27">
        <v>135</v>
      </c>
      <c r="Z283" s="27">
        <v>135</v>
      </c>
      <c r="AA283" s="30">
        <v>2983553874</v>
      </c>
      <c r="AB283" s="30">
        <v>5000000000</v>
      </c>
      <c r="AC283" s="30">
        <v>5049000000</v>
      </c>
      <c r="AD283" s="30">
        <v>5166420000</v>
      </c>
      <c r="AE283" s="30">
        <f t="shared" si="5"/>
        <v>18198973874</v>
      </c>
      <c r="AF283" s="59" t="s">
        <v>352</v>
      </c>
    </row>
    <row r="284" spans="1:32" ht="63.75" x14ac:dyDescent="0.25">
      <c r="A284" s="157"/>
      <c r="B284" s="158">
        <v>0</v>
      </c>
      <c r="C284" s="157"/>
      <c r="D284" s="159">
        <v>0</v>
      </c>
      <c r="E284" s="82">
        <v>5.875</v>
      </c>
      <c r="F284" s="82">
        <v>4.2530000000000001</v>
      </c>
      <c r="G284" s="82">
        <v>3.3029999999999995</v>
      </c>
      <c r="H284" s="82">
        <v>3.3540000000000001</v>
      </c>
      <c r="I284" s="82">
        <v>4.1959999999999997</v>
      </c>
      <c r="J284" s="25">
        <v>52050020003</v>
      </c>
      <c r="K284" s="59" t="s">
        <v>1720</v>
      </c>
      <c r="L284" s="59" t="s">
        <v>1721</v>
      </c>
      <c r="M284" s="62" t="s">
        <v>141</v>
      </c>
      <c r="N284" s="26" t="s">
        <v>370</v>
      </c>
      <c r="O284" s="25" t="s">
        <v>381</v>
      </c>
      <c r="P284" s="26" t="s">
        <v>791</v>
      </c>
      <c r="Q284" s="26" t="s">
        <v>370</v>
      </c>
      <c r="R284" s="26">
        <v>8</v>
      </c>
      <c r="S284" s="27">
        <v>33</v>
      </c>
      <c r="T284" s="26">
        <v>5</v>
      </c>
      <c r="U284" s="27">
        <v>3</v>
      </c>
      <c r="V284" s="27">
        <v>3</v>
      </c>
      <c r="W284" s="27">
        <v>2</v>
      </c>
      <c r="X284" s="27">
        <v>3</v>
      </c>
      <c r="Y284" s="27">
        <v>3</v>
      </c>
      <c r="Z284" s="27">
        <v>3</v>
      </c>
      <c r="AA284" s="30">
        <v>162518094</v>
      </c>
      <c r="AB284" s="30">
        <v>350000000</v>
      </c>
      <c r="AC284" s="30">
        <v>360500000</v>
      </c>
      <c r="AD284" s="30">
        <v>371315000</v>
      </c>
      <c r="AE284" s="30">
        <f t="shared" si="5"/>
        <v>1244333094</v>
      </c>
      <c r="AF284" s="59" t="s">
        <v>352</v>
      </c>
    </row>
    <row r="285" spans="1:32" ht="38.25" x14ac:dyDescent="0.25">
      <c r="A285" s="157"/>
      <c r="B285" s="158">
        <v>0</v>
      </c>
      <c r="C285" s="157"/>
      <c r="D285" s="159">
        <v>0</v>
      </c>
      <c r="E285" s="82">
        <v>10.212</v>
      </c>
      <c r="F285" s="82">
        <v>6.05</v>
      </c>
      <c r="G285" s="82">
        <v>6.3250000000000002</v>
      </c>
      <c r="H285" s="82">
        <v>6.605999999999999</v>
      </c>
      <c r="I285" s="82">
        <v>7.298</v>
      </c>
      <c r="J285" s="25">
        <v>52050020004</v>
      </c>
      <c r="K285" s="59" t="s">
        <v>1722</v>
      </c>
      <c r="L285" s="59" t="s">
        <v>1723</v>
      </c>
      <c r="M285" s="62" t="s">
        <v>105</v>
      </c>
      <c r="N285" s="26" t="s">
        <v>370</v>
      </c>
      <c r="O285" s="25" t="s">
        <v>381</v>
      </c>
      <c r="P285" s="26" t="s">
        <v>792</v>
      </c>
      <c r="Q285" s="26" t="s">
        <v>370</v>
      </c>
      <c r="R285" s="26">
        <v>8</v>
      </c>
      <c r="S285" s="27">
        <v>33</v>
      </c>
      <c r="T285" s="26">
        <v>5</v>
      </c>
      <c r="U285" s="27">
        <v>731</v>
      </c>
      <c r="V285" s="27">
        <v>1435</v>
      </c>
      <c r="W285" s="27">
        <v>1175</v>
      </c>
      <c r="X285" s="27">
        <v>1262</v>
      </c>
      <c r="Y285" s="27">
        <v>1349</v>
      </c>
      <c r="Z285" s="27">
        <v>1435</v>
      </c>
      <c r="AA285" s="30">
        <v>1895737296</v>
      </c>
      <c r="AB285" s="30">
        <v>1690989483</v>
      </c>
      <c r="AC285" s="30">
        <v>1750174115</v>
      </c>
      <c r="AD285" s="30">
        <v>1811430209</v>
      </c>
      <c r="AE285" s="30">
        <f t="shared" si="5"/>
        <v>7148331103</v>
      </c>
      <c r="AF285" s="59" t="s">
        <v>352</v>
      </c>
    </row>
    <row r="286" spans="1:32" ht="38.25" x14ac:dyDescent="0.25">
      <c r="A286" s="157"/>
      <c r="B286" s="158">
        <v>0</v>
      </c>
      <c r="C286" s="157"/>
      <c r="D286" s="159">
        <v>0</v>
      </c>
      <c r="E286" s="82">
        <v>0</v>
      </c>
      <c r="F286" s="82">
        <v>5.6829999999999998</v>
      </c>
      <c r="G286" s="82">
        <v>4.7110000000000003</v>
      </c>
      <c r="H286" s="82">
        <v>4.7350000000000003</v>
      </c>
      <c r="I286" s="82">
        <v>3.782</v>
      </c>
      <c r="J286" s="25">
        <v>52050020005</v>
      </c>
      <c r="K286" s="59" t="s">
        <v>1724</v>
      </c>
      <c r="L286" s="59" t="s">
        <v>1725</v>
      </c>
      <c r="M286" s="62" t="s">
        <v>141</v>
      </c>
      <c r="N286" s="26" t="s">
        <v>370</v>
      </c>
      <c r="O286" s="25" t="s">
        <v>381</v>
      </c>
      <c r="P286" s="26" t="s">
        <v>793</v>
      </c>
      <c r="Q286" s="26" t="s">
        <v>370</v>
      </c>
      <c r="R286" s="26">
        <v>8</v>
      </c>
      <c r="S286" s="27">
        <v>33</v>
      </c>
      <c r="T286" s="26">
        <v>5</v>
      </c>
      <c r="U286" s="27">
        <v>0</v>
      </c>
      <c r="V286" s="27">
        <v>6</v>
      </c>
      <c r="W286" s="27">
        <v>0</v>
      </c>
      <c r="X286" s="27">
        <v>6</v>
      </c>
      <c r="Y286" s="27">
        <v>6</v>
      </c>
      <c r="Z286" s="27">
        <v>6</v>
      </c>
      <c r="AA286" s="30">
        <v>0</v>
      </c>
      <c r="AB286" s="30">
        <v>750000000</v>
      </c>
      <c r="AC286" s="30">
        <v>750000000</v>
      </c>
      <c r="AD286" s="30">
        <v>750000000</v>
      </c>
      <c r="AE286" s="30">
        <f t="shared" si="5"/>
        <v>2250000000</v>
      </c>
      <c r="AF286" s="59" t="s">
        <v>352</v>
      </c>
    </row>
    <row r="287" spans="1:32" ht="63.75" x14ac:dyDescent="0.25">
      <c r="A287" s="157"/>
      <c r="B287" s="158">
        <v>0</v>
      </c>
      <c r="C287" s="157"/>
      <c r="D287" s="159">
        <v>0</v>
      </c>
      <c r="E287" s="82">
        <v>21.701999999999998</v>
      </c>
      <c r="F287" s="82">
        <v>10.449</v>
      </c>
      <c r="G287" s="82">
        <v>8.1950000000000003</v>
      </c>
      <c r="H287" s="82">
        <v>8.4750000000000014</v>
      </c>
      <c r="I287" s="82">
        <v>10.955</v>
      </c>
      <c r="J287" s="25">
        <v>52050020006</v>
      </c>
      <c r="K287" s="59" t="s">
        <v>1726</v>
      </c>
      <c r="L287" s="59" t="s">
        <v>1727</v>
      </c>
      <c r="M287" s="62" t="s">
        <v>105</v>
      </c>
      <c r="N287" s="26" t="s">
        <v>370</v>
      </c>
      <c r="O287" s="25" t="s">
        <v>381</v>
      </c>
      <c r="P287" s="26" t="s">
        <v>794</v>
      </c>
      <c r="Q287" s="26" t="s">
        <v>370</v>
      </c>
      <c r="R287" s="26">
        <v>1</v>
      </c>
      <c r="S287" s="27">
        <v>33</v>
      </c>
      <c r="T287" s="26">
        <v>5</v>
      </c>
      <c r="U287" s="27">
        <v>622</v>
      </c>
      <c r="V287" s="27">
        <v>1022</v>
      </c>
      <c r="W287" s="27">
        <v>764</v>
      </c>
      <c r="X287" s="27">
        <v>914</v>
      </c>
      <c r="Y287" s="27">
        <v>968</v>
      </c>
      <c r="Z287" s="27">
        <v>1022</v>
      </c>
      <c r="AA287" s="30">
        <v>5513855528</v>
      </c>
      <c r="AB287" s="30">
        <v>5715123199</v>
      </c>
      <c r="AC287" s="30">
        <v>3650852339</v>
      </c>
      <c r="AD287" s="30">
        <v>3146609898</v>
      </c>
      <c r="AE287" s="30">
        <f t="shared" si="5"/>
        <v>18026440964</v>
      </c>
      <c r="AF287" s="59" t="s">
        <v>352</v>
      </c>
    </row>
    <row r="288" spans="1:32" ht="51" x14ac:dyDescent="0.25">
      <c r="A288" s="157"/>
      <c r="B288" s="158">
        <v>0</v>
      </c>
      <c r="C288" s="157"/>
      <c r="D288" s="159">
        <v>0</v>
      </c>
      <c r="E288" s="82">
        <v>0</v>
      </c>
      <c r="F288" s="82">
        <v>6.4399999999999995</v>
      </c>
      <c r="G288" s="82">
        <v>6.5049999999999999</v>
      </c>
      <c r="H288" s="82">
        <v>6.5640000000000001</v>
      </c>
      <c r="I288" s="82">
        <v>4.8769999999999998</v>
      </c>
      <c r="J288" s="25">
        <v>52050020007</v>
      </c>
      <c r="K288" s="59" t="s">
        <v>1728</v>
      </c>
      <c r="L288" s="59" t="s">
        <v>1729</v>
      </c>
      <c r="M288" s="62" t="s">
        <v>105</v>
      </c>
      <c r="N288" s="26" t="s">
        <v>370</v>
      </c>
      <c r="O288" s="25" t="s">
        <v>381</v>
      </c>
      <c r="P288" s="26" t="s">
        <v>795</v>
      </c>
      <c r="Q288" s="26" t="s">
        <v>370</v>
      </c>
      <c r="R288" s="26">
        <v>8</v>
      </c>
      <c r="S288" s="27">
        <v>33</v>
      </c>
      <c r="T288" s="26">
        <v>5</v>
      </c>
      <c r="U288" s="27">
        <v>3</v>
      </c>
      <c r="V288" s="27">
        <v>18</v>
      </c>
      <c r="W288" s="27">
        <v>0</v>
      </c>
      <c r="X288" s="27">
        <v>8</v>
      </c>
      <c r="Y288" s="27">
        <v>13</v>
      </c>
      <c r="Z288" s="27">
        <v>18</v>
      </c>
      <c r="AA288" s="30">
        <v>0</v>
      </c>
      <c r="AB288" s="30">
        <v>1800000000</v>
      </c>
      <c r="AC288" s="30">
        <v>1800000000</v>
      </c>
      <c r="AD288" s="30">
        <v>1800000000</v>
      </c>
      <c r="AE288" s="30">
        <f t="shared" si="5"/>
        <v>5400000000</v>
      </c>
      <c r="AF288" s="59" t="s">
        <v>352</v>
      </c>
    </row>
    <row r="289" spans="1:32" ht="51" x14ac:dyDescent="0.25">
      <c r="A289" s="157"/>
      <c r="B289" s="158">
        <v>0</v>
      </c>
      <c r="C289" s="157"/>
      <c r="D289" s="159">
        <v>0</v>
      </c>
      <c r="E289" s="82">
        <v>5.8620000000000001</v>
      </c>
      <c r="F289" s="82">
        <v>3.5659999999999998</v>
      </c>
      <c r="G289" s="82">
        <v>3.6139999999999999</v>
      </c>
      <c r="H289" s="82">
        <v>3.6389999999999998</v>
      </c>
      <c r="I289" s="82">
        <v>4.17</v>
      </c>
      <c r="J289" s="25">
        <v>52050020008</v>
      </c>
      <c r="K289" s="59" t="s">
        <v>1730</v>
      </c>
      <c r="L289" s="59" t="s">
        <v>1731</v>
      </c>
      <c r="M289" s="62" t="s">
        <v>105</v>
      </c>
      <c r="N289" s="26" t="s">
        <v>370</v>
      </c>
      <c r="O289" s="25" t="s">
        <v>381</v>
      </c>
      <c r="P289" s="26" t="s">
        <v>796</v>
      </c>
      <c r="Q289" s="26" t="s">
        <v>370</v>
      </c>
      <c r="R289" s="26">
        <v>8</v>
      </c>
      <c r="S289" s="27">
        <v>33</v>
      </c>
      <c r="T289" s="26">
        <v>5</v>
      </c>
      <c r="U289" s="27">
        <v>50</v>
      </c>
      <c r="V289" s="27">
        <v>90</v>
      </c>
      <c r="W289" s="32">
        <v>50</v>
      </c>
      <c r="X289" s="32">
        <v>50</v>
      </c>
      <c r="Y289" s="32">
        <v>90</v>
      </c>
      <c r="Z289" s="32">
        <v>90</v>
      </c>
      <c r="AA289" s="30">
        <v>160000000</v>
      </c>
      <c r="AB289" s="30">
        <v>158119375</v>
      </c>
      <c r="AC289" s="30">
        <v>170000000</v>
      </c>
      <c r="AD289" s="30">
        <v>175100000</v>
      </c>
      <c r="AE289" s="30">
        <f t="shared" si="5"/>
        <v>663219375</v>
      </c>
      <c r="AF289" s="59" t="s">
        <v>352</v>
      </c>
    </row>
    <row r="290" spans="1:32" ht="63.75" x14ac:dyDescent="0.25">
      <c r="A290" s="157"/>
      <c r="B290" s="158">
        <v>0</v>
      </c>
      <c r="C290" s="157"/>
      <c r="D290" s="159">
        <v>0</v>
      </c>
      <c r="E290" s="82">
        <v>6.0569999999999995</v>
      </c>
      <c r="F290" s="82">
        <v>4.415</v>
      </c>
      <c r="G290" s="82">
        <v>4.5120000000000005</v>
      </c>
      <c r="H290" s="82">
        <v>4.6109999999999998</v>
      </c>
      <c r="I290" s="82">
        <v>4.899</v>
      </c>
      <c r="J290" s="25">
        <v>52050020009</v>
      </c>
      <c r="K290" s="59" t="s">
        <v>1732</v>
      </c>
      <c r="L290" s="59" t="s">
        <v>1733</v>
      </c>
      <c r="M290" s="62" t="s">
        <v>105</v>
      </c>
      <c r="N290" s="26" t="s">
        <v>370</v>
      </c>
      <c r="O290" s="25" t="s">
        <v>381</v>
      </c>
      <c r="P290" s="26" t="s">
        <v>797</v>
      </c>
      <c r="Q290" s="26" t="s">
        <v>370</v>
      </c>
      <c r="R290" s="26">
        <v>8</v>
      </c>
      <c r="S290" s="27">
        <v>33</v>
      </c>
      <c r="T290" s="26">
        <v>5</v>
      </c>
      <c r="U290" s="27">
        <v>0</v>
      </c>
      <c r="V290" s="27">
        <v>120</v>
      </c>
      <c r="W290" s="27">
        <v>31</v>
      </c>
      <c r="X290" s="27">
        <v>61</v>
      </c>
      <c r="Y290" s="27">
        <v>91</v>
      </c>
      <c r="Z290" s="27">
        <v>120</v>
      </c>
      <c r="AA290" s="30">
        <v>381823642</v>
      </c>
      <c r="AB290" s="30">
        <v>675000000</v>
      </c>
      <c r="AC290" s="30">
        <v>695000000</v>
      </c>
      <c r="AD290" s="30">
        <v>716000000</v>
      </c>
      <c r="AE290" s="30">
        <f t="shared" si="5"/>
        <v>2467823642</v>
      </c>
      <c r="AF290" s="59" t="s">
        <v>352</v>
      </c>
    </row>
    <row r="291" spans="1:32" ht="76.5" x14ac:dyDescent="0.25">
      <c r="A291" s="157"/>
      <c r="B291" s="158">
        <v>0</v>
      </c>
      <c r="C291" s="157"/>
      <c r="D291" s="159">
        <v>0</v>
      </c>
      <c r="E291" s="82">
        <v>5.9319999999999995</v>
      </c>
      <c r="F291" s="82">
        <v>5.7570000000000006</v>
      </c>
      <c r="G291" s="82">
        <v>5.9089999999999998</v>
      </c>
      <c r="H291" s="82">
        <v>6.0620000000000003</v>
      </c>
      <c r="I291" s="82">
        <v>5.915</v>
      </c>
      <c r="J291" s="25">
        <v>52050020010</v>
      </c>
      <c r="K291" s="59" t="s">
        <v>1734</v>
      </c>
      <c r="L291" s="59" t="s">
        <v>1735</v>
      </c>
      <c r="M291" s="62" t="s">
        <v>141</v>
      </c>
      <c r="N291" s="26" t="s">
        <v>370</v>
      </c>
      <c r="O291" s="25" t="s">
        <v>381</v>
      </c>
      <c r="P291" s="26" t="s">
        <v>798</v>
      </c>
      <c r="Q291" s="26" t="s">
        <v>370</v>
      </c>
      <c r="R291" s="26">
        <v>8</v>
      </c>
      <c r="S291" s="27">
        <v>33</v>
      </c>
      <c r="T291" s="26">
        <v>5</v>
      </c>
      <c r="U291" s="27">
        <v>5</v>
      </c>
      <c r="V291" s="27">
        <v>5</v>
      </c>
      <c r="W291" s="27">
        <v>1</v>
      </c>
      <c r="X291" s="27">
        <v>5</v>
      </c>
      <c r="Y291" s="27">
        <v>5</v>
      </c>
      <c r="Z291" s="27">
        <v>5</v>
      </c>
      <c r="AA291" s="30">
        <v>172935000</v>
      </c>
      <c r="AB291" s="30">
        <v>1050000000</v>
      </c>
      <c r="AC291" s="30">
        <v>1081500000</v>
      </c>
      <c r="AD291" s="30">
        <v>1113945000</v>
      </c>
      <c r="AE291" s="30">
        <f t="shared" si="5"/>
        <v>3418380000</v>
      </c>
      <c r="AF291" s="59" t="s">
        <v>352</v>
      </c>
    </row>
    <row r="292" spans="1:32" ht="38.25" x14ac:dyDescent="0.25">
      <c r="A292" s="157"/>
      <c r="B292" s="158">
        <v>0</v>
      </c>
      <c r="C292" s="157"/>
      <c r="D292" s="159">
        <v>0</v>
      </c>
      <c r="E292" s="82">
        <v>0</v>
      </c>
      <c r="F292" s="82">
        <v>4.1150000000000002</v>
      </c>
      <c r="G292" s="82">
        <v>6.3369999999999997</v>
      </c>
      <c r="H292" s="82">
        <v>5.3760000000000003</v>
      </c>
      <c r="I292" s="82">
        <v>3.9570000000000003</v>
      </c>
      <c r="J292" s="25">
        <v>52050020011</v>
      </c>
      <c r="K292" s="59" t="s">
        <v>1736</v>
      </c>
      <c r="L292" s="59" t="s">
        <v>1737</v>
      </c>
      <c r="M292" s="62" t="s">
        <v>105</v>
      </c>
      <c r="N292" s="26" t="s">
        <v>370</v>
      </c>
      <c r="O292" s="25" t="s">
        <v>381</v>
      </c>
      <c r="P292" s="26" t="s">
        <v>799</v>
      </c>
      <c r="Q292" s="26" t="s">
        <v>370</v>
      </c>
      <c r="R292" s="26">
        <v>8</v>
      </c>
      <c r="S292" s="27">
        <v>33</v>
      </c>
      <c r="T292" s="26">
        <v>5</v>
      </c>
      <c r="U292" s="27">
        <v>0</v>
      </c>
      <c r="V292" s="27">
        <v>30</v>
      </c>
      <c r="W292" s="27">
        <v>0</v>
      </c>
      <c r="X292" s="27">
        <v>10</v>
      </c>
      <c r="Y292" s="27">
        <v>20</v>
      </c>
      <c r="Z292" s="27">
        <v>30</v>
      </c>
      <c r="AA292" s="30">
        <v>0</v>
      </c>
      <c r="AB292" s="30">
        <v>1150000000</v>
      </c>
      <c r="AC292" s="30">
        <v>1200000000</v>
      </c>
      <c r="AD292" s="30">
        <v>1200000000</v>
      </c>
      <c r="AE292" s="30">
        <f t="shared" si="5"/>
        <v>3550000000</v>
      </c>
      <c r="AF292" s="59" t="s">
        <v>352</v>
      </c>
    </row>
    <row r="293" spans="1:32" ht="63.75" x14ac:dyDescent="0.25">
      <c r="A293" s="157"/>
      <c r="B293" s="158">
        <v>0</v>
      </c>
      <c r="C293" s="157"/>
      <c r="D293" s="159">
        <v>0</v>
      </c>
      <c r="E293" s="82">
        <v>12.475999999999999</v>
      </c>
      <c r="F293" s="82">
        <v>8.4500000000000011</v>
      </c>
      <c r="G293" s="82">
        <v>8.8079999999999998</v>
      </c>
      <c r="H293" s="82">
        <v>8.1129999999999995</v>
      </c>
      <c r="I293" s="82">
        <v>9.4619999999999997</v>
      </c>
      <c r="J293" s="25">
        <v>52050020012</v>
      </c>
      <c r="K293" s="59" t="s">
        <v>1738</v>
      </c>
      <c r="L293" s="59" t="s">
        <v>1739</v>
      </c>
      <c r="M293" s="62" t="s">
        <v>141</v>
      </c>
      <c r="N293" s="26" t="s">
        <v>370</v>
      </c>
      <c r="O293" s="25" t="s">
        <v>381</v>
      </c>
      <c r="P293" s="26" t="s">
        <v>800</v>
      </c>
      <c r="Q293" s="26" t="s">
        <v>370</v>
      </c>
      <c r="R293" s="26">
        <v>8</v>
      </c>
      <c r="S293" s="27">
        <v>33</v>
      </c>
      <c r="T293" s="26">
        <v>5</v>
      </c>
      <c r="U293" s="27">
        <v>3000</v>
      </c>
      <c r="V293" s="27">
        <v>3200</v>
      </c>
      <c r="W293" s="27">
        <v>1300</v>
      </c>
      <c r="X293" s="27">
        <v>2100</v>
      </c>
      <c r="Y293" s="27">
        <v>2650</v>
      </c>
      <c r="Z293" s="27">
        <v>3200</v>
      </c>
      <c r="AA293" s="30">
        <v>3058542546</v>
      </c>
      <c r="AB293" s="30">
        <v>3200219422</v>
      </c>
      <c r="AC293" s="30">
        <v>3267028945</v>
      </c>
      <c r="AD293" s="30">
        <v>3321617423</v>
      </c>
      <c r="AE293" s="30">
        <f t="shared" si="5"/>
        <v>12847408336</v>
      </c>
      <c r="AF293" s="59" t="s">
        <v>352</v>
      </c>
    </row>
    <row r="294" spans="1:32" ht="51" x14ac:dyDescent="0.25">
      <c r="A294" s="157"/>
      <c r="B294" s="158">
        <v>0</v>
      </c>
      <c r="C294" s="157"/>
      <c r="D294" s="159">
        <v>0</v>
      </c>
      <c r="E294" s="82">
        <v>5.8479999999999999</v>
      </c>
      <c r="F294" s="82">
        <v>4.3419999999999996</v>
      </c>
      <c r="G294" s="82">
        <v>4.952</v>
      </c>
      <c r="H294" s="82">
        <v>4.9689999999999994</v>
      </c>
      <c r="I294" s="82">
        <v>5.0279999999999996</v>
      </c>
      <c r="J294" s="25">
        <v>52050020013</v>
      </c>
      <c r="K294" s="59" t="s">
        <v>1740</v>
      </c>
      <c r="L294" s="59" t="s">
        <v>1741</v>
      </c>
      <c r="M294" s="62" t="s">
        <v>105</v>
      </c>
      <c r="N294" s="26" t="s">
        <v>370</v>
      </c>
      <c r="O294" s="25" t="s">
        <v>381</v>
      </c>
      <c r="P294" s="26" t="s">
        <v>801</v>
      </c>
      <c r="Q294" s="26" t="s">
        <v>370</v>
      </c>
      <c r="R294" s="26">
        <v>8</v>
      </c>
      <c r="S294" s="27">
        <v>33</v>
      </c>
      <c r="T294" s="26">
        <v>5</v>
      </c>
      <c r="U294" s="27">
        <v>0</v>
      </c>
      <c r="V294" s="27">
        <v>485</v>
      </c>
      <c r="W294" s="27">
        <v>50</v>
      </c>
      <c r="X294" s="27">
        <v>175</v>
      </c>
      <c r="Y294" s="27">
        <v>330</v>
      </c>
      <c r="Z294" s="27">
        <v>485</v>
      </c>
      <c r="AA294" s="30">
        <v>157500000</v>
      </c>
      <c r="AB294" s="30">
        <v>375000000</v>
      </c>
      <c r="AC294" s="30">
        <v>540000000</v>
      </c>
      <c r="AD294" s="30">
        <v>540000000</v>
      </c>
      <c r="AE294" s="30">
        <f t="shared" si="5"/>
        <v>1612500000</v>
      </c>
      <c r="AF294" s="59" t="s">
        <v>352</v>
      </c>
    </row>
    <row r="295" spans="1:32" ht="63.75" x14ac:dyDescent="0.25">
      <c r="A295" s="157"/>
      <c r="B295" s="158">
        <v>0</v>
      </c>
      <c r="C295" s="157"/>
      <c r="D295" s="159">
        <v>0</v>
      </c>
      <c r="E295" s="82">
        <v>0</v>
      </c>
      <c r="F295" s="82">
        <v>4.0019999999999998</v>
      </c>
      <c r="G295" s="82">
        <v>4.0120000000000005</v>
      </c>
      <c r="H295" s="82">
        <v>4.0209999999999999</v>
      </c>
      <c r="I295" s="82">
        <v>3.0089999999999999</v>
      </c>
      <c r="J295" s="25">
        <v>52050020014</v>
      </c>
      <c r="K295" s="59" t="s">
        <v>1742</v>
      </c>
      <c r="L295" s="59" t="s">
        <v>1743</v>
      </c>
      <c r="M295" s="62" t="s">
        <v>105</v>
      </c>
      <c r="N295" s="26" t="s">
        <v>370</v>
      </c>
      <c r="O295" s="25" t="s">
        <v>381</v>
      </c>
      <c r="P295" s="26" t="s">
        <v>802</v>
      </c>
      <c r="Q295" s="26" t="s">
        <v>370</v>
      </c>
      <c r="R295" s="26">
        <v>8</v>
      </c>
      <c r="S295" s="27">
        <v>33</v>
      </c>
      <c r="T295" s="26">
        <v>5</v>
      </c>
      <c r="U295" s="27">
        <v>0</v>
      </c>
      <c r="V295" s="27">
        <v>12</v>
      </c>
      <c r="W295" s="27">
        <v>0</v>
      </c>
      <c r="X295" s="27">
        <v>4</v>
      </c>
      <c r="Y295" s="27">
        <v>4</v>
      </c>
      <c r="Z295" s="27">
        <v>4</v>
      </c>
      <c r="AA295" s="30">
        <v>0</v>
      </c>
      <c r="AB295" s="30">
        <v>280000000</v>
      </c>
      <c r="AC295" s="30">
        <v>280000000</v>
      </c>
      <c r="AD295" s="30">
        <v>280000000</v>
      </c>
      <c r="AE295" s="30">
        <f t="shared" si="5"/>
        <v>840000000</v>
      </c>
      <c r="AF295" s="59" t="s">
        <v>352</v>
      </c>
    </row>
    <row r="296" spans="1:32" ht="38.25" x14ac:dyDescent="0.25">
      <c r="A296" s="157"/>
      <c r="B296" s="158">
        <v>0</v>
      </c>
      <c r="C296" s="157"/>
      <c r="D296" s="159">
        <v>0</v>
      </c>
      <c r="E296" s="82">
        <v>0</v>
      </c>
      <c r="F296" s="82">
        <v>4.0730000000000004</v>
      </c>
      <c r="G296" s="82">
        <v>4.0840000000000005</v>
      </c>
      <c r="H296" s="82">
        <v>4.0939999999999994</v>
      </c>
      <c r="I296" s="82">
        <v>3.0630000000000002</v>
      </c>
      <c r="J296" s="25">
        <v>52050020015</v>
      </c>
      <c r="K296" s="59" t="s">
        <v>1744</v>
      </c>
      <c r="L296" s="59" t="s">
        <v>1745</v>
      </c>
      <c r="M296" s="62" t="s">
        <v>105</v>
      </c>
      <c r="N296" s="26" t="s">
        <v>370</v>
      </c>
      <c r="O296" s="25" t="s">
        <v>381</v>
      </c>
      <c r="P296" s="26" t="s">
        <v>804</v>
      </c>
      <c r="Q296" s="26" t="s">
        <v>370</v>
      </c>
      <c r="R296" s="26">
        <v>8</v>
      </c>
      <c r="S296" s="27">
        <v>33</v>
      </c>
      <c r="T296" s="26">
        <v>5</v>
      </c>
      <c r="U296" s="27">
        <v>0</v>
      </c>
      <c r="V296" s="27">
        <v>3</v>
      </c>
      <c r="W296" s="27">
        <v>0</v>
      </c>
      <c r="X296" s="27">
        <v>1</v>
      </c>
      <c r="Y296" s="27">
        <v>2</v>
      </c>
      <c r="Z296" s="27">
        <v>3</v>
      </c>
      <c r="AA296" s="30">
        <v>0</v>
      </c>
      <c r="AB296" s="30">
        <v>300000000</v>
      </c>
      <c r="AC296" s="30">
        <v>300000000</v>
      </c>
      <c r="AD296" s="30">
        <v>300000000</v>
      </c>
      <c r="AE296" s="30">
        <f t="shared" si="5"/>
        <v>900000000</v>
      </c>
      <c r="AF296" s="59" t="s">
        <v>352</v>
      </c>
    </row>
    <row r="297" spans="1:32" ht="51" x14ac:dyDescent="0.25">
      <c r="A297" s="157"/>
      <c r="B297" s="158">
        <v>0</v>
      </c>
      <c r="C297" s="157"/>
      <c r="D297" s="159">
        <v>0</v>
      </c>
      <c r="E297" s="82">
        <v>0</v>
      </c>
      <c r="F297" s="82">
        <v>4</v>
      </c>
      <c r="G297" s="82">
        <v>4</v>
      </c>
      <c r="H297" s="82">
        <v>4</v>
      </c>
      <c r="I297" s="82">
        <v>4</v>
      </c>
      <c r="J297" s="25">
        <v>52050020016</v>
      </c>
      <c r="K297" s="62" t="str">
        <f>VLOOKUP($J297,'[2]Cuadro 3F PI 2020-2023'!$D$6:$T$717,2,0)</f>
        <v>En el período 2021-2023 se reestructura el Instituto Popular de Cultura</v>
      </c>
      <c r="L297" s="59" t="s">
        <v>1746</v>
      </c>
      <c r="M297" s="62" t="s">
        <v>141</v>
      </c>
      <c r="N297" s="26" t="s">
        <v>370</v>
      </c>
      <c r="O297" s="25" t="s">
        <v>381</v>
      </c>
      <c r="P297" s="26" t="s">
        <v>805</v>
      </c>
      <c r="Q297" s="26" t="s">
        <v>370</v>
      </c>
      <c r="R297" s="26">
        <v>8</v>
      </c>
      <c r="S297" s="27">
        <v>33</v>
      </c>
      <c r="T297" s="26">
        <v>5</v>
      </c>
      <c r="U297" s="27">
        <v>0</v>
      </c>
      <c r="V297" s="27">
        <v>1</v>
      </c>
      <c r="W297" s="27">
        <v>0</v>
      </c>
      <c r="X297" s="27">
        <v>1</v>
      </c>
      <c r="Y297" s="27">
        <v>1</v>
      </c>
      <c r="Z297" s="27">
        <v>1</v>
      </c>
      <c r="AA297" s="8">
        <v>0</v>
      </c>
      <c r="AB297" s="8">
        <v>100000000</v>
      </c>
      <c r="AC297" s="8">
        <v>100000000</v>
      </c>
      <c r="AD297" s="8">
        <v>100000000</v>
      </c>
      <c r="AE297" s="30">
        <f t="shared" si="5"/>
        <v>300000000</v>
      </c>
      <c r="AF297" s="59" t="s">
        <v>1142</v>
      </c>
    </row>
    <row r="298" spans="1:32" ht="38.25" x14ac:dyDescent="0.25">
      <c r="A298" s="157"/>
      <c r="B298" s="158">
        <v>0</v>
      </c>
      <c r="C298" s="157"/>
      <c r="D298" s="159">
        <v>0</v>
      </c>
      <c r="E298" s="82">
        <v>0</v>
      </c>
      <c r="F298" s="82">
        <v>4</v>
      </c>
      <c r="G298" s="82">
        <v>4</v>
      </c>
      <c r="H298" s="82">
        <v>4</v>
      </c>
      <c r="I298" s="82">
        <v>4</v>
      </c>
      <c r="J298" s="25">
        <v>52050020017</v>
      </c>
      <c r="K298" s="62" t="str">
        <f>VLOOKUP($J298,'[2]Cuadro 3F PI 2020-2023'!$D$6:$T$717,2,0)</f>
        <v>En el período 2021-2023 segestiona y adecua la sede del Instituto Popular de Cultura</v>
      </c>
      <c r="L298" s="59" t="s">
        <v>1747</v>
      </c>
      <c r="M298" s="62" t="s">
        <v>141</v>
      </c>
      <c r="N298" s="26" t="s">
        <v>370</v>
      </c>
      <c r="O298" s="25" t="s">
        <v>381</v>
      </c>
      <c r="P298" s="26" t="s">
        <v>806</v>
      </c>
      <c r="Q298" s="26" t="s">
        <v>370</v>
      </c>
      <c r="R298" s="26">
        <v>8</v>
      </c>
      <c r="S298" s="27">
        <v>33</v>
      </c>
      <c r="T298" s="26">
        <v>5</v>
      </c>
      <c r="U298" s="27">
        <v>0</v>
      </c>
      <c r="V298" s="27">
        <v>1</v>
      </c>
      <c r="W298" s="27">
        <v>0</v>
      </c>
      <c r="X298" s="27">
        <v>1</v>
      </c>
      <c r="Y298" s="27">
        <v>1</v>
      </c>
      <c r="Z298" s="27">
        <v>1</v>
      </c>
      <c r="AA298" s="8">
        <v>0</v>
      </c>
      <c r="AB298" s="8">
        <v>100000000</v>
      </c>
      <c r="AC298" s="8">
        <v>100000000</v>
      </c>
      <c r="AD298" s="8">
        <v>100000000</v>
      </c>
      <c r="AE298" s="30">
        <f t="shared" si="5"/>
        <v>300000000</v>
      </c>
      <c r="AF298" s="59" t="s">
        <v>1142</v>
      </c>
    </row>
  </sheetData>
  <mergeCells count="98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70"/>
    <mergeCell ref="B8:B70"/>
    <mergeCell ref="C8:C23"/>
    <mergeCell ref="D8:D23"/>
    <mergeCell ref="C24:C33"/>
    <mergeCell ref="D24:D33"/>
    <mergeCell ref="C34:C41"/>
    <mergeCell ref="D34:D41"/>
    <mergeCell ref="C42:C49"/>
    <mergeCell ref="C118:C125"/>
    <mergeCell ref="D118:D125"/>
    <mergeCell ref="D42:D49"/>
    <mergeCell ref="C50:C70"/>
    <mergeCell ref="D50:D70"/>
    <mergeCell ref="C72:C82"/>
    <mergeCell ref="D72:D82"/>
    <mergeCell ref="C83:C92"/>
    <mergeCell ref="D83:D92"/>
    <mergeCell ref="C93:C100"/>
    <mergeCell ref="D93:D100"/>
    <mergeCell ref="C101:C110"/>
    <mergeCell ref="D101:D110"/>
    <mergeCell ref="C111:C117"/>
    <mergeCell ref="D111:D117"/>
    <mergeCell ref="C134:C137"/>
    <mergeCell ref="D134:D137"/>
    <mergeCell ref="C138:C142"/>
    <mergeCell ref="D138:D142"/>
    <mergeCell ref="C143:C148"/>
    <mergeCell ref="D143:D148"/>
    <mergeCell ref="C149:C154"/>
    <mergeCell ref="D149:D154"/>
    <mergeCell ref="A156:A246"/>
    <mergeCell ref="B156:B246"/>
    <mergeCell ref="C156:C172"/>
    <mergeCell ref="D156:D172"/>
    <mergeCell ref="C173:C178"/>
    <mergeCell ref="D173:D178"/>
    <mergeCell ref="C179:C184"/>
    <mergeCell ref="D179:D184"/>
    <mergeCell ref="A72:A154"/>
    <mergeCell ref="B72:B154"/>
    <mergeCell ref="C126:C133"/>
    <mergeCell ref="D126:D133"/>
    <mergeCell ref="C185:C189"/>
    <mergeCell ref="D185:D189"/>
    <mergeCell ref="C190:C199"/>
    <mergeCell ref="D190:D199"/>
    <mergeCell ref="C200:C204"/>
    <mergeCell ref="D200:D204"/>
    <mergeCell ref="C205:C216"/>
    <mergeCell ref="D205:D216"/>
    <mergeCell ref="C217:C228"/>
    <mergeCell ref="D217:D228"/>
    <mergeCell ref="C229:C238"/>
    <mergeCell ref="D229:D238"/>
    <mergeCell ref="C239:C246"/>
    <mergeCell ref="D239:D246"/>
    <mergeCell ref="A248:A270"/>
    <mergeCell ref="B248:B270"/>
    <mergeCell ref="C248:C253"/>
    <mergeCell ref="D248:D253"/>
    <mergeCell ref="C254:C256"/>
    <mergeCell ref="D254:D256"/>
    <mergeCell ref="C257:C259"/>
    <mergeCell ref="D257:D259"/>
    <mergeCell ref="C260:C263"/>
    <mergeCell ref="D260:D263"/>
    <mergeCell ref="C264:C270"/>
    <mergeCell ref="D264:D270"/>
    <mergeCell ref="A272:A298"/>
    <mergeCell ref="B272:B298"/>
    <mergeCell ref="C272:C281"/>
    <mergeCell ref="D272:D281"/>
    <mergeCell ref="C282:C298"/>
    <mergeCell ref="D282:D298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showGridLines="0" zoomScaleNormal="100" zoomScaleSheetLayoutView="40" workbookViewId="0">
      <selection activeCell="A2" sqref="A2"/>
    </sheetView>
  </sheetViews>
  <sheetFormatPr baseColWidth="10" defaultRowHeight="12.75" x14ac:dyDescent="0.25"/>
  <cols>
    <col min="1" max="2" width="10.140625" style="3" customWidth="1"/>
    <col min="3" max="3" width="9.7109375" style="3" customWidth="1"/>
    <col min="4" max="4" width="10.42578125" style="3" customWidth="1"/>
    <col min="5" max="5" width="8.140625" style="3" bestFit="1" customWidth="1"/>
    <col min="6" max="8" width="7.7109375" style="3" customWidth="1"/>
    <col min="9" max="9" width="8.7109375" style="3" customWidth="1"/>
    <col min="10" max="10" width="10.7109375" style="3" customWidth="1"/>
    <col min="11" max="11" width="25.7109375" style="4" customWidth="1"/>
    <col min="12" max="12" width="28.85546875" style="5" customWidth="1"/>
    <col min="13" max="13" width="10.5703125" style="5" customWidth="1"/>
    <col min="14" max="15" width="10.28515625" style="5" customWidth="1"/>
    <col min="16" max="16" width="20.7109375" style="5" customWidth="1"/>
    <col min="17" max="20" width="9.28515625" style="1" customWidth="1"/>
    <col min="21" max="21" width="7.7109375" style="6" customWidth="1"/>
    <col min="22" max="22" width="8.42578125" style="6" customWidth="1"/>
    <col min="23" max="25" width="7.7109375" style="1" customWidth="1"/>
    <col min="26" max="26" width="7.5703125" style="1" customWidth="1"/>
    <col min="27" max="30" width="12.5703125" style="1" bestFit="1" customWidth="1"/>
    <col min="31" max="31" width="13.85546875" style="1" bestFit="1" customWidth="1"/>
    <col min="32" max="32" width="25.7109375" style="1" customWidth="1"/>
    <col min="33" max="16384" width="11.42578125" style="1"/>
  </cols>
  <sheetData>
    <row r="1" spans="1:32" ht="99.9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3" spans="1:32" ht="15.75" customHeight="1" x14ac:dyDescent="0.25">
      <c r="A3" s="15" t="s">
        <v>63</v>
      </c>
      <c r="B3" s="16">
        <v>53</v>
      </c>
      <c r="C3" s="15" t="s">
        <v>1796</v>
      </c>
      <c r="E3" s="10"/>
      <c r="F3" s="10"/>
      <c r="G3" s="10"/>
      <c r="H3" s="10"/>
      <c r="I3" s="10"/>
      <c r="J3" s="11"/>
    </row>
    <row r="4" spans="1:32" ht="15.75" customHeight="1" x14ac:dyDescent="0.25">
      <c r="A4" s="18" t="s">
        <v>2529</v>
      </c>
      <c r="B4" s="11"/>
      <c r="C4" s="107">
        <v>25.065999999999999</v>
      </c>
      <c r="D4" s="18"/>
      <c r="E4" s="18"/>
      <c r="F4" s="18"/>
      <c r="G4" s="18"/>
      <c r="H4" s="18"/>
      <c r="I4" s="18"/>
      <c r="J4" s="11"/>
    </row>
    <row r="6" spans="1:32" s="2" customFormat="1" ht="24" customHeight="1" x14ac:dyDescent="0.25">
      <c r="A6" s="148" t="s">
        <v>64</v>
      </c>
      <c r="B6" s="151" t="s">
        <v>98</v>
      </c>
      <c r="C6" s="148" t="s">
        <v>0</v>
      </c>
      <c r="D6" s="151" t="s">
        <v>9</v>
      </c>
      <c r="E6" s="156" t="s">
        <v>51</v>
      </c>
      <c r="F6" s="156"/>
      <c r="G6" s="156"/>
      <c r="H6" s="156"/>
      <c r="I6" s="156"/>
      <c r="J6" s="148" t="s">
        <v>3</v>
      </c>
      <c r="K6" s="148" t="s">
        <v>6</v>
      </c>
      <c r="L6" s="146" t="s">
        <v>7</v>
      </c>
      <c r="M6" s="146" t="s">
        <v>60</v>
      </c>
      <c r="N6" s="146" t="s">
        <v>1</v>
      </c>
      <c r="O6" s="146" t="s">
        <v>8</v>
      </c>
      <c r="P6" s="146" t="s">
        <v>2</v>
      </c>
      <c r="Q6" s="146" t="s">
        <v>1</v>
      </c>
      <c r="R6" s="151" t="s">
        <v>66</v>
      </c>
      <c r="S6" s="151" t="s">
        <v>65</v>
      </c>
      <c r="T6" s="151" t="s">
        <v>59</v>
      </c>
      <c r="U6" s="146" t="s">
        <v>99</v>
      </c>
      <c r="V6" s="146" t="s">
        <v>12</v>
      </c>
      <c r="W6" s="150" t="s">
        <v>10</v>
      </c>
      <c r="X6" s="150"/>
      <c r="Y6" s="150"/>
      <c r="Z6" s="150"/>
      <c r="AA6" s="150" t="s">
        <v>11</v>
      </c>
      <c r="AB6" s="150"/>
      <c r="AC6" s="150"/>
      <c r="AD6" s="150"/>
      <c r="AE6" s="150"/>
      <c r="AF6" s="146" t="s">
        <v>4</v>
      </c>
    </row>
    <row r="7" spans="1:32" s="2" customFormat="1" ht="26.25" customHeight="1" x14ac:dyDescent="0.25">
      <c r="A7" s="149"/>
      <c r="B7" s="152"/>
      <c r="C7" s="149"/>
      <c r="D7" s="152"/>
      <c r="E7" s="19">
        <v>2020</v>
      </c>
      <c r="F7" s="19">
        <v>2021</v>
      </c>
      <c r="G7" s="19">
        <v>2022</v>
      </c>
      <c r="H7" s="19">
        <v>2023</v>
      </c>
      <c r="I7" s="19" t="s">
        <v>67</v>
      </c>
      <c r="J7" s="149"/>
      <c r="K7" s="149"/>
      <c r="L7" s="147"/>
      <c r="M7" s="147"/>
      <c r="N7" s="147"/>
      <c r="O7" s="147"/>
      <c r="P7" s="147"/>
      <c r="Q7" s="147"/>
      <c r="R7" s="152"/>
      <c r="S7" s="152"/>
      <c r="T7" s="152"/>
      <c r="U7" s="147"/>
      <c r="V7" s="147"/>
      <c r="W7" s="20" t="s">
        <v>68</v>
      </c>
      <c r="X7" s="20" t="s">
        <v>69</v>
      </c>
      <c r="Y7" s="20" t="s">
        <v>70</v>
      </c>
      <c r="Z7" s="20" t="s">
        <v>71</v>
      </c>
      <c r="AA7" s="20" t="s">
        <v>72</v>
      </c>
      <c r="AB7" s="20" t="s">
        <v>73</v>
      </c>
      <c r="AC7" s="20" t="s">
        <v>74</v>
      </c>
      <c r="AD7" s="20" t="s">
        <v>75</v>
      </c>
      <c r="AE7" s="20" t="s">
        <v>76</v>
      </c>
      <c r="AF7" s="147"/>
    </row>
    <row r="8" spans="1:32" ht="51" customHeight="1" x14ac:dyDescent="0.25">
      <c r="A8" s="167" t="s">
        <v>1797</v>
      </c>
      <c r="B8" s="168">
        <v>15.742000000000001</v>
      </c>
      <c r="C8" s="167" t="s">
        <v>1798</v>
      </c>
      <c r="D8" s="169">
        <v>36.179000000000002</v>
      </c>
      <c r="E8" s="81">
        <v>12.447999999999999</v>
      </c>
      <c r="F8" s="81">
        <v>7.7619999999999996</v>
      </c>
      <c r="G8" s="81">
        <v>7.9960000000000004</v>
      </c>
      <c r="H8" s="81">
        <v>8.984</v>
      </c>
      <c r="I8" s="81">
        <v>9.2970000000000006</v>
      </c>
      <c r="J8" s="53">
        <v>53010010001</v>
      </c>
      <c r="K8" s="60" t="s">
        <v>1799</v>
      </c>
      <c r="L8" s="60" t="s">
        <v>1800</v>
      </c>
      <c r="M8" s="62" t="s">
        <v>105</v>
      </c>
      <c r="N8" s="54" t="s">
        <v>373</v>
      </c>
      <c r="O8" s="25" t="s">
        <v>414</v>
      </c>
      <c r="P8" s="26" t="s">
        <v>807</v>
      </c>
      <c r="Q8" s="26" t="s">
        <v>370</v>
      </c>
      <c r="R8" s="26">
        <v>6</v>
      </c>
      <c r="S8" s="27">
        <v>32</v>
      </c>
      <c r="T8" s="26">
        <v>3</v>
      </c>
      <c r="U8" s="27">
        <v>60</v>
      </c>
      <c r="V8" s="27">
        <v>180</v>
      </c>
      <c r="W8" s="27">
        <v>70</v>
      </c>
      <c r="X8" s="27">
        <v>90</v>
      </c>
      <c r="Y8" s="27">
        <v>135</v>
      </c>
      <c r="Z8" s="27">
        <v>180</v>
      </c>
      <c r="AA8" s="30">
        <v>80400000</v>
      </c>
      <c r="AB8" s="30">
        <v>370021600</v>
      </c>
      <c r="AC8" s="30">
        <v>408494464</v>
      </c>
      <c r="AD8" s="30">
        <v>608294860</v>
      </c>
      <c r="AE8" s="30">
        <f t="shared" ref="AE8:AE41" si="0">SUM(AA8:AD8)</f>
        <v>1467210924</v>
      </c>
      <c r="AF8" s="60" t="s">
        <v>362</v>
      </c>
    </row>
    <row r="9" spans="1:32" ht="76.5" x14ac:dyDescent="0.25">
      <c r="A9" s="157"/>
      <c r="B9" s="158">
        <v>0</v>
      </c>
      <c r="C9" s="157"/>
      <c r="D9" s="159">
        <v>0</v>
      </c>
      <c r="E9" s="82">
        <v>27.493000000000002</v>
      </c>
      <c r="F9" s="82">
        <v>25.524000000000001</v>
      </c>
      <c r="G9" s="82">
        <v>25.385999999999996</v>
      </c>
      <c r="H9" s="82">
        <v>13.028</v>
      </c>
      <c r="I9" s="82">
        <v>22.856999999999999</v>
      </c>
      <c r="J9" s="25">
        <v>53010010002</v>
      </c>
      <c r="K9" s="59" t="s">
        <v>1801</v>
      </c>
      <c r="L9" s="59" t="s">
        <v>1802</v>
      </c>
      <c r="M9" s="26" t="s">
        <v>105</v>
      </c>
      <c r="N9" s="26" t="s">
        <v>373</v>
      </c>
      <c r="O9" s="25" t="s">
        <v>808</v>
      </c>
      <c r="P9" s="26" t="s">
        <v>809</v>
      </c>
      <c r="Q9" s="26" t="s">
        <v>373</v>
      </c>
      <c r="R9" s="26">
        <v>6</v>
      </c>
      <c r="S9" s="27">
        <v>32</v>
      </c>
      <c r="T9" s="28">
        <v>10</v>
      </c>
      <c r="U9" s="27">
        <v>8050</v>
      </c>
      <c r="V9" s="27">
        <v>9900</v>
      </c>
      <c r="W9" s="27">
        <v>1839</v>
      </c>
      <c r="X9" s="27">
        <v>8700</v>
      </c>
      <c r="Y9" s="27">
        <v>9400</v>
      </c>
      <c r="Z9" s="27">
        <v>9900</v>
      </c>
      <c r="AA9" s="29">
        <v>6017565759</v>
      </c>
      <c r="AB9" s="29">
        <v>6832400000</v>
      </c>
      <c r="AC9" s="29">
        <v>6220000000</v>
      </c>
      <c r="AD9" s="29">
        <v>8050000000</v>
      </c>
      <c r="AE9" s="30">
        <f t="shared" si="0"/>
        <v>27119965759</v>
      </c>
      <c r="AF9" s="59" t="s">
        <v>365</v>
      </c>
    </row>
    <row r="10" spans="1:32" ht="51" x14ac:dyDescent="0.25">
      <c r="A10" s="157"/>
      <c r="B10" s="158">
        <v>0</v>
      </c>
      <c r="C10" s="157"/>
      <c r="D10" s="159">
        <v>0</v>
      </c>
      <c r="E10" s="82">
        <v>15.185</v>
      </c>
      <c r="F10" s="82">
        <v>9.7590000000000003</v>
      </c>
      <c r="G10" s="82">
        <v>9.766</v>
      </c>
      <c r="H10" s="82">
        <v>10.861000000000001</v>
      </c>
      <c r="I10" s="82">
        <v>11.393000000000001</v>
      </c>
      <c r="J10" s="25">
        <v>53010010003</v>
      </c>
      <c r="K10" s="59" t="s">
        <v>1803</v>
      </c>
      <c r="L10" s="59" t="s">
        <v>1804</v>
      </c>
      <c r="M10" s="26" t="s">
        <v>105</v>
      </c>
      <c r="N10" s="26" t="s">
        <v>370</v>
      </c>
      <c r="O10" s="25" t="s">
        <v>381</v>
      </c>
      <c r="P10" s="26" t="s">
        <v>810</v>
      </c>
      <c r="Q10" s="26" t="s">
        <v>370</v>
      </c>
      <c r="R10" s="28">
        <v>15</v>
      </c>
      <c r="S10" s="27">
        <v>32</v>
      </c>
      <c r="T10" s="28">
        <v>10</v>
      </c>
      <c r="U10" s="27">
        <v>11</v>
      </c>
      <c r="V10" s="27">
        <v>19</v>
      </c>
      <c r="W10" s="27">
        <v>11</v>
      </c>
      <c r="X10" s="27">
        <v>13</v>
      </c>
      <c r="Y10" s="27">
        <v>16</v>
      </c>
      <c r="Z10" s="27">
        <v>19</v>
      </c>
      <c r="AA10" s="29">
        <v>2009516065</v>
      </c>
      <c r="AB10" s="29">
        <v>2050000000</v>
      </c>
      <c r="AC10" s="29">
        <v>1999000000</v>
      </c>
      <c r="AD10" s="29">
        <v>1150000000</v>
      </c>
      <c r="AE10" s="30">
        <f t="shared" si="0"/>
        <v>7208516065</v>
      </c>
      <c r="AF10" s="59" t="s">
        <v>365</v>
      </c>
    </row>
    <row r="11" spans="1:32" ht="191.25" x14ac:dyDescent="0.25">
      <c r="A11" s="157"/>
      <c r="B11" s="158">
        <v>0</v>
      </c>
      <c r="C11" s="157"/>
      <c r="D11" s="159">
        <v>0</v>
      </c>
      <c r="E11" s="82">
        <v>28.788999999999998</v>
      </c>
      <c r="F11" s="82">
        <v>20.943999999999999</v>
      </c>
      <c r="G11" s="82">
        <v>20.869</v>
      </c>
      <c r="H11" s="82">
        <v>12.445</v>
      </c>
      <c r="I11" s="82">
        <v>20.762</v>
      </c>
      <c r="J11" s="25">
        <v>53010010004</v>
      </c>
      <c r="K11" s="59" t="s">
        <v>1805</v>
      </c>
      <c r="L11" s="59" t="s">
        <v>1806</v>
      </c>
      <c r="M11" s="26" t="s">
        <v>105</v>
      </c>
      <c r="N11" s="26" t="s">
        <v>371</v>
      </c>
      <c r="O11" s="25" t="s">
        <v>400</v>
      </c>
      <c r="P11" s="26" t="s">
        <v>811</v>
      </c>
      <c r="Q11" s="26" t="s">
        <v>371</v>
      </c>
      <c r="R11" s="28">
        <v>15</v>
      </c>
      <c r="S11" s="27">
        <v>32</v>
      </c>
      <c r="T11" s="28">
        <v>10</v>
      </c>
      <c r="U11" s="27">
        <v>15</v>
      </c>
      <c r="V11" s="27">
        <v>75</v>
      </c>
      <c r="W11" s="27">
        <v>20</v>
      </c>
      <c r="X11" s="27">
        <v>40</v>
      </c>
      <c r="Y11" s="27">
        <v>60</v>
      </c>
      <c r="Z11" s="27">
        <v>75</v>
      </c>
      <c r="AA11" s="29">
        <v>6250417686</v>
      </c>
      <c r="AB11" s="29">
        <v>5450000000</v>
      </c>
      <c r="AC11" s="29">
        <v>5500000000</v>
      </c>
      <c r="AD11" s="29">
        <v>4600000000</v>
      </c>
      <c r="AE11" s="30">
        <f t="shared" si="0"/>
        <v>21800417686</v>
      </c>
      <c r="AF11" s="59" t="s">
        <v>365</v>
      </c>
    </row>
    <row r="12" spans="1:32" ht="76.5" x14ac:dyDescent="0.25">
      <c r="A12" s="157"/>
      <c r="B12" s="158">
        <v>0</v>
      </c>
      <c r="C12" s="157"/>
      <c r="D12" s="159">
        <v>0</v>
      </c>
      <c r="E12" s="82">
        <v>16.085000000000001</v>
      </c>
      <c r="F12" s="82">
        <v>10.95</v>
      </c>
      <c r="G12" s="82">
        <v>11.29</v>
      </c>
      <c r="H12" s="82">
        <v>10.145999999999999</v>
      </c>
      <c r="I12" s="82">
        <v>12.118</v>
      </c>
      <c r="J12" s="25">
        <v>53010010005</v>
      </c>
      <c r="K12" s="59" t="s">
        <v>1807</v>
      </c>
      <c r="L12" s="59" t="s">
        <v>1808</v>
      </c>
      <c r="M12" s="26" t="s">
        <v>105</v>
      </c>
      <c r="N12" s="26" t="s">
        <v>370</v>
      </c>
      <c r="O12" s="25" t="s">
        <v>381</v>
      </c>
      <c r="P12" s="26" t="s">
        <v>812</v>
      </c>
      <c r="Q12" s="26" t="s">
        <v>370</v>
      </c>
      <c r="R12" s="26">
        <v>6</v>
      </c>
      <c r="S12" s="27">
        <v>32</v>
      </c>
      <c r="T12" s="28">
        <v>10</v>
      </c>
      <c r="U12" s="27">
        <v>9</v>
      </c>
      <c r="V12" s="27">
        <v>34</v>
      </c>
      <c r="W12" s="27">
        <v>18</v>
      </c>
      <c r="X12" s="27">
        <v>25</v>
      </c>
      <c r="Y12" s="27">
        <v>30</v>
      </c>
      <c r="Z12" s="27">
        <v>34</v>
      </c>
      <c r="AA12" s="29">
        <v>3608614369</v>
      </c>
      <c r="AB12" s="29">
        <v>1250000000</v>
      </c>
      <c r="AC12" s="29">
        <v>1287500000</v>
      </c>
      <c r="AD12" s="29">
        <v>1326125000</v>
      </c>
      <c r="AE12" s="30">
        <f t="shared" si="0"/>
        <v>7472239369</v>
      </c>
      <c r="AF12" s="59" t="s">
        <v>365</v>
      </c>
    </row>
    <row r="13" spans="1:32" ht="153" x14ac:dyDescent="0.25">
      <c r="A13" s="157"/>
      <c r="B13" s="158">
        <v>0</v>
      </c>
      <c r="C13" s="157"/>
      <c r="D13" s="159">
        <v>0</v>
      </c>
      <c r="E13" s="82">
        <v>0</v>
      </c>
      <c r="F13" s="82">
        <v>18.801000000000002</v>
      </c>
      <c r="G13" s="82">
        <v>18.426000000000002</v>
      </c>
      <c r="H13" s="82">
        <v>36.447000000000003</v>
      </c>
      <c r="I13" s="82">
        <v>18.419</v>
      </c>
      <c r="J13" s="25">
        <v>53010010006</v>
      </c>
      <c r="K13" s="59" t="s">
        <v>1809</v>
      </c>
      <c r="L13" s="59" t="s">
        <v>1810</v>
      </c>
      <c r="M13" s="26" t="s">
        <v>105</v>
      </c>
      <c r="N13" s="26" t="s">
        <v>373</v>
      </c>
      <c r="O13" s="25" t="s">
        <v>813</v>
      </c>
      <c r="P13" s="26" t="s">
        <v>814</v>
      </c>
      <c r="Q13" s="26" t="s">
        <v>373</v>
      </c>
      <c r="R13" s="28">
        <v>15</v>
      </c>
      <c r="S13" s="27">
        <v>32</v>
      </c>
      <c r="T13" s="28">
        <v>10</v>
      </c>
      <c r="U13" s="27">
        <v>0</v>
      </c>
      <c r="V13" s="27">
        <v>70</v>
      </c>
      <c r="W13" s="27">
        <v>0</v>
      </c>
      <c r="X13" s="27">
        <v>70</v>
      </c>
      <c r="Y13" s="27">
        <v>70</v>
      </c>
      <c r="Z13" s="27">
        <v>70</v>
      </c>
      <c r="AA13" s="27">
        <v>0</v>
      </c>
      <c r="AB13" s="29">
        <v>5000000000</v>
      </c>
      <c r="AC13" s="29">
        <v>5000000000</v>
      </c>
      <c r="AD13" s="29">
        <v>46000000000</v>
      </c>
      <c r="AE13" s="30">
        <f t="shared" si="0"/>
        <v>56000000000</v>
      </c>
      <c r="AF13" s="59" t="s">
        <v>365</v>
      </c>
    </row>
    <row r="14" spans="1:32" ht="102" x14ac:dyDescent="0.25">
      <c r="A14" s="157"/>
      <c r="B14" s="158">
        <v>0</v>
      </c>
      <c r="C14" s="157"/>
      <c r="D14" s="159">
        <v>0</v>
      </c>
      <c r="E14" s="82">
        <v>0</v>
      </c>
      <c r="F14" s="82">
        <v>6.2600000000000007</v>
      </c>
      <c r="G14" s="82">
        <v>6.2670000000000003</v>
      </c>
      <c r="H14" s="82">
        <v>8.0890000000000004</v>
      </c>
      <c r="I14" s="82">
        <v>5.1539999999999999</v>
      </c>
      <c r="J14" s="25">
        <v>53010010007</v>
      </c>
      <c r="K14" s="59" t="s">
        <v>1811</v>
      </c>
      <c r="L14" s="59" t="s">
        <v>1812</v>
      </c>
      <c r="M14" s="26" t="s">
        <v>105</v>
      </c>
      <c r="N14" s="26" t="s">
        <v>371</v>
      </c>
      <c r="O14" s="25" t="s">
        <v>815</v>
      </c>
      <c r="P14" s="26" t="s">
        <v>816</v>
      </c>
      <c r="Q14" s="26" t="s">
        <v>370</v>
      </c>
      <c r="R14" s="26">
        <v>6</v>
      </c>
      <c r="S14" s="27">
        <v>32</v>
      </c>
      <c r="T14" s="26">
        <v>3</v>
      </c>
      <c r="U14" s="27">
        <v>0</v>
      </c>
      <c r="V14" s="27">
        <v>100</v>
      </c>
      <c r="W14" s="27">
        <v>0</v>
      </c>
      <c r="X14" s="27">
        <v>30</v>
      </c>
      <c r="Y14" s="27">
        <v>60</v>
      </c>
      <c r="Z14" s="27">
        <v>100</v>
      </c>
      <c r="AA14" s="30">
        <v>0</v>
      </c>
      <c r="AB14" s="30">
        <v>54699070</v>
      </c>
      <c r="AC14" s="30">
        <v>54699070</v>
      </c>
      <c r="AD14" s="30">
        <v>54699070</v>
      </c>
      <c r="AE14" s="30">
        <f t="shared" si="0"/>
        <v>164097210</v>
      </c>
      <c r="AF14" s="59" t="s">
        <v>362</v>
      </c>
    </row>
    <row r="15" spans="1:32" ht="51" customHeight="1" x14ac:dyDescent="0.25">
      <c r="A15" s="157"/>
      <c r="B15" s="158">
        <v>0</v>
      </c>
      <c r="C15" s="157" t="s">
        <v>1813</v>
      </c>
      <c r="D15" s="159">
        <v>30.486999999999998</v>
      </c>
      <c r="E15" s="82">
        <v>33.056000000000004</v>
      </c>
      <c r="F15" s="82">
        <v>31.008000000000003</v>
      </c>
      <c r="G15" s="82">
        <v>31.082999999999998</v>
      </c>
      <c r="H15" s="82">
        <v>27.162999999999997</v>
      </c>
      <c r="I15" s="82">
        <v>30.576999999999998</v>
      </c>
      <c r="J15" s="25">
        <v>53010020001</v>
      </c>
      <c r="K15" s="59" t="s">
        <v>1814</v>
      </c>
      <c r="L15" s="59" t="s">
        <v>1815</v>
      </c>
      <c r="M15" s="26" t="s">
        <v>105</v>
      </c>
      <c r="N15" s="26" t="s">
        <v>370</v>
      </c>
      <c r="O15" s="25" t="s">
        <v>381</v>
      </c>
      <c r="P15" s="26" t="s">
        <v>817</v>
      </c>
      <c r="Q15" s="26" t="s">
        <v>370</v>
      </c>
      <c r="R15" s="28">
        <v>15</v>
      </c>
      <c r="S15" s="27">
        <v>32</v>
      </c>
      <c r="T15" s="28">
        <v>10</v>
      </c>
      <c r="U15" s="27">
        <v>295804</v>
      </c>
      <c r="V15" s="27">
        <v>395804</v>
      </c>
      <c r="W15" s="27">
        <v>325000</v>
      </c>
      <c r="X15" s="27">
        <v>350000</v>
      </c>
      <c r="Y15" s="27">
        <v>375000</v>
      </c>
      <c r="Z15" s="27">
        <v>395804</v>
      </c>
      <c r="AA15" s="29">
        <v>10992692697</v>
      </c>
      <c r="AB15" s="29">
        <v>6045000000</v>
      </c>
      <c r="AC15" s="29">
        <v>6106350000</v>
      </c>
      <c r="AD15" s="29">
        <v>6169540500</v>
      </c>
      <c r="AE15" s="30">
        <f t="shared" si="0"/>
        <v>29313583197</v>
      </c>
      <c r="AF15" s="59" t="s">
        <v>365</v>
      </c>
    </row>
    <row r="16" spans="1:32" ht="51" x14ac:dyDescent="0.25">
      <c r="A16" s="157"/>
      <c r="B16" s="158">
        <v>0</v>
      </c>
      <c r="C16" s="157"/>
      <c r="D16" s="159">
        <v>0</v>
      </c>
      <c r="E16" s="82">
        <v>22.969000000000001</v>
      </c>
      <c r="F16" s="82">
        <v>16.233000000000001</v>
      </c>
      <c r="G16" s="82">
        <v>16.437999999999999</v>
      </c>
      <c r="H16" s="82">
        <v>16.408000000000001</v>
      </c>
      <c r="I16" s="82">
        <v>18.012</v>
      </c>
      <c r="J16" s="25">
        <v>53010020002</v>
      </c>
      <c r="K16" s="59" t="s">
        <v>1816</v>
      </c>
      <c r="L16" s="59" t="s">
        <v>1817</v>
      </c>
      <c r="M16" s="26" t="s">
        <v>105</v>
      </c>
      <c r="N16" s="26" t="s">
        <v>370</v>
      </c>
      <c r="O16" s="25" t="s">
        <v>381</v>
      </c>
      <c r="P16" s="26" t="s">
        <v>818</v>
      </c>
      <c r="Q16" s="26" t="s">
        <v>370</v>
      </c>
      <c r="R16" s="28">
        <v>11</v>
      </c>
      <c r="S16" s="27">
        <v>40</v>
      </c>
      <c r="T16" s="28">
        <v>10</v>
      </c>
      <c r="U16" s="27">
        <v>15</v>
      </c>
      <c r="V16" s="27">
        <v>27</v>
      </c>
      <c r="W16" s="27">
        <v>17</v>
      </c>
      <c r="X16" s="27">
        <v>19</v>
      </c>
      <c r="Y16" s="27">
        <v>22</v>
      </c>
      <c r="Z16" s="27">
        <v>27</v>
      </c>
      <c r="AA16" s="29">
        <v>1500000000</v>
      </c>
      <c r="AB16" s="29">
        <v>1800000000</v>
      </c>
      <c r="AC16" s="29">
        <v>1854000000</v>
      </c>
      <c r="AD16" s="29">
        <v>1909620000</v>
      </c>
      <c r="AE16" s="30">
        <f t="shared" si="0"/>
        <v>7063620000</v>
      </c>
      <c r="AF16" s="59" t="s">
        <v>365</v>
      </c>
    </row>
    <row r="17" spans="1:32" ht="76.5" x14ac:dyDescent="0.25">
      <c r="A17" s="157"/>
      <c r="B17" s="158">
        <v>0</v>
      </c>
      <c r="C17" s="157"/>
      <c r="D17" s="159">
        <v>0</v>
      </c>
      <c r="E17" s="82">
        <v>25.652000000000001</v>
      </c>
      <c r="F17" s="82">
        <v>36.295000000000002</v>
      </c>
      <c r="G17" s="82">
        <v>35.904000000000003</v>
      </c>
      <c r="H17" s="82">
        <v>39.856000000000002</v>
      </c>
      <c r="I17" s="82">
        <v>34.427</v>
      </c>
      <c r="J17" s="25">
        <v>53010020003</v>
      </c>
      <c r="K17" s="59" t="s">
        <v>1818</v>
      </c>
      <c r="L17" s="59" t="s">
        <v>1819</v>
      </c>
      <c r="M17" s="26" t="s">
        <v>141</v>
      </c>
      <c r="N17" s="26" t="s">
        <v>373</v>
      </c>
      <c r="O17" s="25" t="s">
        <v>819</v>
      </c>
      <c r="P17" s="26" t="s">
        <v>820</v>
      </c>
      <c r="Q17" s="26" t="s">
        <v>373</v>
      </c>
      <c r="R17" s="28">
        <v>15</v>
      </c>
      <c r="S17" s="27">
        <v>32</v>
      </c>
      <c r="T17" s="28">
        <v>10</v>
      </c>
      <c r="U17" s="27">
        <v>1019</v>
      </c>
      <c r="V17" s="27">
        <v>1200</v>
      </c>
      <c r="W17" s="27">
        <v>100</v>
      </c>
      <c r="X17" s="27">
        <v>500</v>
      </c>
      <c r="Y17" s="27">
        <v>900</v>
      </c>
      <c r="Z17" s="27">
        <v>1200</v>
      </c>
      <c r="AA17" s="29">
        <v>2054116010</v>
      </c>
      <c r="AB17" s="29">
        <v>10000000000</v>
      </c>
      <c r="AC17" s="29">
        <v>10000000000</v>
      </c>
      <c r="AD17" s="29">
        <v>12913745000</v>
      </c>
      <c r="AE17" s="30">
        <f t="shared" si="0"/>
        <v>34967861010</v>
      </c>
      <c r="AF17" s="59" t="s">
        <v>365</v>
      </c>
    </row>
    <row r="18" spans="1:32" ht="38.25" x14ac:dyDescent="0.25">
      <c r="A18" s="157"/>
      <c r="B18" s="158">
        <v>0</v>
      </c>
      <c r="C18" s="157"/>
      <c r="D18" s="159">
        <v>0</v>
      </c>
      <c r="E18" s="82">
        <v>18.323</v>
      </c>
      <c r="F18" s="82">
        <v>16.464000000000002</v>
      </c>
      <c r="G18" s="82">
        <v>16.574999999999999</v>
      </c>
      <c r="H18" s="82">
        <v>16.573</v>
      </c>
      <c r="I18" s="82">
        <v>16.983999999999998</v>
      </c>
      <c r="J18" s="25">
        <v>53010020004</v>
      </c>
      <c r="K18" s="59" t="s">
        <v>1820</v>
      </c>
      <c r="L18" s="59" t="s">
        <v>1821</v>
      </c>
      <c r="M18" s="26" t="s">
        <v>105</v>
      </c>
      <c r="N18" s="26" t="s">
        <v>370</v>
      </c>
      <c r="O18" s="25" t="s">
        <v>381</v>
      </c>
      <c r="P18" s="26" t="s">
        <v>821</v>
      </c>
      <c r="Q18" s="26" t="s">
        <v>370</v>
      </c>
      <c r="R18" s="28">
        <v>15</v>
      </c>
      <c r="S18" s="27">
        <v>32</v>
      </c>
      <c r="T18" s="28">
        <v>10</v>
      </c>
      <c r="U18" s="27">
        <v>1</v>
      </c>
      <c r="V18" s="27">
        <v>11</v>
      </c>
      <c r="W18" s="27">
        <v>2</v>
      </c>
      <c r="X18" s="27">
        <v>5</v>
      </c>
      <c r="Y18" s="27">
        <v>8</v>
      </c>
      <c r="Z18" s="27">
        <v>11</v>
      </c>
      <c r="AA18" s="29">
        <v>500000000</v>
      </c>
      <c r="AB18" s="29">
        <v>1650000000</v>
      </c>
      <c r="AC18" s="29">
        <v>1684500000</v>
      </c>
      <c r="AD18" s="29">
        <v>1720035000</v>
      </c>
      <c r="AE18" s="30">
        <f t="shared" si="0"/>
        <v>5554535000</v>
      </c>
      <c r="AF18" s="59" t="s">
        <v>365</v>
      </c>
    </row>
    <row r="19" spans="1:32" ht="51" customHeight="1" x14ac:dyDescent="0.25">
      <c r="A19" s="157"/>
      <c r="B19" s="158">
        <v>0</v>
      </c>
      <c r="C19" s="157" t="s">
        <v>1822</v>
      </c>
      <c r="D19" s="159">
        <v>20.460999999999999</v>
      </c>
      <c r="E19" s="82">
        <v>10.403</v>
      </c>
      <c r="F19" s="82">
        <v>7.9710000000000001</v>
      </c>
      <c r="G19" s="82">
        <v>6.4420000000000002</v>
      </c>
      <c r="H19" s="82">
        <v>6.8919999999999995</v>
      </c>
      <c r="I19" s="82">
        <v>7.9269999999999996</v>
      </c>
      <c r="J19" s="25">
        <v>53010030001</v>
      </c>
      <c r="K19" s="59" t="s">
        <v>1823</v>
      </c>
      <c r="L19" s="59" t="s">
        <v>1824</v>
      </c>
      <c r="M19" s="26" t="s">
        <v>141</v>
      </c>
      <c r="N19" s="26" t="s">
        <v>370</v>
      </c>
      <c r="O19" s="25" t="s">
        <v>408</v>
      </c>
      <c r="P19" s="26" t="s">
        <v>822</v>
      </c>
      <c r="Q19" s="26" t="s">
        <v>370</v>
      </c>
      <c r="R19" s="28">
        <v>17</v>
      </c>
      <c r="S19" s="27">
        <v>32</v>
      </c>
      <c r="T19" s="28">
        <v>16</v>
      </c>
      <c r="U19" s="27">
        <v>2</v>
      </c>
      <c r="V19" s="27">
        <v>2</v>
      </c>
      <c r="W19" s="27">
        <v>1</v>
      </c>
      <c r="X19" s="27">
        <v>2</v>
      </c>
      <c r="Y19" s="27">
        <v>2</v>
      </c>
      <c r="Z19" s="27">
        <v>2</v>
      </c>
      <c r="AA19" s="29">
        <v>571622778</v>
      </c>
      <c r="AB19" s="29">
        <v>896100000</v>
      </c>
      <c r="AC19" s="29">
        <v>922983000</v>
      </c>
      <c r="AD19" s="29">
        <v>950672500</v>
      </c>
      <c r="AE19" s="30">
        <f t="shared" si="0"/>
        <v>3341378278</v>
      </c>
      <c r="AF19" s="59" t="s">
        <v>365</v>
      </c>
    </row>
    <row r="20" spans="1:32" ht="127.5" x14ac:dyDescent="0.25">
      <c r="A20" s="157"/>
      <c r="B20" s="158">
        <v>0</v>
      </c>
      <c r="C20" s="157"/>
      <c r="D20" s="159">
        <v>0</v>
      </c>
      <c r="E20" s="82">
        <v>10.578999999999999</v>
      </c>
      <c r="F20" s="82">
        <v>10.108000000000001</v>
      </c>
      <c r="G20" s="82">
        <v>6.6640000000000006</v>
      </c>
      <c r="H20" s="82">
        <v>7.0270000000000001</v>
      </c>
      <c r="I20" s="82">
        <v>8.5939999999999994</v>
      </c>
      <c r="J20" s="25">
        <v>53010030002</v>
      </c>
      <c r="K20" s="59" t="s">
        <v>1825</v>
      </c>
      <c r="L20" s="59" t="s">
        <v>1826</v>
      </c>
      <c r="M20" s="26" t="s">
        <v>105</v>
      </c>
      <c r="N20" s="26" t="s">
        <v>370</v>
      </c>
      <c r="O20" s="25" t="s">
        <v>400</v>
      </c>
      <c r="P20" s="26" t="s">
        <v>823</v>
      </c>
      <c r="Q20" s="26" t="s">
        <v>370</v>
      </c>
      <c r="R20" s="28">
        <v>15</v>
      </c>
      <c r="S20" s="27">
        <v>32</v>
      </c>
      <c r="T20" s="28">
        <v>10</v>
      </c>
      <c r="U20" s="27">
        <v>0</v>
      </c>
      <c r="V20" s="27">
        <v>1</v>
      </c>
      <c r="W20" s="68">
        <v>0.2</v>
      </c>
      <c r="X20" s="68">
        <v>0.5</v>
      </c>
      <c r="Y20" s="68">
        <v>0.9</v>
      </c>
      <c r="Z20" s="27">
        <v>1</v>
      </c>
      <c r="AA20" s="29">
        <v>944405887</v>
      </c>
      <c r="AB20" s="29">
        <v>927000000</v>
      </c>
      <c r="AC20" s="29">
        <v>954810000</v>
      </c>
      <c r="AD20" s="29">
        <v>983454300</v>
      </c>
      <c r="AE20" s="30">
        <f t="shared" si="0"/>
        <v>3809670187</v>
      </c>
      <c r="AF20" s="59" t="s">
        <v>365</v>
      </c>
    </row>
    <row r="21" spans="1:32" ht="51" x14ac:dyDescent="0.25">
      <c r="A21" s="157"/>
      <c r="B21" s="158">
        <v>0</v>
      </c>
      <c r="C21" s="157"/>
      <c r="D21" s="159">
        <v>0</v>
      </c>
      <c r="E21" s="82">
        <v>20.244</v>
      </c>
      <c r="F21" s="82">
        <v>10.346</v>
      </c>
      <c r="G21" s="82">
        <v>12.363</v>
      </c>
      <c r="H21" s="82">
        <v>30.972000000000001</v>
      </c>
      <c r="I21" s="82">
        <v>18.482000000000003</v>
      </c>
      <c r="J21" s="25">
        <v>53010030003</v>
      </c>
      <c r="K21" s="59" t="s">
        <v>1827</v>
      </c>
      <c r="L21" s="59" t="s">
        <v>1828</v>
      </c>
      <c r="M21" s="26" t="s">
        <v>105</v>
      </c>
      <c r="N21" s="26" t="s">
        <v>370</v>
      </c>
      <c r="O21" s="25" t="s">
        <v>400</v>
      </c>
      <c r="P21" s="26" t="s">
        <v>824</v>
      </c>
      <c r="Q21" s="26" t="s">
        <v>370</v>
      </c>
      <c r="R21" s="28">
        <v>15</v>
      </c>
      <c r="S21" s="27">
        <v>32</v>
      </c>
      <c r="T21" s="28">
        <v>15</v>
      </c>
      <c r="U21" s="27">
        <v>1</v>
      </c>
      <c r="V21" s="27">
        <v>3</v>
      </c>
      <c r="W21" s="27">
        <v>1</v>
      </c>
      <c r="X21" s="27">
        <v>1</v>
      </c>
      <c r="Y21" s="27">
        <v>1</v>
      </c>
      <c r="Z21" s="27">
        <v>3</v>
      </c>
      <c r="AA21" s="29">
        <v>2700000000</v>
      </c>
      <c r="AB21" s="29">
        <v>2334750000</v>
      </c>
      <c r="AC21" s="29">
        <v>2344792500</v>
      </c>
      <c r="AD21" s="29">
        <v>12449486300</v>
      </c>
      <c r="AE21" s="30">
        <f t="shared" si="0"/>
        <v>19829028800</v>
      </c>
      <c r="AF21" s="59" t="s">
        <v>365</v>
      </c>
    </row>
    <row r="22" spans="1:32" ht="255" x14ac:dyDescent="0.25">
      <c r="A22" s="157"/>
      <c r="B22" s="158">
        <v>0</v>
      </c>
      <c r="C22" s="157"/>
      <c r="D22" s="159">
        <v>0</v>
      </c>
      <c r="E22" s="82">
        <v>16.202999999999999</v>
      </c>
      <c r="F22" s="82">
        <v>5.7610000000000001</v>
      </c>
      <c r="G22" s="82">
        <v>9.3450000000000006</v>
      </c>
      <c r="H22" s="82">
        <v>8.6470000000000002</v>
      </c>
      <c r="I22" s="82">
        <v>9.9890000000000008</v>
      </c>
      <c r="J22" s="25">
        <v>53010030004</v>
      </c>
      <c r="K22" s="59" t="s">
        <v>1829</v>
      </c>
      <c r="L22" s="59" t="s">
        <v>1830</v>
      </c>
      <c r="M22" s="26" t="s">
        <v>105</v>
      </c>
      <c r="N22" s="26" t="s">
        <v>371</v>
      </c>
      <c r="O22" s="25" t="s">
        <v>579</v>
      </c>
      <c r="P22" s="26" t="s">
        <v>825</v>
      </c>
      <c r="Q22" s="26" t="s">
        <v>371</v>
      </c>
      <c r="R22" s="28">
        <v>17</v>
      </c>
      <c r="S22" s="27">
        <v>32</v>
      </c>
      <c r="T22" s="28">
        <v>17</v>
      </c>
      <c r="U22" s="27">
        <v>0</v>
      </c>
      <c r="V22" s="27">
        <v>100</v>
      </c>
      <c r="W22" s="27">
        <v>15</v>
      </c>
      <c r="X22" s="27">
        <v>40</v>
      </c>
      <c r="Y22" s="27">
        <v>70</v>
      </c>
      <c r="Z22" s="27">
        <v>100</v>
      </c>
      <c r="AA22" s="29">
        <v>1446541800</v>
      </c>
      <c r="AB22" s="29">
        <v>1300000000</v>
      </c>
      <c r="AC22" s="29">
        <v>1339000000</v>
      </c>
      <c r="AD22" s="29">
        <v>1379170000</v>
      </c>
      <c r="AE22" s="30">
        <f t="shared" si="0"/>
        <v>5464711800</v>
      </c>
      <c r="AF22" s="59" t="s">
        <v>365</v>
      </c>
    </row>
    <row r="23" spans="1:32" ht="51" x14ac:dyDescent="0.25">
      <c r="A23" s="157"/>
      <c r="B23" s="158">
        <v>0</v>
      </c>
      <c r="C23" s="157"/>
      <c r="D23" s="159">
        <v>0</v>
      </c>
      <c r="E23" s="82">
        <v>12.802</v>
      </c>
      <c r="F23" s="82">
        <v>9.3060000000000009</v>
      </c>
      <c r="G23" s="82">
        <v>14.235999999999999</v>
      </c>
      <c r="H23" s="82">
        <v>12.959000000000001</v>
      </c>
      <c r="I23" s="82">
        <v>12.325999999999999</v>
      </c>
      <c r="J23" s="25">
        <v>53010030005</v>
      </c>
      <c r="K23" s="59" t="s">
        <v>1831</v>
      </c>
      <c r="L23" s="59" t="s">
        <v>1832</v>
      </c>
      <c r="M23" s="26" t="s">
        <v>105</v>
      </c>
      <c r="N23" s="26" t="s">
        <v>370</v>
      </c>
      <c r="O23" s="25" t="s">
        <v>381</v>
      </c>
      <c r="P23" s="26" t="s">
        <v>826</v>
      </c>
      <c r="Q23" s="26" t="s">
        <v>370</v>
      </c>
      <c r="R23" s="28">
        <v>15</v>
      </c>
      <c r="S23" s="27">
        <v>32</v>
      </c>
      <c r="T23" s="28">
        <v>18</v>
      </c>
      <c r="U23" s="27">
        <v>500</v>
      </c>
      <c r="V23" s="27">
        <v>2500</v>
      </c>
      <c r="W23" s="27">
        <v>800</v>
      </c>
      <c r="X23" s="27">
        <v>1200</v>
      </c>
      <c r="Y23" s="27">
        <v>1700</v>
      </c>
      <c r="Z23" s="27">
        <v>2500</v>
      </c>
      <c r="AA23" s="30">
        <v>969828891</v>
      </c>
      <c r="AB23" s="30">
        <v>2100000000</v>
      </c>
      <c r="AC23" s="30">
        <v>2756250000</v>
      </c>
      <c r="AD23" s="30">
        <v>4630500000</v>
      </c>
      <c r="AE23" s="30">
        <f t="shared" si="0"/>
        <v>10456578891</v>
      </c>
      <c r="AF23" s="59" t="s">
        <v>369</v>
      </c>
    </row>
    <row r="24" spans="1:32" ht="102" x14ac:dyDescent="0.25">
      <c r="A24" s="157"/>
      <c r="B24" s="158">
        <v>0</v>
      </c>
      <c r="C24" s="157"/>
      <c r="D24" s="159">
        <v>0</v>
      </c>
      <c r="E24" s="82">
        <v>0</v>
      </c>
      <c r="F24" s="82">
        <v>5.3540000000000001</v>
      </c>
      <c r="G24" s="82">
        <v>5.6980000000000004</v>
      </c>
      <c r="H24" s="82">
        <v>7.4499999999999993</v>
      </c>
      <c r="I24" s="82">
        <v>4.6260000000000003</v>
      </c>
      <c r="J24" s="25">
        <v>53010030006</v>
      </c>
      <c r="K24" s="59" t="s">
        <v>1833</v>
      </c>
      <c r="L24" s="59" t="s">
        <v>1834</v>
      </c>
      <c r="M24" s="26" t="s">
        <v>105</v>
      </c>
      <c r="N24" s="26" t="s">
        <v>371</v>
      </c>
      <c r="O24" s="25" t="s">
        <v>827</v>
      </c>
      <c r="P24" s="26" t="s">
        <v>828</v>
      </c>
      <c r="Q24" s="26" t="s">
        <v>371</v>
      </c>
      <c r="R24" s="26">
        <v>8</v>
      </c>
      <c r="S24" s="27">
        <v>35</v>
      </c>
      <c r="T24" s="28">
        <v>13</v>
      </c>
      <c r="U24" s="27">
        <v>30</v>
      </c>
      <c r="V24" s="27">
        <v>88</v>
      </c>
      <c r="W24" s="27">
        <v>0</v>
      </c>
      <c r="X24" s="27">
        <v>58</v>
      </c>
      <c r="Y24" s="27">
        <v>78</v>
      </c>
      <c r="Z24" s="27">
        <v>88</v>
      </c>
      <c r="AA24" s="30">
        <v>0</v>
      </c>
      <c r="AB24" s="30">
        <v>80000000</v>
      </c>
      <c r="AC24" s="30">
        <v>100000000</v>
      </c>
      <c r="AD24" s="30">
        <v>110000000</v>
      </c>
      <c r="AE24" s="30">
        <f t="shared" si="0"/>
        <v>290000000</v>
      </c>
      <c r="AF24" s="59" t="s">
        <v>354</v>
      </c>
    </row>
    <row r="25" spans="1:32" ht="102" x14ac:dyDescent="0.25">
      <c r="A25" s="157"/>
      <c r="B25" s="158">
        <v>0</v>
      </c>
      <c r="C25" s="157"/>
      <c r="D25" s="159">
        <v>0</v>
      </c>
      <c r="E25" s="82">
        <v>19.042000000000002</v>
      </c>
      <c r="F25" s="82">
        <v>10.47</v>
      </c>
      <c r="G25" s="82">
        <v>16.53</v>
      </c>
      <c r="H25" s="82">
        <v>10.9</v>
      </c>
      <c r="I25" s="82">
        <v>14.235000000000001</v>
      </c>
      <c r="J25" s="25">
        <v>53010030007</v>
      </c>
      <c r="K25" s="59" t="s">
        <v>1835</v>
      </c>
      <c r="L25" s="59" t="s">
        <v>1836</v>
      </c>
      <c r="M25" s="26" t="s">
        <v>105</v>
      </c>
      <c r="N25" s="26" t="s">
        <v>370</v>
      </c>
      <c r="O25" s="25" t="s">
        <v>381</v>
      </c>
      <c r="P25" s="26" t="s">
        <v>829</v>
      </c>
      <c r="Q25" s="26" t="s">
        <v>370</v>
      </c>
      <c r="R25" s="28">
        <v>11</v>
      </c>
      <c r="S25" s="27">
        <v>32</v>
      </c>
      <c r="T25" s="28">
        <v>10</v>
      </c>
      <c r="U25" s="27">
        <v>0</v>
      </c>
      <c r="V25" s="27">
        <v>50</v>
      </c>
      <c r="W25" s="27">
        <v>5</v>
      </c>
      <c r="X25" s="27">
        <v>20</v>
      </c>
      <c r="Y25" s="27">
        <v>35</v>
      </c>
      <c r="Z25" s="27">
        <v>50</v>
      </c>
      <c r="AA25" s="29">
        <v>1700000000</v>
      </c>
      <c r="AB25" s="29">
        <v>3491040000</v>
      </c>
      <c r="AC25" s="29">
        <v>3514771200</v>
      </c>
      <c r="AD25" s="29">
        <v>3639214400</v>
      </c>
      <c r="AE25" s="30">
        <f t="shared" si="0"/>
        <v>12345025600</v>
      </c>
      <c r="AF25" s="59" t="s">
        <v>365</v>
      </c>
    </row>
    <row r="26" spans="1:32" ht="63.75" x14ac:dyDescent="0.25">
      <c r="A26" s="157"/>
      <c r="B26" s="158">
        <v>0</v>
      </c>
      <c r="C26" s="157"/>
      <c r="D26" s="159">
        <v>0</v>
      </c>
      <c r="E26" s="82">
        <v>0</v>
      </c>
      <c r="F26" s="82">
        <v>5.8369999999999997</v>
      </c>
      <c r="G26" s="82">
        <v>6.3589999999999991</v>
      </c>
      <c r="H26" s="82">
        <v>7.8209999999999997</v>
      </c>
      <c r="I26" s="82">
        <v>5.0040000000000004</v>
      </c>
      <c r="J26" s="25">
        <v>53010030008</v>
      </c>
      <c r="K26" s="59" t="s">
        <v>1837</v>
      </c>
      <c r="L26" s="59" t="s">
        <v>1838</v>
      </c>
      <c r="M26" s="26" t="s">
        <v>105</v>
      </c>
      <c r="N26" s="26" t="s">
        <v>370</v>
      </c>
      <c r="O26" s="25" t="s">
        <v>381</v>
      </c>
      <c r="P26" s="26" t="s">
        <v>830</v>
      </c>
      <c r="Q26" s="26" t="s">
        <v>370</v>
      </c>
      <c r="R26" s="26">
        <v>6</v>
      </c>
      <c r="S26" s="27">
        <v>32</v>
      </c>
      <c r="T26" s="28">
        <v>10</v>
      </c>
      <c r="U26" s="27">
        <v>1</v>
      </c>
      <c r="V26" s="27">
        <v>3</v>
      </c>
      <c r="W26" s="27">
        <v>0</v>
      </c>
      <c r="X26" s="27">
        <v>1</v>
      </c>
      <c r="Y26" s="27">
        <v>3</v>
      </c>
      <c r="Z26" s="27">
        <v>3</v>
      </c>
      <c r="AA26" s="27">
        <v>0</v>
      </c>
      <c r="AB26" s="29">
        <v>189000000</v>
      </c>
      <c r="AC26" s="29">
        <v>194670000</v>
      </c>
      <c r="AD26" s="29">
        <v>200510100</v>
      </c>
      <c r="AE26" s="30">
        <f t="shared" si="0"/>
        <v>584180100</v>
      </c>
      <c r="AF26" s="59" t="s">
        <v>365</v>
      </c>
    </row>
    <row r="27" spans="1:32" ht="63.75" x14ac:dyDescent="0.25">
      <c r="A27" s="157"/>
      <c r="B27" s="158">
        <v>0</v>
      </c>
      <c r="C27" s="157"/>
      <c r="D27" s="159">
        <v>0</v>
      </c>
      <c r="E27" s="82">
        <v>10.727</v>
      </c>
      <c r="F27" s="82">
        <v>5.359</v>
      </c>
      <c r="G27" s="82">
        <v>5.5659999999999998</v>
      </c>
      <c r="H27" s="82">
        <v>7.3319999999999999</v>
      </c>
      <c r="I27" s="82">
        <v>7.2459999999999996</v>
      </c>
      <c r="J27" s="25">
        <v>53010030009</v>
      </c>
      <c r="K27" s="59" t="s">
        <v>1839</v>
      </c>
      <c r="L27" s="59" t="s">
        <v>1840</v>
      </c>
      <c r="M27" s="26" t="s">
        <v>105</v>
      </c>
      <c r="N27" s="26" t="s">
        <v>370</v>
      </c>
      <c r="O27" s="25" t="s">
        <v>414</v>
      </c>
      <c r="P27" s="26" t="s">
        <v>831</v>
      </c>
      <c r="Q27" s="26" t="s">
        <v>370</v>
      </c>
      <c r="R27" s="26">
        <v>6</v>
      </c>
      <c r="S27" s="27">
        <v>32</v>
      </c>
      <c r="T27" s="26">
        <v>3</v>
      </c>
      <c r="U27" s="27">
        <v>0</v>
      </c>
      <c r="V27" s="27">
        <v>1</v>
      </c>
      <c r="W27" s="68">
        <v>0.1</v>
      </c>
      <c r="X27" s="68">
        <v>0.4</v>
      </c>
      <c r="Y27" s="68">
        <v>0.7</v>
      </c>
      <c r="Z27" s="27">
        <v>1</v>
      </c>
      <c r="AA27" s="30">
        <v>64869608</v>
      </c>
      <c r="AB27" s="30">
        <v>81087010</v>
      </c>
      <c r="AC27" s="30">
        <v>81087010</v>
      </c>
      <c r="AD27" s="30">
        <v>81087010</v>
      </c>
      <c r="AE27" s="30">
        <f t="shared" si="0"/>
        <v>308130638</v>
      </c>
      <c r="AF27" s="59" t="s">
        <v>362</v>
      </c>
    </row>
    <row r="28" spans="1:32" ht="76.5" x14ac:dyDescent="0.25">
      <c r="A28" s="157"/>
      <c r="B28" s="158">
        <v>0</v>
      </c>
      <c r="C28" s="157"/>
      <c r="D28" s="159">
        <v>0</v>
      </c>
      <c r="E28" s="82">
        <v>0</v>
      </c>
      <c r="F28" s="82">
        <v>5.8860000000000001</v>
      </c>
      <c r="G28" s="82">
        <v>6.4380000000000006</v>
      </c>
      <c r="H28" s="82">
        <v>0</v>
      </c>
      <c r="I28" s="82">
        <v>3.081</v>
      </c>
      <c r="J28" s="25">
        <v>53010030010</v>
      </c>
      <c r="K28" s="59" t="s">
        <v>1841</v>
      </c>
      <c r="L28" s="59" t="s">
        <v>1842</v>
      </c>
      <c r="M28" s="26" t="s">
        <v>105</v>
      </c>
      <c r="N28" s="26" t="s">
        <v>370</v>
      </c>
      <c r="O28" s="25" t="s">
        <v>408</v>
      </c>
      <c r="P28" s="26" t="s">
        <v>832</v>
      </c>
      <c r="Q28" s="26" t="s">
        <v>370</v>
      </c>
      <c r="R28" s="28">
        <v>11</v>
      </c>
      <c r="S28" s="27">
        <v>32</v>
      </c>
      <c r="T28" s="28">
        <v>10</v>
      </c>
      <c r="U28" s="27">
        <v>0</v>
      </c>
      <c r="V28" s="27">
        <v>1</v>
      </c>
      <c r="W28" s="27">
        <v>0</v>
      </c>
      <c r="X28" s="27">
        <v>0.6</v>
      </c>
      <c r="Y28" s="27">
        <v>1</v>
      </c>
      <c r="Z28" s="27">
        <v>0</v>
      </c>
      <c r="AA28" s="27">
        <v>0</v>
      </c>
      <c r="AB28" s="27">
        <v>200000000</v>
      </c>
      <c r="AC28" s="27">
        <v>206000000</v>
      </c>
      <c r="AD28" s="27">
        <v>0</v>
      </c>
      <c r="AE28" s="30">
        <f t="shared" si="0"/>
        <v>406000000</v>
      </c>
      <c r="AF28" s="59" t="s">
        <v>365</v>
      </c>
    </row>
    <row r="29" spans="1:32" ht="38.25" x14ac:dyDescent="0.25">
      <c r="A29" s="157"/>
      <c r="B29" s="158">
        <v>0</v>
      </c>
      <c r="C29" s="157"/>
      <c r="D29" s="159">
        <v>0</v>
      </c>
      <c r="E29" s="82">
        <v>0</v>
      </c>
      <c r="F29" s="82">
        <v>23.602</v>
      </c>
      <c r="G29" s="82">
        <v>10.359</v>
      </c>
      <c r="H29" s="82">
        <v>0</v>
      </c>
      <c r="I29" s="82">
        <v>8.49</v>
      </c>
      <c r="J29" s="25">
        <v>53010030011</v>
      </c>
      <c r="K29" s="59" t="s">
        <v>1843</v>
      </c>
      <c r="L29" s="59" t="s">
        <v>1844</v>
      </c>
      <c r="M29" s="26" t="s">
        <v>105</v>
      </c>
      <c r="N29" s="26" t="s">
        <v>371</v>
      </c>
      <c r="O29" s="25" t="s">
        <v>381</v>
      </c>
      <c r="P29" s="26" t="s">
        <v>833</v>
      </c>
      <c r="Q29" s="26" t="s">
        <v>371</v>
      </c>
      <c r="R29" s="28">
        <v>11</v>
      </c>
      <c r="S29" s="27">
        <v>45</v>
      </c>
      <c r="T29" s="28">
        <v>15</v>
      </c>
      <c r="U29" s="27">
        <v>0</v>
      </c>
      <c r="V29" s="27">
        <v>100</v>
      </c>
      <c r="W29" s="27">
        <v>0</v>
      </c>
      <c r="X29" s="27">
        <v>20</v>
      </c>
      <c r="Y29" s="27">
        <v>100</v>
      </c>
      <c r="Z29" s="27">
        <v>0</v>
      </c>
      <c r="AA29" s="27">
        <v>0</v>
      </c>
      <c r="AB29" s="27">
        <v>10968207200</v>
      </c>
      <c r="AC29" s="27">
        <v>1914195000</v>
      </c>
      <c r="AD29" s="27">
        <v>0</v>
      </c>
      <c r="AE29" s="30">
        <f t="shared" si="0"/>
        <v>12882402200</v>
      </c>
      <c r="AF29" s="59" t="s">
        <v>365</v>
      </c>
    </row>
    <row r="30" spans="1:32" ht="38.25" x14ac:dyDescent="0.25">
      <c r="A30" s="157"/>
      <c r="B30" s="158">
        <v>0</v>
      </c>
      <c r="C30" s="157" t="s">
        <v>1845</v>
      </c>
      <c r="D30" s="159">
        <v>12.873000000000001</v>
      </c>
      <c r="E30" s="82">
        <v>0</v>
      </c>
      <c r="F30" s="82">
        <v>21.093999999999998</v>
      </c>
      <c r="G30" s="82">
        <v>29.262</v>
      </c>
      <c r="H30" s="82">
        <v>0</v>
      </c>
      <c r="I30" s="82">
        <v>12.590000000000002</v>
      </c>
      <c r="J30" s="25">
        <v>53010040001</v>
      </c>
      <c r="K30" s="59" t="s">
        <v>1846</v>
      </c>
      <c r="L30" s="59" t="s">
        <v>1847</v>
      </c>
      <c r="M30" s="26" t="s">
        <v>105</v>
      </c>
      <c r="N30" s="26" t="s">
        <v>370</v>
      </c>
      <c r="O30" s="25" t="s">
        <v>381</v>
      </c>
      <c r="P30" s="26" t="s">
        <v>834</v>
      </c>
      <c r="Q30" s="26" t="s">
        <v>370</v>
      </c>
      <c r="R30" s="28">
        <v>15</v>
      </c>
      <c r="S30" s="27">
        <v>32</v>
      </c>
      <c r="T30" s="28">
        <v>10</v>
      </c>
      <c r="U30" s="27">
        <v>2</v>
      </c>
      <c r="V30" s="27">
        <v>3</v>
      </c>
      <c r="W30" s="27">
        <v>0</v>
      </c>
      <c r="X30" s="27">
        <v>2</v>
      </c>
      <c r="Y30" s="27">
        <v>3</v>
      </c>
      <c r="Z30" s="27">
        <v>0</v>
      </c>
      <c r="AA30" s="27">
        <v>0</v>
      </c>
      <c r="AB30" s="27">
        <v>1147600000</v>
      </c>
      <c r="AC30" s="27">
        <v>1800000000</v>
      </c>
      <c r="AD30" s="27">
        <v>0</v>
      </c>
      <c r="AE30" s="30">
        <f t="shared" si="0"/>
        <v>2947600000</v>
      </c>
      <c r="AF30" s="59" t="s">
        <v>365</v>
      </c>
    </row>
    <row r="31" spans="1:32" ht="51" x14ac:dyDescent="0.25">
      <c r="A31" s="157"/>
      <c r="B31" s="158">
        <v>0</v>
      </c>
      <c r="C31" s="157"/>
      <c r="D31" s="159">
        <v>0</v>
      </c>
      <c r="E31" s="82">
        <v>28.988999999999997</v>
      </c>
      <c r="F31" s="82">
        <v>19.622999999999998</v>
      </c>
      <c r="G31" s="82">
        <v>0</v>
      </c>
      <c r="H31" s="82">
        <v>0</v>
      </c>
      <c r="I31" s="82">
        <v>12.153</v>
      </c>
      <c r="J31" s="25">
        <v>53010040002</v>
      </c>
      <c r="K31" s="59" t="s">
        <v>1848</v>
      </c>
      <c r="L31" s="59" t="s">
        <v>1849</v>
      </c>
      <c r="M31" s="26" t="s">
        <v>105</v>
      </c>
      <c r="N31" s="26" t="s">
        <v>371</v>
      </c>
      <c r="O31" s="59" t="s">
        <v>507</v>
      </c>
      <c r="P31" s="33" t="s">
        <v>835</v>
      </c>
      <c r="Q31" s="26" t="s">
        <v>371</v>
      </c>
      <c r="R31" s="28">
        <v>15</v>
      </c>
      <c r="S31" s="27">
        <v>40</v>
      </c>
      <c r="T31" s="28">
        <v>10</v>
      </c>
      <c r="U31" s="27">
        <v>90.7</v>
      </c>
      <c r="V31" s="27">
        <v>100</v>
      </c>
      <c r="W31" s="68">
        <v>95.35</v>
      </c>
      <c r="X31" s="68">
        <v>100</v>
      </c>
      <c r="Y31" s="27">
        <v>0</v>
      </c>
      <c r="Z31" s="27">
        <v>0</v>
      </c>
      <c r="AA31" s="30">
        <v>794100000</v>
      </c>
      <c r="AB31" s="30">
        <v>831141000</v>
      </c>
      <c r="AC31" s="30">
        <v>0</v>
      </c>
      <c r="AD31" s="30">
        <v>0</v>
      </c>
      <c r="AE31" s="30">
        <f t="shared" si="0"/>
        <v>1625241000</v>
      </c>
      <c r="AF31" s="59" t="s">
        <v>1139</v>
      </c>
    </row>
    <row r="32" spans="1:32" ht="51" x14ac:dyDescent="0.25">
      <c r="A32" s="157"/>
      <c r="B32" s="158">
        <v>0</v>
      </c>
      <c r="C32" s="157"/>
      <c r="D32" s="159">
        <v>0</v>
      </c>
      <c r="E32" s="82">
        <v>0</v>
      </c>
      <c r="F32" s="82">
        <v>0</v>
      </c>
      <c r="G32" s="82">
        <v>0</v>
      </c>
      <c r="H32" s="82">
        <v>24.756</v>
      </c>
      <c r="I32" s="82">
        <v>6.1890000000000001</v>
      </c>
      <c r="J32" s="25">
        <v>53010040003</v>
      </c>
      <c r="K32" s="59" t="s">
        <v>1850</v>
      </c>
      <c r="L32" s="59" t="s">
        <v>1851</v>
      </c>
      <c r="M32" s="26" t="s">
        <v>105</v>
      </c>
      <c r="N32" s="26" t="s">
        <v>370</v>
      </c>
      <c r="O32" s="25" t="s">
        <v>381</v>
      </c>
      <c r="P32" s="26" t="s">
        <v>836</v>
      </c>
      <c r="Q32" s="26" t="s">
        <v>370</v>
      </c>
      <c r="R32" s="28">
        <v>15</v>
      </c>
      <c r="S32" s="27">
        <v>32</v>
      </c>
      <c r="T32" s="28">
        <v>10</v>
      </c>
      <c r="U32" s="27">
        <v>0</v>
      </c>
      <c r="V32" s="27">
        <v>1</v>
      </c>
      <c r="W32" s="27">
        <v>0</v>
      </c>
      <c r="X32" s="27">
        <v>0</v>
      </c>
      <c r="Y32" s="27">
        <v>0</v>
      </c>
      <c r="Z32" s="27">
        <v>1</v>
      </c>
      <c r="AA32" s="30">
        <v>0</v>
      </c>
      <c r="AB32" s="30">
        <v>0</v>
      </c>
      <c r="AC32" s="30">
        <v>0</v>
      </c>
      <c r="AD32" s="30">
        <v>1000000000</v>
      </c>
      <c r="AE32" s="30">
        <f t="shared" si="0"/>
        <v>1000000000</v>
      </c>
      <c r="AF32" s="59" t="s">
        <v>361</v>
      </c>
    </row>
    <row r="33" spans="1:32" ht="51" x14ac:dyDescent="0.25">
      <c r="A33" s="157"/>
      <c r="B33" s="158">
        <v>0</v>
      </c>
      <c r="C33" s="157"/>
      <c r="D33" s="159">
        <v>0</v>
      </c>
      <c r="E33" s="82">
        <v>0</v>
      </c>
      <c r="F33" s="82">
        <v>7.8890000000000002</v>
      </c>
      <c r="G33" s="82">
        <v>9.6440000000000001</v>
      </c>
      <c r="H33" s="82">
        <v>8.3129999999999988</v>
      </c>
      <c r="I33" s="82">
        <v>6.4619999999999997</v>
      </c>
      <c r="J33" s="25">
        <v>53010040004</v>
      </c>
      <c r="K33" s="59" t="s">
        <v>1852</v>
      </c>
      <c r="L33" s="59" t="s">
        <v>1853</v>
      </c>
      <c r="M33" s="26" t="s">
        <v>105</v>
      </c>
      <c r="N33" s="26" t="s">
        <v>370</v>
      </c>
      <c r="O33" s="25" t="s">
        <v>837</v>
      </c>
      <c r="P33" s="26" t="s">
        <v>838</v>
      </c>
      <c r="Q33" s="26" t="s">
        <v>370</v>
      </c>
      <c r="R33" s="26">
        <v>8</v>
      </c>
      <c r="S33" s="27">
        <v>35</v>
      </c>
      <c r="T33" s="28">
        <v>13</v>
      </c>
      <c r="U33" s="27">
        <v>0</v>
      </c>
      <c r="V33" s="32">
        <v>1</v>
      </c>
      <c r="W33" s="32">
        <v>0</v>
      </c>
      <c r="X33" s="70">
        <v>0.25</v>
      </c>
      <c r="Y33" s="70">
        <v>0.625</v>
      </c>
      <c r="Z33" s="70">
        <v>1</v>
      </c>
      <c r="AA33" s="30">
        <v>0</v>
      </c>
      <c r="AB33" s="30">
        <v>80000000</v>
      </c>
      <c r="AC33" s="30">
        <v>110000000</v>
      </c>
      <c r="AD33" s="30">
        <v>150000000</v>
      </c>
      <c r="AE33" s="30">
        <f t="shared" si="0"/>
        <v>340000000</v>
      </c>
      <c r="AF33" s="59" t="s">
        <v>354</v>
      </c>
    </row>
    <row r="34" spans="1:32" ht="76.5" x14ac:dyDescent="0.25">
      <c r="A34" s="157"/>
      <c r="B34" s="158">
        <v>0</v>
      </c>
      <c r="C34" s="157"/>
      <c r="D34" s="159">
        <v>0</v>
      </c>
      <c r="E34" s="82">
        <v>15.917</v>
      </c>
      <c r="F34" s="82">
        <v>19.683</v>
      </c>
      <c r="G34" s="82">
        <v>21.952999999999999</v>
      </c>
      <c r="H34" s="82">
        <v>26.899000000000001</v>
      </c>
      <c r="I34" s="82">
        <v>21.113</v>
      </c>
      <c r="J34" s="25">
        <v>53010040005</v>
      </c>
      <c r="K34" s="59" t="s">
        <v>1854</v>
      </c>
      <c r="L34" s="59" t="s">
        <v>1855</v>
      </c>
      <c r="M34" s="26" t="s">
        <v>141</v>
      </c>
      <c r="N34" s="26" t="s">
        <v>370</v>
      </c>
      <c r="O34" s="25" t="s">
        <v>381</v>
      </c>
      <c r="P34" s="26" t="s">
        <v>839</v>
      </c>
      <c r="Q34" s="26" t="s">
        <v>370</v>
      </c>
      <c r="R34" s="26">
        <v>4</v>
      </c>
      <c r="S34" s="27">
        <v>32</v>
      </c>
      <c r="T34" s="28">
        <v>10</v>
      </c>
      <c r="U34" s="27">
        <v>13</v>
      </c>
      <c r="V34" s="27">
        <v>14</v>
      </c>
      <c r="W34" s="27">
        <v>14</v>
      </c>
      <c r="X34" s="27">
        <v>14</v>
      </c>
      <c r="Y34" s="27">
        <v>14</v>
      </c>
      <c r="Z34" s="27">
        <v>14</v>
      </c>
      <c r="AA34" s="30">
        <v>100000000</v>
      </c>
      <c r="AB34" s="30">
        <v>1003090950</v>
      </c>
      <c r="AC34" s="30">
        <v>1038199133</v>
      </c>
      <c r="AD34" s="30">
        <v>1074536103</v>
      </c>
      <c r="AE34" s="30">
        <f t="shared" si="0"/>
        <v>3215826186</v>
      </c>
      <c r="AF34" s="59" t="s">
        <v>355</v>
      </c>
    </row>
    <row r="35" spans="1:32" ht="38.25" x14ac:dyDescent="0.25">
      <c r="A35" s="157"/>
      <c r="B35" s="158">
        <v>0</v>
      </c>
      <c r="C35" s="157"/>
      <c r="D35" s="159">
        <v>0</v>
      </c>
      <c r="E35" s="82">
        <v>26.602999999999998</v>
      </c>
      <c r="F35" s="82">
        <v>18.266999999999999</v>
      </c>
      <c r="G35" s="82">
        <v>19.526</v>
      </c>
      <c r="H35" s="82">
        <v>24.529</v>
      </c>
      <c r="I35" s="82">
        <v>22.231000000000002</v>
      </c>
      <c r="J35" s="25">
        <v>53010040006</v>
      </c>
      <c r="K35" s="59" t="s">
        <v>1856</v>
      </c>
      <c r="L35" s="59" t="s">
        <v>1857</v>
      </c>
      <c r="M35" s="26" t="s">
        <v>141</v>
      </c>
      <c r="N35" s="26" t="s">
        <v>372</v>
      </c>
      <c r="O35" s="25" t="s">
        <v>381</v>
      </c>
      <c r="P35" s="26" t="s">
        <v>840</v>
      </c>
      <c r="Q35" s="26" t="s">
        <v>372</v>
      </c>
      <c r="R35" s="28">
        <v>11</v>
      </c>
      <c r="S35" s="27">
        <v>24</v>
      </c>
      <c r="T35" s="26">
        <v>9</v>
      </c>
      <c r="U35" s="27">
        <v>250</v>
      </c>
      <c r="V35" s="27">
        <v>250</v>
      </c>
      <c r="W35" s="27">
        <v>250</v>
      </c>
      <c r="X35" s="27">
        <v>250</v>
      </c>
      <c r="Y35" s="27">
        <v>250</v>
      </c>
      <c r="Z35" s="27">
        <v>250</v>
      </c>
      <c r="AA35" s="30">
        <v>736869600</v>
      </c>
      <c r="AB35" s="30">
        <v>773713080</v>
      </c>
      <c r="AC35" s="30">
        <v>812398734</v>
      </c>
      <c r="AD35" s="30">
        <v>853018671</v>
      </c>
      <c r="AE35" s="30">
        <f t="shared" si="0"/>
        <v>3176000085</v>
      </c>
      <c r="AF35" s="59" t="s">
        <v>1141</v>
      </c>
    </row>
    <row r="36" spans="1:32" ht="38.25" x14ac:dyDescent="0.25">
      <c r="A36" s="157"/>
      <c r="B36" s="158">
        <v>0</v>
      </c>
      <c r="C36" s="157"/>
      <c r="D36" s="159">
        <v>0</v>
      </c>
      <c r="E36" s="82">
        <v>13.769</v>
      </c>
      <c r="F36" s="82">
        <v>7.0830000000000002</v>
      </c>
      <c r="G36" s="82">
        <v>10.211</v>
      </c>
      <c r="H36" s="82">
        <v>8.6270000000000007</v>
      </c>
      <c r="I36" s="82">
        <v>9.9220000000000006</v>
      </c>
      <c r="J36" s="25">
        <v>53010040007</v>
      </c>
      <c r="K36" s="59" t="s">
        <v>1858</v>
      </c>
      <c r="L36" s="59" t="s">
        <v>1859</v>
      </c>
      <c r="M36" s="26" t="s">
        <v>105</v>
      </c>
      <c r="N36" s="26" t="s">
        <v>371</v>
      </c>
      <c r="O36" s="25" t="s">
        <v>381</v>
      </c>
      <c r="P36" s="26" t="s">
        <v>841</v>
      </c>
      <c r="Q36" s="26" t="s">
        <v>371</v>
      </c>
      <c r="R36" s="26">
        <v>4</v>
      </c>
      <c r="S36" s="27">
        <v>32</v>
      </c>
      <c r="T36" s="28">
        <v>10</v>
      </c>
      <c r="U36" s="27">
        <v>0</v>
      </c>
      <c r="V36" s="27">
        <v>100</v>
      </c>
      <c r="W36" s="27">
        <v>10</v>
      </c>
      <c r="X36" s="27">
        <v>45</v>
      </c>
      <c r="Y36" s="27">
        <v>75</v>
      </c>
      <c r="Z36" s="27">
        <v>100</v>
      </c>
      <c r="AA36" s="30">
        <v>13000000</v>
      </c>
      <c r="AB36" s="30">
        <v>300000000</v>
      </c>
      <c r="AC36" s="30">
        <v>300000000</v>
      </c>
      <c r="AD36" s="30">
        <v>300000000</v>
      </c>
      <c r="AE36" s="30">
        <f t="shared" si="0"/>
        <v>913000000</v>
      </c>
      <c r="AF36" s="59" t="s">
        <v>355</v>
      </c>
    </row>
    <row r="37" spans="1:32" ht="51" x14ac:dyDescent="0.25">
      <c r="A37" s="157"/>
      <c r="B37" s="158">
        <v>0</v>
      </c>
      <c r="C37" s="157"/>
      <c r="D37" s="159">
        <v>0</v>
      </c>
      <c r="E37" s="82">
        <v>14.722</v>
      </c>
      <c r="F37" s="82">
        <v>6.3609999999999998</v>
      </c>
      <c r="G37" s="82">
        <v>9.4039999999999999</v>
      </c>
      <c r="H37" s="82">
        <v>6.8760000000000003</v>
      </c>
      <c r="I37" s="82">
        <v>9.34</v>
      </c>
      <c r="J37" s="25">
        <v>53010040008</v>
      </c>
      <c r="K37" s="59" t="s">
        <v>1860</v>
      </c>
      <c r="L37" s="59" t="s">
        <v>1861</v>
      </c>
      <c r="M37" s="26" t="s">
        <v>105</v>
      </c>
      <c r="N37" s="26" t="s">
        <v>370</v>
      </c>
      <c r="O37" s="25" t="s">
        <v>381</v>
      </c>
      <c r="P37" s="26" t="s">
        <v>842</v>
      </c>
      <c r="Q37" s="26" t="s">
        <v>370</v>
      </c>
      <c r="R37" s="26">
        <v>2</v>
      </c>
      <c r="S37" s="27">
        <v>32</v>
      </c>
      <c r="T37" s="26">
        <v>1</v>
      </c>
      <c r="U37" s="27">
        <v>0</v>
      </c>
      <c r="V37" s="27">
        <v>1</v>
      </c>
      <c r="W37" s="69">
        <v>0.1</v>
      </c>
      <c r="X37" s="69">
        <v>0.35</v>
      </c>
      <c r="Y37" s="69">
        <v>0.6</v>
      </c>
      <c r="Z37" s="69">
        <v>1</v>
      </c>
      <c r="AA37" s="30">
        <v>46000000</v>
      </c>
      <c r="AB37" s="30">
        <v>100000000</v>
      </c>
      <c r="AC37" s="30">
        <v>100000000</v>
      </c>
      <c r="AD37" s="30">
        <v>100000000</v>
      </c>
      <c r="AE37" s="30">
        <f t="shared" si="0"/>
        <v>346000000</v>
      </c>
      <c r="AF37" s="59" t="s">
        <v>355</v>
      </c>
    </row>
    <row r="38" spans="1:32" x14ac:dyDescent="0.25">
      <c r="A38" s="46"/>
      <c r="B38" s="89"/>
      <c r="C38" s="46"/>
      <c r="D38" s="90"/>
      <c r="E38" s="91"/>
      <c r="F38" s="91"/>
      <c r="G38" s="91"/>
      <c r="H38" s="91"/>
      <c r="I38" s="91"/>
      <c r="J38" s="46"/>
      <c r="K38" s="88"/>
      <c r="L38" s="88"/>
      <c r="M38" s="47"/>
      <c r="N38" s="47"/>
      <c r="O38" s="46"/>
      <c r="P38" s="47"/>
      <c r="Q38" s="47"/>
      <c r="R38" s="47"/>
      <c r="S38" s="49"/>
      <c r="T38" s="47"/>
      <c r="U38" s="49"/>
      <c r="V38" s="49"/>
      <c r="W38" s="92"/>
      <c r="X38" s="92"/>
      <c r="Y38" s="92"/>
      <c r="Z38" s="92"/>
      <c r="AA38" s="51"/>
      <c r="AB38" s="51"/>
      <c r="AC38" s="51"/>
      <c r="AD38" s="51"/>
      <c r="AE38" s="51"/>
      <c r="AF38" s="88"/>
    </row>
    <row r="39" spans="1:32" ht="51" customHeight="1" x14ac:dyDescent="0.25">
      <c r="A39" s="157" t="s">
        <v>1862</v>
      </c>
      <c r="B39" s="158">
        <v>13.065</v>
      </c>
      <c r="C39" s="157" t="s">
        <v>1863</v>
      </c>
      <c r="D39" s="159">
        <v>35.710999999999999</v>
      </c>
      <c r="E39" s="82">
        <v>0</v>
      </c>
      <c r="F39" s="82">
        <v>11.873000000000001</v>
      </c>
      <c r="G39" s="82">
        <v>7.0150000000000006</v>
      </c>
      <c r="H39" s="82">
        <v>9.2219999999999995</v>
      </c>
      <c r="I39" s="82">
        <v>7.0279999999999996</v>
      </c>
      <c r="J39" s="25">
        <v>53020010001</v>
      </c>
      <c r="K39" s="59" t="s">
        <v>1864</v>
      </c>
      <c r="L39" s="59" t="s">
        <v>1865</v>
      </c>
      <c r="M39" s="26" t="s">
        <v>105</v>
      </c>
      <c r="N39" s="26" t="s">
        <v>370</v>
      </c>
      <c r="O39" s="25" t="s">
        <v>843</v>
      </c>
      <c r="P39" s="26" t="s">
        <v>844</v>
      </c>
      <c r="Q39" s="26" t="s">
        <v>370</v>
      </c>
      <c r="R39" s="28">
        <v>12</v>
      </c>
      <c r="S39" s="27">
        <v>45</v>
      </c>
      <c r="T39" s="28">
        <v>10</v>
      </c>
      <c r="U39" s="27">
        <v>0</v>
      </c>
      <c r="V39" s="27">
        <v>1</v>
      </c>
      <c r="W39" s="27">
        <v>0</v>
      </c>
      <c r="X39" s="68">
        <v>0.3</v>
      </c>
      <c r="Y39" s="68">
        <v>0.7</v>
      </c>
      <c r="Z39" s="68">
        <v>1</v>
      </c>
      <c r="AA39" s="30">
        <v>0</v>
      </c>
      <c r="AB39" s="30">
        <v>3500000000</v>
      </c>
      <c r="AC39" s="30">
        <v>4000000000</v>
      </c>
      <c r="AD39" s="30">
        <v>2000000000</v>
      </c>
      <c r="AE39" s="30">
        <f t="shared" si="0"/>
        <v>9500000000</v>
      </c>
      <c r="AF39" s="59" t="s">
        <v>356</v>
      </c>
    </row>
    <row r="40" spans="1:32" ht="76.5" x14ac:dyDescent="0.25">
      <c r="A40" s="157"/>
      <c r="B40" s="158">
        <v>0</v>
      </c>
      <c r="C40" s="157"/>
      <c r="D40" s="159">
        <v>0</v>
      </c>
      <c r="E40" s="82">
        <v>7.8009999999999993</v>
      </c>
      <c r="F40" s="82">
        <v>4.6050000000000004</v>
      </c>
      <c r="G40" s="82">
        <v>5.673</v>
      </c>
      <c r="H40" s="82">
        <v>4.6670000000000007</v>
      </c>
      <c r="I40" s="82">
        <v>5.6950000000000003</v>
      </c>
      <c r="J40" s="25">
        <v>53020010002</v>
      </c>
      <c r="K40" s="59" t="s">
        <v>1866</v>
      </c>
      <c r="L40" s="59" t="s">
        <v>1867</v>
      </c>
      <c r="M40" s="26" t="s">
        <v>105</v>
      </c>
      <c r="N40" s="26" t="s">
        <v>370</v>
      </c>
      <c r="O40" s="25" t="s">
        <v>381</v>
      </c>
      <c r="P40" s="26" t="s">
        <v>845</v>
      </c>
      <c r="Q40" s="26" t="s">
        <v>370</v>
      </c>
      <c r="R40" s="26">
        <v>8</v>
      </c>
      <c r="S40" s="27">
        <v>32</v>
      </c>
      <c r="T40" s="28">
        <v>10</v>
      </c>
      <c r="U40" s="27">
        <v>5</v>
      </c>
      <c r="V40" s="27">
        <v>95</v>
      </c>
      <c r="W40" s="27">
        <f>10+U40</f>
        <v>15</v>
      </c>
      <c r="X40" s="27">
        <f>22+W40</f>
        <v>37</v>
      </c>
      <c r="Y40" s="27">
        <f>30+X40</f>
        <v>67</v>
      </c>
      <c r="Z40" s="27">
        <f>28+Y40</f>
        <v>95</v>
      </c>
      <c r="AA40" s="30">
        <v>500000000</v>
      </c>
      <c r="AB40" s="30">
        <v>377600000</v>
      </c>
      <c r="AC40" s="30">
        <v>383600000</v>
      </c>
      <c r="AD40" s="30">
        <v>361520000</v>
      </c>
      <c r="AE40" s="30">
        <f t="shared" si="0"/>
        <v>1622720000</v>
      </c>
      <c r="AF40" s="59" t="s">
        <v>356</v>
      </c>
    </row>
    <row r="41" spans="1:32" ht="114.75" x14ac:dyDescent="0.25">
      <c r="A41" s="157"/>
      <c r="B41" s="158">
        <v>0</v>
      </c>
      <c r="C41" s="157"/>
      <c r="D41" s="159">
        <v>0</v>
      </c>
      <c r="E41" s="82">
        <v>6.234</v>
      </c>
      <c r="F41" s="82">
        <v>13.148000000000001</v>
      </c>
      <c r="G41" s="82">
        <v>6.1379999999999999</v>
      </c>
      <c r="H41" s="82">
        <v>10.603999999999999</v>
      </c>
      <c r="I41" s="82">
        <v>7.4730000000000008</v>
      </c>
      <c r="J41" s="25">
        <v>53020010003</v>
      </c>
      <c r="K41" s="59" t="s">
        <v>1868</v>
      </c>
      <c r="L41" s="59" t="s">
        <v>1869</v>
      </c>
      <c r="M41" s="26" t="s">
        <v>105</v>
      </c>
      <c r="N41" s="26" t="s">
        <v>370</v>
      </c>
      <c r="O41" s="25" t="s">
        <v>846</v>
      </c>
      <c r="P41" s="26" t="s">
        <v>2150</v>
      </c>
      <c r="Q41" s="26" t="s">
        <v>370</v>
      </c>
      <c r="R41" s="26">
        <v>8</v>
      </c>
      <c r="S41" s="27">
        <v>40</v>
      </c>
      <c r="T41" s="26">
        <v>3</v>
      </c>
      <c r="U41" s="27">
        <v>0</v>
      </c>
      <c r="V41" s="27">
        <v>2</v>
      </c>
      <c r="W41" s="68">
        <v>0.1</v>
      </c>
      <c r="X41" s="68">
        <v>1.2</v>
      </c>
      <c r="Y41" s="68">
        <v>1.8</v>
      </c>
      <c r="Z41" s="27">
        <v>2</v>
      </c>
      <c r="AA41" s="30">
        <v>220000000</v>
      </c>
      <c r="AB41" s="30">
        <v>3800000000</v>
      </c>
      <c r="AC41" s="30">
        <v>3500000000</v>
      </c>
      <c r="AD41" s="30">
        <v>2300000000</v>
      </c>
      <c r="AE41" s="30">
        <f t="shared" si="0"/>
        <v>9820000000</v>
      </c>
      <c r="AF41" s="59" t="s">
        <v>356</v>
      </c>
    </row>
    <row r="42" spans="1:32" ht="63.75" x14ac:dyDescent="0.25">
      <c r="A42" s="157"/>
      <c r="B42" s="158">
        <v>0</v>
      </c>
      <c r="C42" s="157"/>
      <c r="D42" s="159">
        <v>0</v>
      </c>
      <c r="E42" s="82">
        <v>8.8819999999999997</v>
      </c>
      <c r="F42" s="82">
        <v>8.4989999999999988</v>
      </c>
      <c r="G42" s="82">
        <v>5.2610000000000001</v>
      </c>
      <c r="H42" s="82">
        <v>6.9160000000000004</v>
      </c>
      <c r="I42" s="82">
        <v>7.6579999999999995</v>
      </c>
      <c r="J42" s="25">
        <v>53020010004</v>
      </c>
      <c r="K42" s="59" t="s">
        <v>1870</v>
      </c>
      <c r="L42" s="59" t="s">
        <v>1871</v>
      </c>
      <c r="M42" s="26" t="s">
        <v>105</v>
      </c>
      <c r="N42" s="26" t="s">
        <v>370</v>
      </c>
      <c r="O42" s="25" t="s">
        <v>381</v>
      </c>
      <c r="P42" s="26" t="s">
        <v>847</v>
      </c>
      <c r="Q42" s="26" t="s">
        <v>370</v>
      </c>
      <c r="R42" s="28">
        <v>12</v>
      </c>
      <c r="S42" s="27">
        <v>40</v>
      </c>
      <c r="T42" s="26">
        <v>3</v>
      </c>
      <c r="U42" s="27">
        <v>3</v>
      </c>
      <c r="V42" s="27">
        <v>100</v>
      </c>
      <c r="W42" s="27">
        <v>10</v>
      </c>
      <c r="X42" s="27">
        <v>35</v>
      </c>
      <c r="Y42" s="27">
        <v>80</v>
      </c>
      <c r="Z42" s="27">
        <v>100</v>
      </c>
      <c r="AA42" s="30">
        <v>1050000000</v>
      </c>
      <c r="AB42" s="30">
        <v>2000000000</v>
      </c>
      <c r="AC42" s="30">
        <v>3000000000</v>
      </c>
      <c r="AD42" s="30">
        <v>1500000000</v>
      </c>
      <c r="AE42" s="30">
        <f t="shared" ref="AE42:AE107" si="1">SUM(AA42:AD42)</f>
        <v>7550000000</v>
      </c>
      <c r="AF42" s="59" t="s">
        <v>356</v>
      </c>
    </row>
    <row r="43" spans="1:32" ht="76.5" x14ac:dyDescent="0.25">
      <c r="A43" s="157"/>
      <c r="B43" s="158">
        <v>0</v>
      </c>
      <c r="C43" s="157"/>
      <c r="D43" s="159">
        <v>0</v>
      </c>
      <c r="E43" s="82">
        <v>17.09</v>
      </c>
      <c r="F43" s="82">
        <v>17.096</v>
      </c>
      <c r="G43" s="82">
        <v>27.428999999999998</v>
      </c>
      <c r="H43" s="82">
        <v>20.202999999999999</v>
      </c>
      <c r="I43" s="82">
        <v>20.53</v>
      </c>
      <c r="J43" s="25">
        <v>53020010005</v>
      </c>
      <c r="K43" s="59" t="s">
        <v>1872</v>
      </c>
      <c r="L43" s="59" t="s">
        <v>1873</v>
      </c>
      <c r="M43" s="26" t="s">
        <v>105</v>
      </c>
      <c r="N43" s="26" t="s">
        <v>370</v>
      </c>
      <c r="O43" s="25" t="s">
        <v>381</v>
      </c>
      <c r="P43" s="26" t="s">
        <v>848</v>
      </c>
      <c r="Q43" s="26" t="s">
        <v>370</v>
      </c>
      <c r="R43" s="28">
        <v>12</v>
      </c>
      <c r="S43" s="27">
        <v>40</v>
      </c>
      <c r="T43" s="26">
        <v>3</v>
      </c>
      <c r="U43" s="27">
        <v>0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30">
        <v>4300000000</v>
      </c>
      <c r="AB43" s="30">
        <v>5200000000</v>
      </c>
      <c r="AC43" s="30">
        <v>35600000000</v>
      </c>
      <c r="AD43" s="30">
        <v>5900000000</v>
      </c>
      <c r="AE43" s="30">
        <f t="shared" si="1"/>
        <v>51000000000</v>
      </c>
      <c r="AF43" s="59" t="s">
        <v>356</v>
      </c>
    </row>
    <row r="44" spans="1:32" ht="63.75" x14ac:dyDescent="0.25">
      <c r="A44" s="157"/>
      <c r="B44" s="158">
        <v>0</v>
      </c>
      <c r="C44" s="157"/>
      <c r="D44" s="159">
        <v>0</v>
      </c>
      <c r="E44" s="82">
        <v>15.945</v>
      </c>
      <c r="F44" s="82">
        <v>13.281000000000001</v>
      </c>
      <c r="G44" s="82">
        <v>6.9709999999999992</v>
      </c>
      <c r="H44" s="82">
        <v>15.110000000000001</v>
      </c>
      <c r="I44" s="82">
        <v>12.635999999999999</v>
      </c>
      <c r="J44" s="25">
        <v>53020010006</v>
      </c>
      <c r="K44" s="59" t="s">
        <v>1874</v>
      </c>
      <c r="L44" s="59" t="s">
        <v>1875</v>
      </c>
      <c r="M44" s="26" t="s">
        <v>141</v>
      </c>
      <c r="N44" s="26" t="s">
        <v>370</v>
      </c>
      <c r="O44" s="25" t="s">
        <v>381</v>
      </c>
      <c r="P44" s="26" t="s">
        <v>849</v>
      </c>
      <c r="Q44" s="26" t="s">
        <v>370</v>
      </c>
      <c r="R44" s="28">
        <v>11</v>
      </c>
      <c r="S44" s="27">
        <v>40</v>
      </c>
      <c r="T44" s="26">
        <v>3</v>
      </c>
      <c r="U44" s="27">
        <v>200</v>
      </c>
      <c r="V44" s="27">
        <v>200</v>
      </c>
      <c r="W44" s="27">
        <v>50</v>
      </c>
      <c r="X44" s="27">
        <v>100</v>
      </c>
      <c r="Y44" s="27">
        <v>150</v>
      </c>
      <c r="Z44" s="27">
        <v>200</v>
      </c>
      <c r="AA44" s="30">
        <v>3381698067</v>
      </c>
      <c r="AB44" s="30">
        <v>3831255000</v>
      </c>
      <c r="AC44" s="30">
        <v>3975065250</v>
      </c>
      <c r="AD44" s="30">
        <v>4144868512</v>
      </c>
      <c r="AE44" s="30">
        <f t="shared" si="1"/>
        <v>15332886829</v>
      </c>
      <c r="AF44" s="59" t="s">
        <v>356</v>
      </c>
    </row>
    <row r="45" spans="1:32" ht="38.25" x14ac:dyDescent="0.25">
      <c r="A45" s="157"/>
      <c r="B45" s="158">
        <v>0</v>
      </c>
      <c r="C45" s="157"/>
      <c r="D45" s="159">
        <v>0</v>
      </c>
      <c r="E45" s="82">
        <v>13.807</v>
      </c>
      <c r="F45" s="82">
        <v>10.206999999999999</v>
      </c>
      <c r="G45" s="82">
        <v>6.149</v>
      </c>
      <c r="H45" s="82">
        <v>10.059999999999999</v>
      </c>
      <c r="I45" s="82">
        <v>10.108000000000001</v>
      </c>
      <c r="J45" s="25">
        <v>53020010007</v>
      </c>
      <c r="K45" s="59" t="s">
        <v>1876</v>
      </c>
      <c r="L45" s="59" t="s">
        <v>1877</v>
      </c>
      <c r="M45" s="26" t="s">
        <v>141</v>
      </c>
      <c r="N45" s="26" t="s">
        <v>379</v>
      </c>
      <c r="O45" s="25" t="s">
        <v>381</v>
      </c>
      <c r="P45" s="26" t="s">
        <v>850</v>
      </c>
      <c r="Q45" s="26" t="s">
        <v>379</v>
      </c>
      <c r="R45" s="28">
        <v>11</v>
      </c>
      <c r="S45" s="27">
        <v>40</v>
      </c>
      <c r="T45" s="28">
        <v>10</v>
      </c>
      <c r="U45" s="27">
        <v>68207</v>
      </c>
      <c r="V45" s="27">
        <v>236207</v>
      </c>
      <c r="W45" s="32">
        <v>76472</v>
      </c>
      <c r="X45" s="32">
        <v>126722</v>
      </c>
      <c r="Y45" s="32">
        <v>182717</v>
      </c>
      <c r="Z45" s="32">
        <v>236207</v>
      </c>
      <c r="AA45" s="30">
        <v>3000000000</v>
      </c>
      <c r="AB45" s="30">
        <v>2402000000</v>
      </c>
      <c r="AC45" s="30">
        <v>3506600000</v>
      </c>
      <c r="AD45" s="30">
        <v>2615800000</v>
      </c>
      <c r="AE45" s="30">
        <f t="shared" si="1"/>
        <v>11524400000</v>
      </c>
      <c r="AF45" s="59" t="s">
        <v>356</v>
      </c>
    </row>
    <row r="46" spans="1:32" ht="63.75" x14ac:dyDescent="0.25">
      <c r="A46" s="157"/>
      <c r="B46" s="158">
        <v>0</v>
      </c>
      <c r="C46" s="157"/>
      <c r="D46" s="159">
        <v>0</v>
      </c>
      <c r="E46" s="82">
        <v>5.2240000000000002</v>
      </c>
      <c r="F46" s="82">
        <v>4.1779999999999999</v>
      </c>
      <c r="G46" s="82">
        <v>7.077</v>
      </c>
      <c r="H46" s="82">
        <v>4.21</v>
      </c>
      <c r="I46" s="82">
        <v>5.673</v>
      </c>
      <c r="J46" s="25">
        <v>53020010008</v>
      </c>
      <c r="K46" s="59" t="s">
        <v>1878</v>
      </c>
      <c r="L46" s="59" t="s">
        <v>1879</v>
      </c>
      <c r="M46" s="26" t="s">
        <v>141</v>
      </c>
      <c r="N46" s="26" t="s">
        <v>370</v>
      </c>
      <c r="O46" s="25" t="s">
        <v>381</v>
      </c>
      <c r="P46" s="26" t="s">
        <v>851</v>
      </c>
      <c r="Q46" s="26" t="s">
        <v>370</v>
      </c>
      <c r="R46" s="28">
        <v>11</v>
      </c>
      <c r="S46" s="27">
        <v>32</v>
      </c>
      <c r="T46" s="28">
        <v>10</v>
      </c>
      <c r="U46" s="27">
        <v>1</v>
      </c>
      <c r="V46" s="27">
        <v>5</v>
      </c>
      <c r="W46" s="27">
        <v>2</v>
      </c>
      <c r="X46" s="27">
        <v>3</v>
      </c>
      <c r="Y46" s="27">
        <v>4</v>
      </c>
      <c r="Z46" s="27">
        <v>5</v>
      </c>
      <c r="AA46" s="30">
        <v>40000000</v>
      </c>
      <c r="AB46" s="30">
        <v>41800000</v>
      </c>
      <c r="AC46" s="30">
        <v>43680000</v>
      </c>
      <c r="AD46" s="30">
        <v>45645000</v>
      </c>
      <c r="AE46" s="30">
        <f t="shared" si="1"/>
        <v>171125000</v>
      </c>
      <c r="AF46" s="59" t="s">
        <v>356</v>
      </c>
    </row>
    <row r="47" spans="1:32" ht="102" x14ac:dyDescent="0.25">
      <c r="A47" s="157"/>
      <c r="B47" s="158">
        <v>0</v>
      </c>
      <c r="C47" s="157"/>
      <c r="D47" s="159">
        <v>0</v>
      </c>
      <c r="E47" s="82">
        <v>6.7830000000000004</v>
      </c>
      <c r="F47" s="82">
        <v>5.8889999999999993</v>
      </c>
      <c r="G47" s="82">
        <v>7.2279999999999998</v>
      </c>
      <c r="H47" s="82">
        <v>5.3250000000000002</v>
      </c>
      <c r="I47" s="82">
        <v>6.5650000000000004</v>
      </c>
      <c r="J47" s="25">
        <v>53020010009</v>
      </c>
      <c r="K47" s="59" t="s">
        <v>1880</v>
      </c>
      <c r="L47" s="59" t="s">
        <v>1881</v>
      </c>
      <c r="M47" s="26" t="s">
        <v>141</v>
      </c>
      <c r="N47" s="26" t="s">
        <v>370</v>
      </c>
      <c r="O47" s="25" t="s">
        <v>381</v>
      </c>
      <c r="P47" s="26" t="s">
        <v>852</v>
      </c>
      <c r="Q47" s="26" t="s">
        <v>370</v>
      </c>
      <c r="R47" s="28">
        <v>12</v>
      </c>
      <c r="S47" s="27">
        <v>40</v>
      </c>
      <c r="T47" s="28">
        <v>10</v>
      </c>
      <c r="U47" s="27">
        <v>1000</v>
      </c>
      <c r="V47" s="27">
        <v>1500</v>
      </c>
      <c r="W47" s="27">
        <v>150</v>
      </c>
      <c r="X47" s="27">
        <v>500</v>
      </c>
      <c r="Y47" s="27">
        <v>1000</v>
      </c>
      <c r="Z47" s="27">
        <v>1500</v>
      </c>
      <c r="AA47" s="29">
        <v>496837048</v>
      </c>
      <c r="AB47" s="29">
        <v>679800000</v>
      </c>
      <c r="AC47" s="29">
        <v>700194000</v>
      </c>
      <c r="AD47" s="29">
        <v>721199800</v>
      </c>
      <c r="AE47" s="30">
        <f t="shared" si="1"/>
        <v>2598030848</v>
      </c>
      <c r="AF47" s="59" t="s">
        <v>365</v>
      </c>
    </row>
    <row r="48" spans="1:32" ht="204" x14ac:dyDescent="0.25">
      <c r="A48" s="157"/>
      <c r="B48" s="158">
        <v>0</v>
      </c>
      <c r="C48" s="157"/>
      <c r="D48" s="159">
        <v>0</v>
      </c>
      <c r="E48" s="82">
        <v>18.234000000000002</v>
      </c>
      <c r="F48" s="82">
        <v>6.3740000000000006</v>
      </c>
      <c r="G48" s="82">
        <v>7.6300000000000008</v>
      </c>
      <c r="H48" s="82">
        <v>4.6109999999999998</v>
      </c>
      <c r="I48" s="82">
        <v>9.7970000000000006</v>
      </c>
      <c r="J48" s="25">
        <v>53020010010</v>
      </c>
      <c r="K48" s="59" t="s">
        <v>1882</v>
      </c>
      <c r="L48" s="59" t="s">
        <v>1883</v>
      </c>
      <c r="M48" s="26" t="s">
        <v>105</v>
      </c>
      <c r="N48" s="26" t="s">
        <v>370</v>
      </c>
      <c r="O48" s="25" t="s">
        <v>853</v>
      </c>
      <c r="P48" s="26" t="s">
        <v>854</v>
      </c>
      <c r="Q48" s="26" t="s">
        <v>370</v>
      </c>
      <c r="R48" s="28">
        <v>12</v>
      </c>
      <c r="S48" s="27">
        <v>45</v>
      </c>
      <c r="T48" s="26">
        <v>3</v>
      </c>
      <c r="U48" s="27">
        <v>3</v>
      </c>
      <c r="V48" s="27">
        <v>7</v>
      </c>
      <c r="W48" s="27">
        <v>4</v>
      </c>
      <c r="X48" s="27">
        <v>5</v>
      </c>
      <c r="Y48" s="27">
        <v>6</v>
      </c>
      <c r="Z48" s="27">
        <v>7</v>
      </c>
      <c r="AA48" s="30">
        <v>4861211469</v>
      </c>
      <c r="AB48" s="30">
        <v>1500000000</v>
      </c>
      <c r="AC48" s="30">
        <v>1500000000</v>
      </c>
      <c r="AD48" s="30">
        <v>1000000000</v>
      </c>
      <c r="AE48" s="30">
        <f t="shared" si="1"/>
        <v>8861211469</v>
      </c>
      <c r="AF48" s="59" t="s">
        <v>360</v>
      </c>
    </row>
    <row r="49" spans="1:32" ht="51" x14ac:dyDescent="0.25">
      <c r="A49" s="157"/>
      <c r="B49" s="158">
        <v>0</v>
      </c>
      <c r="C49" s="157"/>
      <c r="D49" s="159">
        <v>0</v>
      </c>
      <c r="E49" s="82">
        <v>0</v>
      </c>
      <c r="F49" s="82">
        <v>4.8500000000000005</v>
      </c>
      <c r="G49" s="82">
        <v>7.3510000000000009</v>
      </c>
      <c r="H49" s="82">
        <v>4.4609999999999994</v>
      </c>
      <c r="I49" s="82">
        <v>4.165</v>
      </c>
      <c r="J49" s="25">
        <v>53020010011</v>
      </c>
      <c r="K49" s="59" t="s">
        <v>1884</v>
      </c>
      <c r="L49" s="59" t="s">
        <v>1885</v>
      </c>
      <c r="M49" s="26" t="s">
        <v>105</v>
      </c>
      <c r="N49" s="26" t="s">
        <v>370</v>
      </c>
      <c r="O49" s="25" t="s">
        <v>381</v>
      </c>
      <c r="P49" s="26" t="s">
        <v>855</v>
      </c>
      <c r="Q49" s="26" t="s">
        <v>370</v>
      </c>
      <c r="R49" s="28">
        <v>12</v>
      </c>
      <c r="S49" s="27">
        <v>40</v>
      </c>
      <c r="T49" s="26">
        <v>3</v>
      </c>
      <c r="U49" s="27">
        <v>200000</v>
      </c>
      <c r="V49" s="27">
        <v>450000</v>
      </c>
      <c r="W49" s="27">
        <v>0</v>
      </c>
      <c r="X49" s="27">
        <f>100000+U49</f>
        <v>300000</v>
      </c>
      <c r="Y49" s="27">
        <f>100000+X49</f>
        <v>400000</v>
      </c>
      <c r="Z49" s="27">
        <f>50000+Y49</f>
        <v>450000</v>
      </c>
      <c r="AA49" s="30">
        <v>0</v>
      </c>
      <c r="AB49" s="30">
        <v>200000000</v>
      </c>
      <c r="AC49" s="30">
        <v>200000000</v>
      </c>
      <c r="AD49" s="30">
        <v>100000000</v>
      </c>
      <c r="AE49" s="30">
        <f t="shared" si="1"/>
        <v>500000000</v>
      </c>
      <c r="AF49" s="59" t="s">
        <v>356</v>
      </c>
    </row>
    <row r="50" spans="1:32" ht="25.5" x14ac:dyDescent="0.25">
      <c r="A50" s="157"/>
      <c r="B50" s="158">
        <v>0</v>
      </c>
      <c r="C50" s="157"/>
      <c r="D50" s="159">
        <v>0</v>
      </c>
      <c r="E50" s="82">
        <v>0</v>
      </c>
      <c r="F50" s="82">
        <v>0</v>
      </c>
      <c r="G50" s="82">
        <v>6.0780000000000003</v>
      </c>
      <c r="H50" s="82">
        <v>4.6109999999999998</v>
      </c>
      <c r="I50" s="82">
        <v>2.6720000000000002</v>
      </c>
      <c r="J50" s="25">
        <v>53020010012</v>
      </c>
      <c r="K50" s="59" t="s">
        <v>1886</v>
      </c>
      <c r="L50" s="59" t="s">
        <v>1887</v>
      </c>
      <c r="M50" s="26" t="s">
        <v>105</v>
      </c>
      <c r="N50" s="26" t="s">
        <v>370</v>
      </c>
      <c r="O50" s="25" t="s">
        <v>381</v>
      </c>
      <c r="P50" s="26" t="s">
        <v>856</v>
      </c>
      <c r="Q50" s="26" t="s">
        <v>370</v>
      </c>
      <c r="R50" s="28">
        <v>11</v>
      </c>
      <c r="S50" s="27">
        <v>40</v>
      </c>
      <c r="T50" s="28">
        <v>10</v>
      </c>
      <c r="U50" s="27">
        <v>0</v>
      </c>
      <c r="V50" s="27">
        <v>1</v>
      </c>
      <c r="W50" s="27">
        <v>0</v>
      </c>
      <c r="X50" s="27">
        <v>1</v>
      </c>
      <c r="Y50" s="27">
        <v>1</v>
      </c>
      <c r="Z50" s="27">
        <v>1</v>
      </c>
      <c r="AA50" s="30">
        <v>0</v>
      </c>
      <c r="AB50" s="30">
        <v>0</v>
      </c>
      <c r="AC50" s="30">
        <v>614971070</v>
      </c>
      <c r="AD50" s="30">
        <v>1000000000</v>
      </c>
      <c r="AE50" s="30">
        <f t="shared" si="1"/>
        <v>1614971070</v>
      </c>
      <c r="AF50" s="59" t="s">
        <v>356</v>
      </c>
    </row>
    <row r="51" spans="1:32" ht="51" customHeight="1" x14ac:dyDescent="0.25">
      <c r="A51" s="157"/>
      <c r="B51" s="158">
        <v>0</v>
      </c>
      <c r="C51" s="157" t="s">
        <v>1888</v>
      </c>
      <c r="D51" s="159">
        <v>17.943000000000001</v>
      </c>
      <c r="E51" s="82">
        <v>0</v>
      </c>
      <c r="F51" s="82">
        <v>40.64</v>
      </c>
      <c r="G51" s="82">
        <v>38.692999999999998</v>
      </c>
      <c r="H51" s="82">
        <v>42.704999999999998</v>
      </c>
      <c r="I51" s="82">
        <v>30.509999999999998</v>
      </c>
      <c r="J51" s="25">
        <v>53020020001</v>
      </c>
      <c r="K51" s="59" t="s">
        <v>1889</v>
      </c>
      <c r="L51" s="59" t="s">
        <v>1890</v>
      </c>
      <c r="M51" s="26" t="s">
        <v>105</v>
      </c>
      <c r="N51" s="26" t="s">
        <v>370</v>
      </c>
      <c r="O51" s="25" t="s">
        <v>441</v>
      </c>
      <c r="P51" s="26" t="s">
        <v>857</v>
      </c>
      <c r="Q51" s="26" t="s">
        <v>370</v>
      </c>
      <c r="R51" s="26">
        <v>8</v>
      </c>
      <c r="S51" s="27">
        <v>35</v>
      </c>
      <c r="T51" s="28">
        <v>13</v>
      </c>
      <c r="U51" s="27">
        <v>0</v>
      </c>
      <c r="V51" s="27">
        <v>200</v>
      </c>
      <c r="W51" s="27">
        <v>0</v>
      </c>
      <c r="X51" s="27">
        <v>66</v>
      </c>
      <c r="Y51" s="27">
        <v>132</v>
      </c>
      <c r="Z51" s="27">
        <v>200</v>
      </c>
      <c r="AA51" s="30">
        <v>0</v>
      </c>
      <c r="AB51" s="30">
        <v>2406000000</v>
      </c>
      <c r="AC51" s="30">
        <v>2413578947</v>
      </c>
      <c r="AD51" s="30">
        <v>2413578947</v>
      </c>
      <c r="AE51" s="30">
        <f t="shared" si="1"/>
        <v>7233157894</v>
      </c>
      <c r="AF51" s="59" t="s">
        <v>361</v>
      </c>
    </row>
    <row r="52" spans="1:32" ht="63.75" x14ac:dyDescent="0.25">
      <c r="A52" s="157"/>
      <c r="B52" s="158">
        <v>0</v>
      </c>
      <c r="C52" s="157"/>
      <c r="D52" s="159">
        <v>0</v>
      </c>
      <c r="E52" s="82">
        <v>56.759</v>
      </c>
      <c r="F52" s="82">
        <v>22.68</v>
      </c>
      <c r="G52" s="82">
        <v>24.230999999999998</v>
      </c>
      <c r="H52" s="82">
        <v>28.648</v>
      </c>
      <c r="I52" s="82">
        <v>33.079000000000001</v>
      </c>
      <c r="J52" s="25">
        <v>53020020002</v>
      </c>
      <c r="K52" s="59" t="s">
        <v>1891</v>
      </c>
      <c r="L52" s="59" t="s">
        <v>1892</v>
      </c>
      <c r="M52" s="26" t="s">
        <v>105</v>
      </c>
      <c r="N52" s="26" t="s">
        <v>371</v>
      </c>
      <c r="O52" s="25" t="s">
        <v>858</v>
      </c>
      <c r="P52" s="26" t="s">
        <v>859</v>
      </c>
      <c r="Q52" s="26" t="s">
        <v>371</v>
      </c>
      <c r="R52" s="26">
        <v>8</v>
      </c>
      <c r="S52" s="27">
        <v>35</v>
      </c>
      <c r="T52" s="28">
        <v>13</v>
      </c>
      <c r="U52" s="27">
        <v>0</v>
      </c>
      <c r="V52" s="27">
        <v>100</v>
      </c>
      <c r="W52" s="27">
        <v>30</v>
      </c>
      <c r="X52" s="27">
        <v>60</v>
      </c>
      <c r="Y52" s="27">
        <v>80</v>
      </c>
      <c r="Z52" s="27">
        <v>100</v>
      </c>
      <c r="AA52" s="30">
        <v>998644772</v>
      </c>
      <c r="AB52" s="30">
        <v>500000000</v>
      </c>
      <c r="AC52" s="30">
        <v>500000000</v>
      </c>
      <c r="AD52" s="30">
        <v>500000000</v>
      </c>
      <c r="AE52" s="30">
        <f t="shared" si="1"/>
        <v>2498644772</v>
      </c>
      <c r="AF52" s="59" t="s">
        <v>361</v>
      </c>
    </row>
    <row r="53" spans="1:32" ht="89.25" x14ac:dyDescent="0.25">
      <c r="A53" s="157"/>
      <c r="B53" s="158">
        <v>0</v>
      </c>
      <c r="C53" s="157"/>
      <c r="D53" s="159">
        <v>0</v>
      </c>
      <c r="E53" s="82">
        <v>0</v>
      </c>
      <c r="F53" s="82">
        <v>15.936</v>
      </c>
      <c r="G53" s="82">
        <v>15.692</v>
      </c>
      <c r="H53" s="82">
        <v>0</v>
      </c>
      <c r="I53" s="82">
        <v>7.907</v>
      </c>
      <c r="J53" s="25">
        <v>53020020003</v>
      </c>
      <c r="K53" s="59" t="s">
        <v>1893</v>
      </c>
      <c r="L53" s="59" t="s">
        <v>1894</v>
      </c>
      <c r="M53" s="26" t="s">
        <v>105</v>
      </c>
      <c r="N53" s="26" t="s">
        <v>370</v>
      </c>
      <c r="O53" s="25" t="s">
        <v>860</v>
      </c>
      <c r="P53" s="26" t="s">
        <v>861</v>
      </c>
      <c r="Q53" s="26" t="s">
        <v>370</v>
      </c>
      <c r="R53" s="28">
        <v>12</v>
      </c>
      <c r="S53" s="27">
        <v>40</v>
      </c>
      <c r="T53" s="26">
        <v>6</v>
      </c>
      <c r="U53" s="27">
        <v>0</v>
      </c>
      <c r="V53" s="27">
        <v>3</v>
      </c>
      <c r="W53" s="27">
        <v>0</v>
      </c>
      <c r="X53" s="27">
        <v>2</v>
      </c>
      <c r="Y53" s="27">
        <v>3</v>
      </c>
      <c r="Z53" s="27">
        <v>0</v>
      </c>
      <c r="AA53" s="30">
        <v>0</v>
      </c>
      <c r="AB53" s="30">
        <v>100000000</v>
      </c>
      <c r="AC53" s="30">
        <v>200000000</v>
      </c>
      <c r="AD53" s="30">
        <v>0</v>
      </c>
      <c r="AE53" s="30">
        <f t="shared" si="1"/>
        <v>300000000</v>
      </c>
      <c r="AF53" s="59" t="s">
        <v>361</v>
      </c>
    </row>
    <row r="54" spans="1:32" ht="114.75" x14ac:dyDescent="0.25">
      <c r="A54" s="157"/>
      <c r="B54" s="158">
        <v>0</v>
      </c>
      <c r="C54" s="157"/>
      <c r="D54" s="159">
        <v>0</v>
      </c>
      <c r="E54" s="82">
        <v>43.241</v>
      </c>
      <c r="F54" s="82">
        <v>20.744</v>
      </c>
      <c r="G54" s="82">
        <v>21.384</v>
      </c>
      <c r="H54" s="82">
        <v>28.646999999999998</v>
      </c>
      <c r="I54" s="82">
        <v>28.504000000000001</v>
      </c>
      <c r="J54" s="25">
        <v>53020020004</v>
      </c>
      <c r="K54" s="59" t="s">
        <v>1895</v>
      </c>
      <c r="L54" s="59" t="s">
        <v>1896</v>
      </c>
      <c r="M54" s="26" t="s">
        <v>105</v>
      </c>
      <c r="N54" s="26" t="s">
        <v>371</v>
      </c>
      <c r="O54" s="25" t="s">
        <v>862</v>
      </c>
      <c r="P54" s="26" t="s">
        <v>863</v>
      </c>
      <c r="Q54" s="26" t="s">
        <v>370</v>
      </c>
      <c r="R54" s="26">
        <v>8</v>
      </c>
      <c r="S54" s="27">
        <v>41</v>
      </c>
      <c r="T54" s="26">
        <v>6</v>
      </c>
      <c r="U54" s="27">
        <v>0</v>
      </c>
      <c r="V54" s="27">
        <v>100</v>
      </c>
      <c r="W54" s="27">
        <v>28</v>
      </c>
      <c r="X54" s="27">
        <v>58</v>
      </c>
      <c r="Y54" s="27">
        <v>82</v>
      </c>
      <c r="Z54" s="27">
        <v>100</v>
      </c>
      <c r="AA54" s="30">
        <v>152411444</v>
      </c>
      <c r="AB54" s="30">
        <v>400000000</v>
      </c>
      <c r="AC54" s="30">
        <v>400000000</v>
      </c>
      <c r="AD54" s="30">
        <v>500000000</v>
      </c>
      <c r="AE54" s="30">
        <f t="shared" si="1"/>
        <v>1452411444</v>
      </c>
      <c r="AF54" s="59" t="s">
        <v>361</v>
      </c>
    </row>
    <row r="55" spans="1:32" ht="51" customHeight="1" x14ac:dyDescent="0.25">
      <c r="A55" s="157"/>
      <c r="B55" s="158">
        <v>0</v>
      </c>
      <c r="C55" s="157" t="s">
        <v>1897</v>
      </c>
      <c r="D55" s="159">
        <v>16.778000000000002</v>
      </c>
      <c r="E55" s="82">
        <v>0</v>
      </c>
      <c r="F55" s="82">
        <v>9.7320000000000011</v>
      </c>
      <c r="G55" s="82">
        <v>13.117999999999999</v>
      </c>
      <c r="H55" s="82">
        <v>8.2249999999999996</v>
      </c>
      <c r="I55" s="82">
        <v>7.7690000000000001</v>
      </c>
      <c r="J55" s="25">
        <v>53020030001</v>
      </c>
      <c r="K55" s="59" t="s">
        <v>1898</v>
      </c>
      <c r="L55" s="59" t="s">
        <v>1899</v>
      </c>
      <c r="M55" s="26" t="s">
        <v>105</v>
      </c>
      <c r="N55" s="26" t="s">
        <v>370</v>
      </c>
      <c r="O55" s="25" t="s">
        <v>381</v>
      </c>
      <c r="P55" s="26" t="s">
        <v>864</v>
      </c>
      <c r="Q55" s="26" t="s">
        <v>370</v>
      </c>
      <c r="R55" s="28">
        <v>12</v>
      </c>
      <c r="S55" s="27">
        <v>35</v>
      </c>
      <c r="T55" s="28">
        <v>13</v>
      </c>
      <c r="U55" s="27">
        <v>0</v>
      </c>
      <c r="V55" s="27">
        <v>4</v>
      </c>
      <c r="W55" s="27">
        <v>0</v>
      </c>
      <c r="X55" s="27">
        <v>1</v>
      </c>
      <c r="Y55" s="27">
        <v>3</v>
      </c>
      <c r="Z55" s="27">
        <v>4</v>
      </c>
      <c r="AA55" s="30">
        <v>0</v>
      </c>
      <c r="AB55" s="30">
        <v>225000000</v>
      </c>
      <c r="AC55" s="30">
        <v>450000000</v>
      </c>
      <c r="AD55" s="30">
        <v>225000000</v>
      </c>
      <c r="AE55" s="30">
        <f t="shared" si="1"/>
        <v>900000000</v>
      </c>
      <c r="AF55" s="59" t="s">
        <v>361</v>
      </c>
    </row>
    <row r="56" spans="1:32" ht="51" x14ac:dyDescent="0.25">
      <c r="A56" s="157"/>
      <c r="B56" s="158">
        <v>0</v>
      </c>
      <c r="C56" s="157"/>
      <c r="D56" s="159">
        <v>0</v>
      </c>
      <c r="E56" s="82">
        <v>0</v>
      </c>
      <c r="F56" s="82">
        <v>15.182</v>
      </c>
      <c r="G56" s="82">
        <v>22.556000000000001</v>
      </c>
      <c r="H56" s="82">
        <v>16.516999999999999</v>
      </c>
      <c r="I56" s="82">
        <v>13.564</v>
      </c>
      <c r="J56" s="25">
        <v>53020030002</v>
      </c>
      <c r="K56" s="59" t="s">
        <v>1900</v>
      </c>
      <c r="L56" s="59" t="s">
        <v>1901</v>
      </c>
      <c r="M56" s="26" t="s">
        <v>105</v>
      </c>
      <c r="N56" s="26" t="s">
        <v>371</v>
      </c>
      <c r="O56" s="25" t="s">
        <v>865</v>
      </c>
      <c r="P56" s="26" t="s">
        <v>866</v>
      </c>
      <c r="Q56" s="26" t="s">
        <v>370</v>
      </c>
      <c r="R56" s="28">
        <v>15</v>
      </c>
      <c r="S56" s="27">
        <v>32</v>
      </c>
      <c r="T56" s="28">
        <v>10</v>
      </c>
      <c r="U56" s="27">
        <v>0</v>
      </c>
      <c r="V56" s="27">
        <v>100</v>
      </c>
      <c r="W56" s="27">
        <v>0</v>
      </c>
      <c r="X56" s="27">
        <v>30</v>
      </c>
      <c r="Y56" s="27">
        <v>65</v>
      </c>
      <c r="Z56" s="27">
        <v>100</v>
      </c>
      <c r="AA56" s="30">
        <v>0</v>
      </c>
      <c r="AB56" s="30">
        <v>500000000</v>
      </c>
      <c r="AC56" s="30">
        <v>850000000</v>
      </c>
      <c r="AD56" s="30">
        <v>850000000</v>
      </c>
      <c r="AE56" s="30">
        <f t="shared" si="1"/>
        <v>2200000000</v>
      </c>
      <c r="AF56" s="59" t="s">
        <v>361</v>
      </c>
    </row>
    <row r="57" spans="1:32" ht="89.25" x14ac:dyDescent="0.25">
      <c r="A57" s="157"/>
      <c r="B57" s="158">
        <v>0</v>
      </c>
      <c r="C57" s="157"/>
      <c r="D57" s="159">
        <v>0</v>
      </c>
      <c r="E57" s="82">
        <v>0</v>
      </c>
      <c r="F57" s="82">
        <v>10.591000000000001</v>
      </c>
      <c r="G57" s="82">
        <v>10.398999999999999</v>
      </c>
      <c r="H57" s="82">
        <v>9.6839999999999993</v>
      </c>
      <c r="I57" s="82">
        <v>7.6680000000000001</v>
      </c>
      <c r="J57" s="25">
        <v>53020030003</v>
      </c>
      <c r="K57" s="59" t="s">
        <v>1902</v>
      </c>
      <c r="L57" s="59" t="s">
        <v>1903</v>
      </c>
      <c r="M57" s="26" t="s">
        <v>105</v>
      </c>
      <c r="N57" s="26" t="s">
        <v>370</v>
      </c>
      <c r="O57" s="25" t="s">
        <v>860</v>
      </c>
      <c r="P57" s="26" t="s">
        <v>867</v>
      </c>
      <c r="Q57" s="26" t="s">
        <v>370</v>
      </c>
      <c r="R57" s="26">
        <v>8</v>
      </c>
      <c r="S57" s="27">
        <v>17</v>
      </c>
      <c r="T57" s="26">
        <v>8</v>
      </c>
      <c r="U57" s="27">
        <v>30</v>
      </c>
      <c r="V57" s="27">
        <v>100</v>
      </c>
      <c r="W57" s="27">
        <v>0</v>
      </c>
      <c r="X57" s="27">
        <v>50</v>
      </c>
      <c r="Y57" s="27">
        <v>70</v>
      </c>
      <c r="Z57" s="27">
        <v>100</v>
      </c>
      <c r="AA57" s="30">
        <v>0</v>
      </c>
      <c r="AB57" s="30">
        <v>250000000</v>
      </c>
      <c r="AC57" s="30">
        <v>250000000</v>
      </c>
      <c r="AD57" s="30">
        <v>350000000</v>
      </c>
      <c r="AE57" s="30">
        <f t="shared" si="1"/>
        <v>850000000</v>
      </c>
      <c r="AF57" s="59" t="s">
        <v>361</v>
      </c>
    </row>
    <row r="58" spans="1:32" ht="38.25" x14ac:dyDescent="0.25">
      <c r="A58" s="157"/>
      <c r="B58" s="158">
        <v>0</v>
      </c>
      <c r="C58" s="157"/>
      <c r="D58" s="159">
        <v>0</v>
      </c>
      <c r="E58" s="82">
        <v>0</v>
      </c>
      <c r="F58" s="82">
        <v>0</v>
      </c>
      <c r="G58" s="82">
        <v>0</v>
      </c>
      <c r="H58" s="82">
        <v>13.537000000000001</v>
      </c>
      <c r="I58" s="82">
        <v>3.3839999999999999</v>
      </c>
      <c r="J58" s="25">
        <v>53020030004</v>
      </c>
      <c r="K58" s="59" t="s">
        <v>1904</v>
      </c>
      <c r="L58" s="59" t="s">
        <v>1905</v>
      </c>
      <c r="M58" s="26" t="s">
        <v>105</v>
      </c>
      <c r="N58" s="26" t="s">
        <v>370</v>
      </c>
      <c r="O58" s="25" t="s">
        <v>381</v>
      </c>
      <c r="P58" s="26" t="s">
        <v>868</v>
      </c>
      <c r="Q58" s="26" t="s">
        <v>370</v>
      </c>
      <c r="R58" s="26">
        <v>7</v>
      </c>
      <c r="S58" s="27">
        <v>21</v>
      </c>
      <c r="T58" s="26">
        <v>6</v>
      </c>
      <c r="U58" s="27">
        <v>0</v>
      </c>
      <c r="V58" s="27">
        <v>30</v>
      </c>
      <c r="W58" s="27">
        <v>0</v>
      </c>
      <c r="X58" s="27">
        <v>0</v>
      </c>
      <c r="Y58" s="27">
        <v>0</v>
      </c>
      <c r="Z58" s="27">
        <v>30</v>
      </c>
      <c r="AA58" s="30">
        <v>0</v>
      </c>
      <c r="AB58" s="30">
        <v>0</v>
      </c>
      <c r="AC58" s="30">
        <v>0</v>
      </c>
      <c r="AD58" s="30">
        <v>670000000</v>
      </c>
      <c r="AE58" s="30">
        <f t="shared" si="1"/>
        <v>670000000</v>
      </c>
      <c r="AF58" s="59" t="s">
        <v>361</v>
      </c>
    </row>
    <row r="59" spans="1:32" ht="51" x14ac:dyDescent="0.25">
      <c r="A59" s="157"/>
      <c r="B59" s="158">
        <v>0</v>
      </c>
      <c r="C59" s="157"/>
      <c r="D59" s="159">
        <v>0</v>
      </c>
      <c r="E59" s="82">
        <v>38.472000000000001</v>
      </c>
      <c r="F59" s="82">
        <v>16.728000000000002</v>
      </c>
      <c r="G59" s="82">
        <v>9.343</v>
      </c>
      <c r="H59" s="82">
        <v>7.9249999999999998</v>
      </c>
      <c r="I59" s="82">
        <v>18.117000000000001</v>
      </c>
      <c r="J59" s="25">
        <v>53020030005</v>
      </c>
      <c r="K59" s="59" t="s">
        <v>1906</v>
      </c>
      <c r="L59" s="59" t="s">
        <v>1907</v>
      </c>
      <c r="M59" s="26" t="s">
        <v>105</v>
      </c>
      <c r="N59" s="26" t="s">
        <v>370</v>
      </c>
      <c r="O59" s="25" t="s">
        <v>381</v>
      </c>
      <c r="P59" s="26" t="s">
        <v>869</v>
      </c>
      <c r="Q59" s="26" t="s">
        <v>370</v>
      </c>
      <c r="R59" s="28">
        <v>12</v>
      </c>
      <c r="S59" s="27">
        <v>32</v>
      </c>
      <c r="T59" s="28">
        <v>10</v>
      </c>
      <c r="U59" s="27">
        <v>35</v>
      </c>
      <c r="V59" s="27">
        <v>85</v>
      </c>
      <c r="W59" s="27">
        <v>40</v>
      </c>
      <c r="X59" s="27">
        <v>65</v>
      </c>
      <c r="Y59" s="27">
        <v>75</v>
      </c>
      <c r="Z59" s="27">
        <v>85</v>
      </c>
      <c r="AA59" s="29">
        <v>435211384</v>
      </c>
      <c r="AB59" s="29">
        <v>545000000</v>
      </c>
      <c r="AC59" s="29">
        <v>278100000</v>
      </c>
      <c r="AD59" s="29">
        <v>286443000</v>
      </c>
      <c r="AE59" s="30">
        <f t="shared" si="1"/>
        <v>1544754384</v>
      </c>
      <c r="AF59" s="59" t="s">
        <v>365</v>
      </c>
    </row>
    <row r="60" spans="1:32" ht="38.25" x14ac:dyDescent="0.25">
      <c r="A60" s="157"/>
      <c r="B60" s="158">
        <v>0</v>
      </c>
      <c r="C60" s="157"/>
      <c r="D60" s="159">
        <v>0</v>
      </c>
      <c r="E60" s="82">
        <v>22.367000000000001</v>
      </c>
      <c r="F60" s="82">
        <v>13.322999999999999</v>
      </c>
      <c r="G60" s="82">
        <v>9.9210000000000012</v>
      </c>
      <c r="H60" s="82">
        <v>7.87</v>
      </c>
      <c r="I60" s="82">
        <v>13.37</v>
      </c>
      <c r="J60" s="25">
        <v>53020030006</v>
      </c>
      <c r="K60" s="59" t="s">
        <v>1908</v>
      </c>
      <c r="L60" s="59" t="s">
        <v>1909</v>
      </c>
      <c r="M60" s="26" t="s">
        <v>105</v>
      </c>
      <c r="N60" s="26" t="s">
        <v>370</v>
      </c>
      <c r="O60" s="25" t="s">
        <v>381</v>
      </c>
      <c r="P60" s="26" t="s">
        <v>870</v>
      </c>
      <c r="Q60" s="26" t="s">
        <v>370</v>
      </c>
      <c r="R60" s="28">
        <v>15</v>
      </c>
      <c r="S60" s="27">
        <v>32</v>
      </c>
      <c r="T60" s="28">
        <v>10</v>
      </c>
      <c r="U60" s="27">
        <v>30</v>
      </c>
      <c r="V60" s="27">
        <v>80</v>
      </c>
      <c r="W60" s="27">
        <v>35</v>
      </c>
      <c r="X60" s="27">
        <v>55</v>
      </c>
      <c r="Y60" s="27">
        <v>65</v>
      </c>
      <c r="Z60" s="27">
        <v>80</v>
      </c>
      <c r="AA60" s="29">
        <v>100000000</v>
      </c>
      <c r="AB60" s="29">
        <v>475000000</v>
      </c>
      <c r="AC60" s="29">
        <v>206000000</v>
      </c>
      <c r="AD60" s="29">
        <v>212180000</v>
      </c>
      <c r="AE60" s="30">
        <f t="shared" si="1"/>
        <v>993180000</v>
      </c>
      <c r="AF60" s="59" t="s">
        <v>365</v>
      </c>
    </row>
    <row r="61" spans="1:32" ht="76.5" x14ac:dyDescent="0.25">
      <c r="A61" s="157"/>
      <c r="B61" s="158">
        <v>0</v>
      </c>
      <c r="C61" s="157"/>
      <c r="D61" s="159">
        <v>0</v>
      </c>
      <c r="E61" s="82">
        <v>25.283000000000001</v>
      </c>
      <c r="F61" s="82">
        <v>12.543000000000001</v>
      </c>
      <c r="G61" s="82">
        <v>12.629999999999999</v>
      </c>
      <c r="H61" s="82">
        <v>10.714</v>
      </c>
      <c r="I61" s="82">
        <v>15.292999999999999</v>
      </c>
      <c r="J61" s="25">
        <v>53020030007</v>
      </c>
      <c r="K61" s="59" t="s">
        <v>1910</v>
      </c>
      <c r="L61" s="59" t="s">
        <v>1911</v>
      </c>
      <c r="M61" s="26" t="s">
        <v>105</v>
      </c>
      <c r="N61" s="26" t="s">
        <v>370</v>
      </c>
      <c r="O61" s="25" t="s">
        <v>381</v>
      </c>
      <c r="P61" s="26" t="s">
        <v>871</v>
      </c>
      <c r="Q61" s="26" t="s">
        <v>370</v>
      </c>
      <c r="R61" s="28">
        <v>11</v>
      </c>
      <c r="S61" s="27">
        <v>32</v>
      </c>
      <c r="T61" s="28">
        <v>10</v>
      </c>
      <c r="U61" s="27">
        <v>300</v>
      </c>
      <c r="V61" s="27">
        <v>350</v>
      </c>
      <c r="W61" s="27">
        <v>310</v>
      </c>
      <c r="X61" s="27">
        <v>325</v>
      </c>
      <c r="Y61" s="27">
        <v>340</v>
      </c>
      <c r="Z61" s="27">
        <v>350</v>
      </c>
      <c r="AA61" s="29">
        <v>266408000</v>
      </c>
      <c r="AB61" s="29">
        <v>365000000</v>
      </c>
      <c r="AC61" s="29">
        <v>375950000</v>
      </c>
      <c r="AD61" s="29">
        <v>387228500</v>
      </c>
      <c r="AE61" s="30">
        <f t="shared" si="1"/>
        <v>1394586500</v>
      </c>
      <c r="AF61" s="59" t="s">
        <v>365</v>
      </c>
    </row>
    <row r="62" spans="1:32" ht="63.75" x14ac:dyDescent="0.25">
      <c r="A62" s="157"/>
      <c r="B62" s="158">
        <v>0</v>
      </c>
      <c r="C62" s="157"/>
      <c r="D62" s="159">
        <v>0</v>
      </c>
      <c r="E62" s="82">
        <v>13.877999999999998</v>
      </c>
      <c r="F62" s="82">
        <v>8.1549999999999994</v>
      </c>
      <c r="G62" s="82">
        <v>8.1909999999999989</v>
      </c>
      <c r="H62" s="82">
        <v>7.4029999999999996</v>
      </c>
      <c r="I62" s="82">
        <v>9.4060000000000006</v>
      </c>
      <c r="J62" s="25">
        <v>53020030008</v>
      </c>
      <c r="K62" s="59" t="s">
        <v>1912</v>
      </c>
      <c r="L62" s="59" t="s">
        <v>1913</v>
      </c>
      <c r="M62" s="26" t="s">
        <v>105</v>
      </c>
      <c r="N62" s="26" t="s">
        <v>370</v>
      </c>
      <c r="O62" s="25" t="s">
        <v>381</v>
      </c>
      <c r="P62" s="26" t="s">
        <v>872</v>
      </c>
      <c r="Q62" s="26" t="s">
        <v>370</v>
      </c>
      <c r="R62" s="28">
        <v>11</v>
      </c>
      <c r="S62" s="27">
        <v>32</v>
      </c>
      <c r="T62" s="28">
        <v>10</v>
      </c>
      <c r="U62" s="27">
        <v>100</v>
      </c>
      <c r="V62" s="27">
        <v>200</v>
      </c>
      <c r="W62" s="27">
        <v>115</v>
      </c>
      <c r="X62" s="27">
        <v>140</v>
      </c>
      <c r="Y62" s="27">
        <v>175</v>
      </c>
      <c r="Z62" s="27">
        <v>200</v>
      </c>
      <c r="AA62" s="29">
        <v>78100000</v>
      </c>
      <c r="AB62" s="29">
        <v>150000000</v>
      </c>
      <c r="AC62" s="29">
        <v>154500000</v>
      </c>
      <c r="AD62" s="29">
        <v>159135000</v>
      </c>
      <c r="AE62" s="30">
        <f t="shared" si="1"/>
        <v>541735000</v>
      </c>
      <c r="AF62" s="59" t="s">
        <v>365</v>
      </c>
    </row>
    <row r="63" spans="1:32" ht="38.25" x14ac:dyDescent="0.25">
      <c r="A63" s="157"/>
      <c r="B63" s="158">
        <v>0</v>
      </c>
      <c r="C63" s="157"/>
      <c r="D63" s="159">
        <v>0</v>
      </c>
      <c r="E63" s="82">
        <v>0</v>
      </c>
      <c r="F63" s="82">
        <v>0</v>
      </c>
      <c r="G63" s="82">
        <v>0</v>
      </c>
      <c r="H63" s="82">
        <v>6.3840000000000003</v>
      </c>
      <c r="I63" s="82">
        <v>1.597</v>
      </c>
      <c r="J63" s="25">
        <v>53020030009</v>
      </c>
      <c r="K63" s="59" t="s">
        <v>1914</v>
      </c>
      <c r="L63" s="59" t="s">
        <v>1915</v>
      </c>
      <c r="M63" s="26" t="s">
        <v>105</v>
      </c>
      <c r="N63" s="26" t="s">
        <v>370</v>
      </c>
      <c r="O63" s="25" t="s">
        <v>756</v>
      </c>
      <c r="P63" s="26" t="s">
        <v>2151</v>
      </c>
      <c r="Q63" s="26" t="s">
        <v>370</v>
      </c>
      <c r="R63" s="26">
        <v>9</v>
      </c>
      <c r="S63" s="27">
        <v>4</v>
      </c>
      <c r="T63" s="26">
        <v>10</v>
      </c>
      <c r="U63" s="27">
        <v>0</v>
      </c>
      <c r="V63" s="27">
        <v>1</v>
      </c>
      <c r="W63" s="27">
        <v>0</v>
      </c>
      <c r="X63" s="27">
        <v>0</v>
      </c>
      <c r="Y63" s="27">
        <v>0</v>
      </c>
      <c r="Z63" s="27">
        <v>1</v>
      </c>
      <c r="AA63" s="30">
        <v>0</v>
      </c>
      <c r="AB63" s="30">
        <v>0</v>
      </c>
      <c r="AC63" s="30">
        <v>0</v>
      </c>
      <c r="AD63" s="30">
        <v>0</v>
      </c>
      <c r="AE63" s="30">
        <f t="shared" si="1"/>
        <v>0</v>
      </c>
      <c r="AF63" s="59" t="s">
        <v>1141</v>
      </c>
    </row>
    <row r="64" spans="1:32" ht="76.5" x14ac:dyDescent="0.25">
      <c r="A64" s="157"/>
      <c r="B64" s="158">
        <v>0</v>
      </c>
      <c r="C64" s="157"/>
      <c r="D64" s="159">
        <v>0</v>
      </c>
      <c r="E64" s="82">
        <v>0</v>
      </c>
      <c r="F64" s="82">
        <v>13.746</v>
      </c>
      <c r="G64" s="82">
        <v>13.841999999999999</v>
      </c>
      <c r="H64" s="82">
        <v>11.741</v>
      </c>
      <c r="I64" s="82">
        <v>9.8320000000000007</v>
      </c>
      <c r="J64" s="25">
        <v>53020030010</v>
      </c>
      <c r="K64" s="59" t="s">
        <v>1916</v>
      </c>
      <c r="L64" s="59" t="s">
        <v>1917</v>
      </c>
      <c r="M64" s="26" t="s">
        <v>105</v>
      </c>
      <c r="N64" s="26" t="s">
        <v>370</v>
      </c>
      <c r="O64" s="25" t="s">
        <v>381</v>
      </c>
      <c r="P64" s="26" t="s">
        <v>873</v>
      </c>
      <c r="Q64" s="26" t="s">
        <v>370</v>
      </c>
      <c r="R64" s="26">
        <v>5</v>
      </c>
      <c r="S64" s="27">
        <v>17</v>
      </c>
      <c r="T64" s="26">
        <v>8</v>
      </c>
      <c r="U64" s="27">
        <v>0</v>
      </c>
      <c r="V64" s="27">
        <v>300</v>
      </c>
      <c r="W64" s="27">
        <v>0</v>
      </c>
      <c r="X64" s="27">
        <v>100</v>
      </c>
      <c r="Y64" s="27">
        <v>200</v>
      </c>
      <c r="Z64" s="27">
        <v>300</v>
      </c>
      <c r="AA64" s="27">
        <v>0</v>
      </c>
      <c r="AB64" s="29">
        <v>400000000</v>
      </c>
      <c r="AC64" s="29">
        <v>412000000</v>
      </c>
      <c r="AD64" s="29">
        <v>424360000</v>
      </c>
      <c r="AE64" s="30">
        <f t="shared" si="1"/>
        <v>1236360000</v>
      </c>
      <c r="AF64" s="59" t="s">
        <v>365</v>
      </c>
    </row>
    <row r="65" spans="1:32" ht="63.75" customHeight="1" x14ac:dyDescent="0.25">
      <c r="A65" s="157"/>
      <c r="B65" s="158">
        <v>0</v>
      </c>
      <c r="C65" s="157" t="s">
        <v>1918</v>
      </c>
      <c r="D65" s="159">
        <v>29.568000000000001</v>
      </c>
      <c r="E65" s="82">
        <v>28.550999999999998</v>
      </c>
      <c r="F65" s="82">
        <v>12.615000000000002</v>
      </c>
      <c r="G65" s="82">
        <v>5.9240000000000004</v>
      </c>
      <c r="H65" s="82">
        <v>6.7390000000000008</v>
      </c>
      <c r="I65" s="82">
        <v>13.456999999999999</v>
      </c>
      <c r="J65" s="25">
        <v>53020040001</v>
      </c>
      <c r="K65" s="59" t="s">
        <v>1919</v>
      </c>
      <c r="L65" s="59" t="s">
        <v>1920</v>
      </c>
      <c r="M65" s="26" t="s">
        <v>105</v>
      </c>
      <c r="N65" s="26" t="s">
        <v>370</v>
      </c>
      <c r="O65" s="25" t="s">
        <v>381</v>
      </c>
      <c r="P65" s="26" t="s">
        <v>874</v>
      </c>
      <c r="Q65" s="26" t="s">
        <v>370</v>
      </c>
      <c r="R65" s="28">
        <v>13</v>
      </c>
      <c r="S65" s="27">
        <v>32</v>
      </c>
      <c r="T65" s="28">
        <v>10</v>
      </c>
      <c r="U65" s="27">
        <v>3</v>
      </c>
      <c r="V65" s="27">
        <v>9</v>
      </c>
      <c r="W65" s="27">
        <v>3</v>
      </c>
      <c r="X65" s="27">
        <v>5</v>
      </c>
      <c r="Y65" s="27">
        <v>7</v>
      </c>
      <c r="Z65" s="27">
        <v>9</v>
      </c>
      <c r="AA65" s="29">
        <v>600000000</v>
      </c>
      <c r="AB65" s="29">
        <v>1600000000</v>
      </c>
      <c r="AC65" s="29">
        <v>1603000000</v>
      </c>
      <c r="AD65" s="29">
        <v>1036090000</v>
      </c>
      <c r="AE65" s="30">
        <f t="shared" si="1"/>
        <v>4839090000</v>
      </c>
      <c r="AF65" s="59" t="s">
        <v>365</v>
      </c>
    </row>
    <row r="66" spans="1:32" ht="51" x14ac:dyDescent="0.25">
      <c r="A66" s="157"/>
      <c r="B66" s="158">
        <v>0</v>
      </c>
      <c r="C66" s="157"/>
      <c r="D66" s="159">
        <v>0</v>
      </c>
      <c r="E66" s="82">
        <v>0</v>
      </c>
      <c r="F66" s="82">
        <v>10.556000000000001</v>
      </c>
      <c r="G66" s="82">
        <v>5.7469999999999999</v>
      </c>
      <c r="H66" s="82">
        <v>6.2689999999999992</v>
      </c>
      <c r="I66" s="82">
        <v>5.6429999999999998</v>
      </c>
      <c r="J66" s="25">
        <v>53020040002</v>
      </c>
      <c r="K66" s="59" t="s">
        <v>1921</v>
      </c>
      <c r="L66" s="59" t="s">
        <v>1922</v>
      </c>
      <c r="M66" s="26" t="s">
        <v>105</v>
      </c>
      <c r="N66" s="26" t="s">
        <v>370</v>
      </c>
      <c r="O66" s="25" t="s">
        <v>381</v>
      </c>
      <c r="P66" s="26" t="s">
        <v>2152</v>
      </c>
      <c r="Q66" s="26" t="s">
        <v>370</v>
      </c>
      <c r="R66" s="28">
        <v>11</v>
      </c>
      <c r="S66" s="27">
        <v>24</v>
      </c>
      <c r="T66" s="26">
        <v>9</v>
      </c>
      <c r="U66" s="27">
        <v>0</v>
      </c>
      <c r="V66" s="27">
        <v>26</v>
      </c>
      <c r="W66" s="27">
        <v>0</v>
      </c>
      <c r="X66" s="27">
        <v>9</v>
      </c>
      <c r="Y66" s="27">
        <v>18</v>
      </c>
      <c r="Z66" s="27">
        <v>26</v>
      </c>
      <c r="AA66" s="30">
        <v>0</v>
      </c>
      <c r="AB66" s="30">
        <v>1389055500</v>
      </c>
      <c r="AC66" s="30">
        <v>1455201000</v>
      </c>
      <c r="AD66" s="30">
        <v>1352308000</v>
      </c>
      <c r="AE66" s="30">
        <f t="shared" si="1"/>
        <v>4196564500</v>
      </c>
      <c r="AF66" s="59" t="s">
        <v>368</v>
      </c>
    </row>
    <row r="67" spans="1:32" ht="51" x14ac:dyDescent="0.25">
      <c r="A67" s="157"/>
      <c r="B67" s="158">
        <v>0</v>
      </c>
      <c r="C67" s="157"/>
      <c r="D67" s="159">
        <v>0</v>
      </c>
      <c r="E67" s="82">
        <v>0</v>
      </c>
      <c r="F67" s="82">
        <v>4.952</v>
      </c>
      <c r="G67" s="82">
        <v>6.2399999999999993</v>
      </c>
      <c r="H67" s="82">
        <v>6.419999999999999</v>
      </c>
      <c r="I67" s="82">
        <v>4.4029999999999996</v>
      </c>
      <c r="J67" s="25">
        <v>53020040003</v>
      </c>
      <c r="K67" s="59" t="s">
        <v>1923</v>
      </c>
      <c r="L67" s="59" t="s">
        <v>1924</v>
      </c>
      <c r="M67" s="26" t="s">
        <v>105</v>
      </c>
      <c r="N67" s="26" t="s">
        <v>370</v>
      </c>
      <c r="O67" s="25" t="s">
        <v>381</v>
      </c>
      <c r="P67" s="26" t="s">
        <v>875</v>
      </c>
      <c r="Q67" s="26" t="s">
        <v>370</v>
      </c>
      <c r="R67" s="28">
        <v>11</v>
      </c>
      <c r="S67" s="27">
        <v>19</v>
      </c>
      <c r="T67" s="26">
        <v>9</v>
      </c>
      <c r="U67" s="27">
        <v>0</v>
      </c>
      <c r="V67" s="27">
        <v>30000</v>
      </c>
      <c r="W67" s="27">
        <v>0</v>
      </c>
      <c r="X67" s="27">
        <v>10000</v>
      </c>
      <c r="Y67" s="27">
        <v>20000</v>
      </c>
      <c r="Z67" s="27">
        <v>30000</v>
      </c>
      <c r="AA67" s="30">
        <v>0</v>
      </c>
      <c r="AB67" s="30">
        <v>200000000</v>
      </c>
      <c r="AC67" s="30">
        <v>200000000</v>
      </c>
      <c r="AD67" s="30">
        <v>250000000</v>
      </c>
      <c r="AE67" s="30">
        <f t="shared" si="1"/>
        <v>650000000</v>
      </c>
      <c r="AF67" s="59" t="s">
        <v>359</v>
      </c>
    </row>
    <row r="68" spans="1:32" ht="63.75" x14ac:dyDescent="0.25">
      <c r="A68" s="157"/>
      <c r="B68" s="158">
        <v>0</v>
      </c>
      <c r="C68" s="157"/>
      <c r="D68" s="159">
        <v>0</v>
      </c>
      <c r="E68" s="82">
        <v>0</v>
      </c>
      <c r="F68" s="82">
        <v>4.1709999999999994</v>
      </c>
      <c r="G68" s="82">
        <v>6.1440000000000001</v>
      </c>
      <c r="H68" s="82">
        <v>6.2010000000000005</v>
      </c>
      <c r="I68" s="82">
        <v>4.1290000000000004</v>
      </c>
      <c r="J68" s="25">
        <v>53020040004</v>
      </c>
      <c r="K68" s="59" t="s">
        <v>1925</v>
      </c>
      <c r="L68" s="59" t="s">
        <v>1926</v>
      </c>
      <c r="M68" s="26" t="s">
        <v>105</v>
      </c>
      <c r="N68" s="26" t="s">
        <v>370</v>
      </c>
      <c r="O68" s="25" t="s">
        <v>414</v>
      </c>
      <c r="P68" s="26" t="s">
        <v>876</v>
      </c>
      <c r="Q68" s="26" t="s">
        <v>370</v>
      </c>
      <c r="R68" s="26">
        <v>7</v>
      </c>
      <c r="S68" s="27">
        <v>21</v>
      </c>
      <c r="T68" s="26">
        <v>6</v>
      </c>
      <c r="U68" s="27">
        <v>55</v>
      </c>
      <c r="V68" s="27">
        <v>100</v>
      </c>
      <c r="W68" s="27">
        <v>0</v>
      </c>
      <c r="X68" s="27">
        <v>70</v>
      </c>
      <c r="Y68" s="27">
        <v>85</v>
      </c>
      <c r="Z68" s="27">
        <v>100</v>
      </c>
      <c r="AA68" s="30">
        <v>0</v>
      </c>
      <c r="AB68" s="30">
        <v>120000000</v>
      </c>
      <c r="AC68" s="30">
        <v>120000000</v>
      </c>
      <c r="AD68" s="30">
        <v>120000000</v>
      </c>
      <c r="AE68" s="30">
        <f t="shared" si="1"/>
        <v>360000000</v>
      </c>
      <c r="AF68" s="59" t="s">
        <v>362</v>
      </c>
    </row>
    <row r="69" spans="1:32" ht="63.75" x14ac:dyDescent="0.25">
      <c r="A69" s="157"/>
      <c r="B69" s="158">
        <v>0</v>
      </c>
      <c r="C69" s="157"/>
      <c r="D69" s="159">
        <v>0</v>
      </c>
      <c r="E69" s="82">
        <v>0</v>
      </c>
      <c r="F69" s="82">
        <v>0</v>
      </c>
      <c r="G69" s="82">
        <v>0</v>
      </c>
      <c r="H69" s="82">
        <v>30.548999999999999</v>
      </c>
      <c r="I69" s="82">
        <v>7.6369999999999996</v>
      </c>
      <c r="J69" s="25">
        <v>53020040005</v>
      </c>
      <c r="K69" s="59" t="s">
        <v>1927</v>
      </c>
      <c r="L69" s="59" t="s">
        <v>1928</v>
      </c>
      <c r="M69" s="26" t="s">
        <v>105</v>
      </c>
      <c r="N69" s="26" t="s">
        <v>370</v>
      </c>
      <c r="O69" s="25" t="s">
        <v>414</v>
      </c>
      <c r="P69" s="26" t="s">
        <v>877</v>
      </c>
      <c r="Q69" s="26" t="s">
        <v>370</v>
      </c>
      <c r="R69" s="26">
        <v>7</v>
      </c>
      <c r="S69" s="27">
        <v>21</v>
      </c>
      <c r="T69" s="26">
        <v>6</v>
      </c>
      <c r="U69" s="27">
        <v>0</v>
      </c>
      <c r="V69" s="27">
        <v>5100</v>
      </c>
      <c r="W69" s="27">
        <v>0</v>
      </c>
      <c r="X69" s="27">
        <v>0</v>
      </c>
      <c r="Y69" s="27">
        <v>0</v>
      </c>
      <c r="Z69" s="27">
        <v>5100</v>
      </c>
      <c r="AA69" s="30">
        <v>0</v>
      </c>
      <c r="AB69" s="30">
        <v>0</v>
      </c>
      <c r="AC69" s="30">
        <v>0</v>
      </c>
      <c r="AD69" s="30">
        <v>48000064000</v>
      </c>
      <c r="AE69" s="30">
        <f t="shared" si="1"/>
        <v>48000064000</v>
      </c>
      <c r="AF69" s="59" t="s">
        <v>362</v>
      </c>
    </row>
    <row r="70" spans="1:32" ht="51" x14ac:dyDescent="0.25">
      <c r="A70" s="157"/>
      <c r="B70" s="158">
        <v>0</v>
      </c>
      <c r="C70" s="157"/>
      <c r="D70" s="159">
        <v>0</v>
      </c>
      <c r="E70" s="82">
        <v>0</v>
      </c>
      <c r="F70" s="82">
        <v>3.39</v>
      </c>
      <c r="G70" s="82">
        <v>6.048</v>
      </c>
      <c r="H70" s="82">
        <v>6.5369999999999999</v>
      </c>
      <c r="I70" s="82">
        <v>3.9940000000000002</v>
      </c>
      <c r="J70" s="25">
        <v>53020040006</v>
      </c>
      <c r="K70" s="59" t="s">
        <v>1929</v>
      </c>
      <c r="L70" s="59" t="s">
        <v>1930</v>
      </c>
      <c r="M70" s="26" t="s">
        <v>105</v>
      </c>
      <c r="N70" s="26" t="s">
        <v>370</v>
      </c>
      <c r="O70" s="25" t="s">
        <v>414</v>
      </c>
      <c r="P70" s="26" t="s">
        <v>878</v>
      </c>
      <c r="Q70" s="26" t="s">
        <v>370</v>
      </c>
      <c r="R70" s="26">
        <v>7</v>
      </c>
      <c r="S70" s="27">
        <v>21</v>
      </c>
      <c r="T70" s="26">
        <v>6</v>
      </c>
      <c r="U70" s="27">
        <v>0</v>
      </c>
      <c r="V70" s="27">
        <v>50</v>
      </c>
      <c r="W70" s="27">
        <v>0</v>
      </c>
      <c r="X70" s="27">
        <v>5</v>
      </c>
      <c r="Y70" s="27">
        <v>10</v>
      </c>
      <c r="Z70" s="27">
        <v>50</v>
      </c>
      <c r="AA70" s="30">
        <v>0</v>
      </c>
      <c r="AB70" s="30">
        <v>40000000</v>
      </c>
      <c r="AC70" s="30">
        <v>40000000</v>
      </c>
      <c r="AD70" s="30">
        <v>320000000</v>
      </c>
      <c r="AE70" s="30">
        <f t="shared" si="1"/>
        <v>400000000</v>
      </c>
      <c r="AF70" s="59" t="s">
        <v>362</v>
      </c>
    </row>
    <row r="71" spans="1:32" ht="51" x14ac:dyDescent="0.25">
      <c r="A71" s="157"/>
      <c r="B71" s="158">
        <v>0</v>
      </c>
      <c r="C71" s="157"/>
      <c r="D71" s="159">
        <v>0</v>
      </c>
      <c r="E71" s="82">
        <v>38.759</v>
      </c>
      <c r="F71" s="82">
        <v>18.201999999999998</v>
      </c>
      <c r="G71" s="82">
        <v>6.7309999999999999</v>
      </c>
      <c r="H71" s="82">
        <v>9.8179999999999996</v>
      </c>
      <c r="I71" s="82">
        <v>16.876999999999999</v>
      </c>
      <c r="J71" s="25">
        <v>53020040007</v>
      </c>
      <c r="K71" s="59" t="s">
        <v>1931</v>
      </c>
      <c r="L71" s="59" t="s">
        <v>1932</v>
      </c>
      <c r="M71" s="26" t="s">
        <v>105</v>
      </c>
      <c r="N71" s="26" t="s">
        <v>370</v>
      </c>
      <c r="O71" s="25" t="s">
        <v>414</v>
      </c>
      <c r="P71" s="26" t="s">
        <v>879</v>
      </c>
      <c r="Q71" s="26" t="s">
        <v>370</v>
      </c>
      <c r="R71" s="26">
        <v>7</v>
      </c>
      <c r="S71" s="27">
        <v>21</v>
      </c>
      <c r="T71" s="26">
        <v>6</v>
      </c>
      <c r="U71" s="27">
        <v>12</v>
      </c>
      <c r="V71" s="27">
        <v>112</v>
      </c>
      <c r="W71" s="27">
        <v>25</v>
      </c>
      <c r="X71" s="27">
        <v>38</v>
      </c>
      <c r="Y71" s="27">
        <v>51</v>
      </c>
      <c r="Z71" s="27">
        <v>112</v>
      </c>
      <c r="AA71" s="30">
        <v>2275000000</v>
      </c>
      <c r="AB71" s="30">
        <v>2275000000</v>
      </c>
      <c r="AC71" s="30">
        <v>2275000000</v>
      </c>
      <c r="AD71" s="30">
        <v>2275000000</v>
      </c>
      <c r="AE71" s="30">
        <f t="shared" si="1"/>
        <v>9100000000</v>
      </c>
      <c r="AF71" s="59" t="s">
        <v>362</v>
      </c>
    </row>
    <row r="72" spans="1:32" ht="38.25" x14ac:dyDescent="0.25">
      <c r="A72" s="157"/>
      <c r="B72" s="158">
        <v>0</v>
      </c>
      <c r="C72" s="157"/>
      <c r="D72" s="159">
        <v>0</v>
      </c>
      <c r="E72" s="82">
        <v>0</v>
      </c>
      <c r="F72" s="82">
        <v>0</v>
      </c>
      <c r="G72" s="82">
        <v>36.079000000000001</v>
      </c>
      <c r="H72" s="82">
        <v>0</v>
      </c>
      <c r="I72" s="82">
        <v>9.02</v>
      </c>
      <c r="J72" s="25">
        <v>53020040008</v>
      </c>
      <c r="K72" s="59" t="s">
        <v>1933</v>
      </c>
      <c r="L72" s="59" t="s">
        <v>1934</v>
      </c>
      <c r="M72" s="26" t="s">
        <v>105</v>
      </c>
      <c r="N72" s="26" t="s">
        <v>370</v>
      </c>
      <c r="O72" s="25" t="s">
        <v>414</v>
      </c>
      <c r="P72" s="26" t="s">
        <v>880</v>
      </c>
      <c r="Q72" s="26" t="s">
        <v>370</v>
      </c>
      <c r="R72" s="26">
        <v>7</v>
      </c>
      <c r="S72" s="27">
        <v>21</v>
      </c>
      <c r="T72" s="26">
        <v>6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30">
        <v>0</v>
      </c>
      <c r="AB72" s="30">
        <v>0</v>
      </c>
      <c r="AC72" s="30">
        <v>71702002050</v>
      </c>
      <c r="AD72" s="30">
        <v>0</v>
      </c>
      <c r="AE72" s="30">
        <f t="shared" si="1"/>
        <v>71702002050</v>
      </c>
      <c r="AF72" s="59" t="s">
        <v>362</v>
      </c>
    </row>
    <row r="73" spans="1:32" ht="51" x14ac:dyDescent="0.25">
      <c r="A73" s="157"/>
      <c r="B73" s="158">
        <v>0</v>
      </c>
      <c r="C73" s="157"/>
      <c r="D73" s="159">
        <v>0</v>
      </c>
      <c r="E73" s="82">
        <v>0</v>
      </c>
      <c r="F73" s="82">
        <v>6.3450000000000006</v>
      </c>
      <c r="G73" s="82">
        <v>6.4119999999999999</v>
      </c>
      <c r="H73" s="82">
        <v>6.7669999999999995</v>
      </c>
      <c r="I73" s="82">
        <v>4.8810000000000002</v>
      </c>
      <c r="J73" s="25">
        <v>53020040009</v>
      </c>
      <c r="K73" s="59" t="s">
        <v>1935</v>
      </c>
      <c r="L73" s="59" t="s">
        <v>1936</v>
      </c>
      <c r="M73" s="26" t="s">
        <v>105</v>
      </c>
      <c r="N73" s="26" t="s">
        <v>370</v>
      </c>
      <c r="O73" s="25" t="s">
        <v>414</v>
      </c>
      <c r="P73" s="26" t="s">
        <v>881</v>
      </c>
      <c r="Q73" s="26" t="s">
        <v>370</v>
      </c>
      <c r="R73" s="26">
        <v>7</v>
      </c>
      <c r="S73" s="27">
        <v>21</v>
      </c>
      <c r="T73" s="26">
        <v>6</v>
      </c>
      <c r="U73" s="27">
        <v>0</v>
      </c>
      <c r="V73" s="27">
        <v>100</v>
      </c>
      <c r="W73" s="27">
        <v>0</v>
      </c>
      <c r="X73" s="27">
        <v>30</v>
      </c>
      <c r="Y73" s="27">
        <v>60</v>
      </c>
      <c r="Z73" s="27">
        <v>100</v>
      </c>
      <c r="AA73" s="30">
        <v>0</v>
      </c>
      <c r="AB73" s="30">
        <v>342780000</v>
      </c>
      <c r="AC73" s="30">
        <v>342780000</v>
      </c>
      <c r="AD73" s="30">
        <v>457040000</v>
      </c>
      <c r="AE73" s="30">
        <f t="shared" si="1"/>
        <v>1142600000</v>
      </c>
      <c r="AF73" s="59" t="s">
        <v>362</v>
      </c>
    </row>
    <row r="74" spans="1:32" ht="51" x14ac:dyDescent="0.25">
      <c r="A74" s="157"/>
      <c r="B74" s="158">
        <v>0</v>
      </c>
      <c r="C74" s="157"/>
      <c r="D74" s="159">
        <v>0</v>
      </c>
      <c r="E74" s="82">
        <v>0</v>
      </c>
      <c r="F74" s="82">
        <v>8.8550000000000004</v>
      </c>
      <c r="G74" s="82">
        <v>7.4410000000000007</v>
      </c>
      <c r="H74" s="82">
        <v>6.0069999999999997</v>
      </c>
      <c r="I74" s="82">
        <v>5.5759999999999996</v>
      </c>
      <c r="J74" s="25">
        <v>53020040010</v>
      </c>
      <c r="K74" s="59" t="s">
        <v>1937</v>
      </c>
      <c r="L74" s="59" t="s">
        <v>1938</v>
      </c>
      <c r="M74" s="26" t="s">
        <v>105</v>
      </c>
      <c r="N74" s="26" t="s">
        <v>370</v>
      </c>
      <c r="O74" s="25" t="s">
        <v>414</v>
      </c>
      <c r="P74" s="26" t="s">
        <v>882</v>
      </c>
      <c r="Q74" s="26" t="s">
        <v>370</v>
      </c>
      <c r="R74" s="26">
        <v>7</v>
      </c>
      <c r="S74" s="27">
        <v>21</v>
      </c>
      <c r="T74" s="26">
        <v>6</v>
      </c>
      <c r="U74" s="27">
        <v>0</v>
      </c>
      <c r="V74" s="27">
        <v>20</v>
      </c>
      <c r="W74" s="27">
        <v>0</v>
      </c>
      <c r="X74" s="27">
        <v>5</v>
      </c>
      <c r="Y74" s="27">
        <v>15</v>
      </c>
      <c r="Z74" s="27">
        <v>20</v>
      </c>
      <c r="AA74" s="30">
        <v>0</v>
      </c>
      <c r="AB74" s="30">
        <v>600000000</v>
      </c>
      <c r="AC74" s="30">
        <v>1200000000</v>
      </c>
      <c r="AD74" s="30">
        <v>600000000</v>
      </c>
      <c r="AE74" s="30">
        <f t="shared" si="1"/>
        <v>2400000000</v>
      </c>
      <c r="AF74" s="59" t="s">
        <v>362</v>
      </c>
    </row>
    <row r="75" spans="1:32" ht="51" x14ac:dyDescent="0.25">
      <c r="A75" s="157"/>
      <c r="B75" s="158">
        <v>0</v>
      </c>
      <c r="C75" s="157"/>
      <c r="D75" s="159">
        <v>0</v>
      </c>
      <c r="E75" s="82">
        <v>0</v>
      </c>
      <c r="F75" s="82">
        <v>4.7569999999999997</v>
      </c>
      <c r="G75" s="82">
        <v>6.4320000000000004</v>
      </c>
      <c r="H75" s="82">
        <v>6.3020000000000005</v>
      </c>
      <c r="I75" s="82">
        <v>4.3730000000000002</v>
      </c>
      <c r="J75" s="25">
        <v>53020040011</v>
      </c>
      <c r="K75" s="59" t="s">
        <v>1939</v>
      </c>
      <c r="L75" s="59" t="s">
        <v>1940</v>
      </c>
      <c r="M75" s="26" t="s">
        <v>105</v>
      </c>
      <c r="N75" s="26" t="s">
        <v>370</v>
      </c>
      <c r="O75" s="25" t="s">
        <v>414</v>
      </c>
      <c r="P75" s="26" t="s">
        <v>883</v>
      </c>
      <c r="Q75" s="26" t="s">
        <v>370</v>
      </c>
      <c r="R75" s="26">
        <v>7</v>
      </c>
      <c r="S75" s="27">
        <v>21</v>
      </c>
      <c r="T75" s="26">
        <v>6</v>
      </c>
      <c r="U75" s="27">
        <v>0</v>
      </c>
      <c r="V75" s="27">
        <v>4</v>
      </c>
      <c r="W75" s="27">
        <v>0</v>
      </c>
      <c r="X75" s="27">
        <v>1</v>
      </c>
      <c r="Y75" s="27">
        <v>3</v>
      </c>
      <c r="Z75" s="27">
        <v>4</v>
      </c>
      <c r="AA75" s="30">
        <v>0</v>
      </c>
      <c r="AB75" s="30">
        <v>180000000</v>
      </c>
      <c r="AC75" s="30">
        <v>360000000</v>
      </c>
      <c r="AD75" s="30">
        <v>180000000</v>
      </c>
      <c r="AE75" s="30">
        <f t="shared" si="1"/>
        <v>720000000</v>
      </c>
      <c r="AF75" s="59" t="s">
        <v>362</v>
      </c>
    </row>
    <row r="76" spans="1:32" ht="38.25" x14ac:dyDescent="0.25">
      <c r="A76" s="157"/>
      <c r="B76" s="158">
        <v>0</v>
      </c>
      <c r="C76" s="157"/>
      <c r="D76" s="159">
        <v>0</v>
      </c>
      <c r="E76" s="82">
        <v>32.690000000000005</v>
      </c>
      <c r="F76" s="82">
        <v>21.956999999999997</v>
      </c>
      <c r="G76" s="82">
        <v>6.8019999999999996</v>
      </c>
      <c r="H76" s="82">
        <v>8.391</v>
      </c>
      <c r="I76" s="82">
        <v>17.010000000000002</v>
      </c>
      <c r="J76" s="25">
        <v>53020040012</v>
      </c>
      <c r="K76" s="59" t="s">
        <v>1941</v>
      </c>
      <c r="L76" s="59" t="s">
        <v>1942</v>
      </c>
      <c r="M76" s="26" t="s">
        <v>105</v>
      </c>
      <c r="N76" s="26" t="s">
        <v>370</v>
      </c>
      <c r="O76" s="25" t="s">
        <v>414</v>
      </c>
      <c r="P76" s="26" t="s">
        <v>884</v>
      </c>
      <c r="Q76" s="26" t="s">
        <v>370</v>
      </c>
      <c r="R76" s="28">
        <v>11</v>
      </c>
      <c r="S76" s="27">
        <v>23</v>
      </c>
      <c r="T76" s="26">
        <v>6</v>
      </c>
      <c r="U76" s="27">
        <v>2500</v>
      </c>
      <c r="V76" s="27">
        <v>30000</v>
      </c>
      <c r="W76" s="27">
        <v>2500</v>
      </c>
      <c r="X76" s="27">
        <v>12000</v>
      </c>
      <c r="Y76" s="27">
        <v>20000</v>
      </c>
      <c r="Z76" s="27">
        <v>30000</v>
      </c>
      <c r="AA76" s="30">
        <v>750000000</v>
      </c>
      <c r="AB76" s="30">
        <v>3500000000</v>
      </c>
      <c r="AC76" s="30">
        <v>4000000000</v>
      </c>
      <c r="AD76" s="30">
        <v>5000000000</v>
      </c>
      <c r="AE76" s="30">
        <f t="shared" si="1"/>
        <v>13250000000</v>
      </c>
      <c r="AF76" s="59" t="s">
        <v>362</v>
      </c>
    </row>
    <row r="77" spans="1:32" ht="63.75" x14ac:dyDescent="0.25">
      <c r="A77" s="157"/>
      <c r="B77" s="158">
        <v>0</v>
      </c>
      <c r="C77" s="157"/>
      <c r="D77" s="159">
        <v>0</v>
      </c>
      <c r="E77" s="82">
        <v>0</v>
      </c>
      <c r="F77" s="82">
        <v>4.2</v>
      </c>
      <c r="G77" s="82">
        <v>0</v>
      </c>
      <c r="H77" s="82">
        <v>0</v>
      </c>
      <c r="I77" s="82">
        <v>3</v>
      </c>
      <c r="J77" s="25">
        <v>53020040013</v>
      </c>
      <c r="K77" s="59" t="s">
        <v>1943</v>
      </c>
      <c r="L77" s="59" t="s">
        <v>1944</v>
      </c>
      <c r="M77" s="26" t="s">
        <v>105</v>
      </c>
      <c r="N77" s="26" t="s">
        <v>370</v>
      </c>
      <c r="O77" s="25" t="s">
        <v>381</v>
      </c>
      <c r="P77" s="26" t="s">
        <v>885</v>
      </c>
      <c r="Q77" s="26" t="s">
        <v>370</v>
      </c>
      <c r="R77" s="28">
        <v>11</v>
      </c>
      <c r="S77" s="27">
        <v>19</v>
      </c>
      <c r="T77" s="26">
        <v>9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27">
        <v>0</v>
      </c>
      <c r="AA77" s="30">
        <v>0</v>
      </c>
      <c r="AB77" s="30">
        <v>100000000</v>
      </c>
      <c r="AC77" s="30">
        <v>0</v>
      </c>
      <c r="AD77" s="30">
        <v>0</v>
      </c>
      <c r="AE77" s="30">
        <f t="shared" si="1"/>
        <v>100000000</v>
      </c>
      <c r="AF77" s="59" t="s">
        <v>359</v>
      </c>
    </row>
    <row r="78" spans="1:32" x14ac:dyDescent="0.25">
      <c r="A78" s="46"/>
      <c r="B78" s="89"/>
      <c r="C78" s="46"/>
      <c r="D78" s="90"/>
      <c r="E78" s="91"/>
      <c r="F78" s="91"/>
      <c r="G78" s="91"/>
      <c r="H78" s="91"/>
      <c r="I78" s="91"/>
      <c r="J78" s="46"/>
      <c r="K78" s="88"/>
      <c r="L78" s="88"/>
      <c r="M78" s="47"/>
      <c r="N78" s="47"/>
      <c r="O78" s="46"/>
      <c r="P78" s="47"/>
      <c r="Q78" s="47"/>
      <c r="R78" s="48"/>
      <c r="S78" s="49"/>
      <c r="T78" s="47"/>
      <c r="U78" s="49"/>
      <c r="V78" s="49"/>
      <c r="W78" s="49"/>
      <c r="X78" s="49"/>
      <c r="Y78" s="49"/>
      <c r="Z78" s="49"/>
      <c r="AA78" s="51"/>
      <c r="AB78" s="51"/>
      <c r="AC78" s="51"/>
      <c r="AD78" s="51"/>
      <c r="AE78" s="51"/>
      <c r="AF78" s="88"/>
    </row>
    <row r="79" spans="1:32" ht="63.75" x14ac:dyDescent="0.25">
      <c r="A79" s="157" t="s">
        <v>1945</v>
      </c>
      <c r="B79" s="158">
        <v>15.911</v>
      </c>
      <c r="C79" s="157" t="s">
        <v>1946</v>
      </c>
      <c r="D79" s="159">
        <v>15.134</v>
      </c>
      <c r="E79" s="82">
        <v>0</v>
      </c>
      <c r="F79" s="82">
        <v>28.465</v>
      </c>
      <c r="G79" s="82">
        <v>16.608000000000001</v>
      </c>
      <c r="H79" s="82">
        <v>17.571999999999999</v>
      </c>
      <c r="I79" s="82">
        <v>15.662000000000001</v>
      </c>
      <c r="J79" s="25">
        <v>53030010001</v>
      </c>
      <c r="K79" s="59" t="s">
        <v>1947</v>
      </c>
      <c r="L79" s="59" t="s">
        <v>1948</v>
      </c>
      <c r="M79" s="26" t="s">
        <v>105</v>
      </c>
      <c r="N79" s="26" t="s">
        <v>370</v>
      </c>
      <c r="O79" s="25" t="s">
        <v>381</v>
      </c>
      <c r="P79" s="26" t="s">
        <v>886</v>
      </c>
      <c r="Q79" s="26" t="s">
        <v>370</v>
      </c>
      <c r="R79" s="26">
        <v>6</v>
      </c>
      <c r="S79" s="27">
        <v>32</v>
      </c>
      <c r="T79" s="28">
        <v>10</v>
      </c>
      <c r="U79" s="27">
        <v>0</v>
      </c>
      <c r="V79" s="27">
        <v>4</v>
      </c>
      <c r="W79" s="27">
        <v>0</v>
      </c>
      <c r="X79" s="27">
        <v>2</v>
      </c>
      <c r="Y79" s="27">
        <v>3</v>
      </c>
      <c r="Z79" s="27">
        <v>4</v>
      </c>
      <c r="AA79" s="27">
        <v>0</v>
      </c>
      <c r="AB79" s="29">
        <v>1000000000</v>
      </c>
      <c r="AC79" s="29">
        <v>500000000</v>
      </c>
      <c r="AD79" s="29">
        <v>500000000</v>
      </c>
      <c r="AE79" s="30">
        <f t="shared" si="1"/>
        <v>2000000000</v>
      </c>
      <c r="AF79" s="59" t="s">
        <v>365</v>
      </c>
    </row>
    <row r="80" spans="1:32" ht="102" x14ac:dyDescent="0.25">
      <c r="A80" s="157"/>
      <c r="B80" s="158">
        <v>0</v>
      </c>
      <c r="C80" s="157"/>
      <c r="D80" s="159">
        <v>0</v>
      </c>
      <c r="E80" s="82">
        <v>0</v>
      </c>
      <c r="F80" s="82">
        <v>28.465</v>
      </c>
      <c r="G80" s="82">
        <v>16.608000000000001</v>
      </c>
      <c r="H80" s="82">
        <v>0</v>
      </c>
      <c r="I80" s="82">
        <v>11.268000000000001</v>
      </c>
      <c r="J80" s="25">
        <v>53030010002</v>
      </c>
      <c r="K80" s="59" t="s">
        <v>1949</v>
      </c>
      <c r="L80" s="59" t="s">
        <v>1950</v>
      </c>
      <c r="M80" s="26" t="s">
        <v>105</v>
      </c>
      <c r="N80" s="26" t="s">
        <v>370</v>
      </c>
      <c r="O80" s="25" t="s">
        <v>808</v>
      </c>
      <c r="P80" s="26" t="s">
        <v>887</v>
      </c>
      <c r="Q80" s="26" t="s">
        <v>370</v>
      </c>
      <c r="R80" s="26">
        <v>6</v>
      </c>
      <c r="S80" s="27">
        <v>32</v>
      </c>
      <c r="T80" s="28">
        <v>10</v>
      </c>
      <c r="U80" s="27">
        <v>3</v>
      </c>
      <c r="V80" s="27">
        <v>4</v>
      </c>
      <c r="W80" s="27">
        <v>0</v>
      </c>
      <c r="X80" s="27">
        <v>3</v>
      </c>
      <c r="Y80" s="27">
        <v>4</v>
      </c>
      <c r="Z80" s="27">
        <v>0</v>
      </c>
      <c r="AA80" s="27">
        <v>0</v>
      </c>
      <c r="AB80" s="29">
        <v>1000000000</v>
      </c>
      <c r="AC80" s="29">
        <v>500000000</v>
      </c>
      <c r="AD80" s="29">
        <v>0</v>
      </c>
      <c r="AE80" s="30">
        <f t="shared" si="1"/>
        <v>1500000000</v>
      </c>
      <c r="AF80" s="59" t="s">
        <v>365</v>
      </c>
    </row>
    <row r="81" spans="1:32" ht="140.25" x14ac:dyDescent="0.25">
      <c r="A81" s="157"/>
      <c r="B81" s="158">
        <v>0</v>
      </c>
      <c r="C81" s="157"/>
      <c r="D81" s="159">
        <v>0</v>
      </c>
      <c r="E81" s="82">
        <v>23.164000000000001</v>
      </c>
      <c r="F81" s="82">
        <v>9.5670000000000002</v>
      </c>
      <c r="G81" s="82">
        <v>33.068999999999996</v>
      </c>
      <c r="H81" s="82">
        <v>46.57</v>
      </c>
      <c r="I81" s="82">
        <v>33.143999999999998</v>
      </c>
      <c r="J81" s="25">
        <v>53030010003</v>
      </c>
      <c r="K81" s="59" t="s">
        <v>1951</v>
      </c>
      <c r="L81" s="59" t="s">
        <v>1952</v>
      </c>
      <c r="M81" s="26" t="s">
        <v>105</v>
      </c>
      <c r="N81" s="26" t="s">
        <v>371</v>
      </c>
      <c r="O81" s="25" t="s">
        <v>741</v>
      </c>
      <c r="P81" s="26" t="s">
        <v>888</v>
      </c>
      <c r="Q81" s="26" t="s">
        <v>370</v>
      </c>
      <c r="R81" s="26">
        <v>6</v>
      </c>
      <c r="S81" s="27">
        <v>40</v>
      </c>
      <c r="T81" s="26">
        <v>3</v>
      </c>
      <c r="U81" s="27">
        <v>0</v>
      </c>
      <c r="V81" s="27">
        <v>100</v>
      </c>
      <c r="W81" s="27">
        <v>10</v>
      </c>
      <c r="X81" s="27">
        <v>20</v>
      </c>
      <c r="Y81" s="27">
        <v>90</v>
      </c>
      <c r="Z81" s="27">
        <v>100</v>
      </c>
      <c r="AA81" s="30">
        <v>8000000</v>
      </c>
      <c r="AB81" s="30">
        <v>16000000</v>
      </c>
      <c r="AC81" s="30">
        <v>28945139370</v>
      </c>
      <c r="AD81" s="30">
        <v>3216126597</v>
      </c>
      <c r="AE81" s="30">
        <f t="shared" si="1"/>
        <v>32185265967</v>
      </c>
      <c r="AF81" s="59" t="s">
        <v>362</v>
      </c>
    </row>
    <row r="82" spans="1:32" ht="127.5" x14ac:dyDescent="0.25">
      <c r="A82" s="157"/>
      <c r="B82" s="158">
        <v>0</v>
      </c>
      <c r="C82" s="157"/>
      <c r="D82" s="159">
        <v>0</v>
      </c>
      <c r="E82" s="82">
        <v>38.417999999999999</v>
      </c>
      <c r="F82" s="82">
        <v>14.677000000000001</v>
      </c>
      <c r="G82" s="82">
        <v>14.499999999999998</v>
      </c>
      <c r="H82" s="82">
        <v>14.97</v>
      </c>
      <c r="I82" s="82">
        <v>25.193999999999999</v>
      </c>
      <c r="J82" s="25">
        <v>53030010004</v>
      </c>
      <c r="K82" s="59" t="s">
        <v>1953</v>
      </c>
      <c r="L82" s="59" t="s">
        <v>1954</v>
      </c>
      <c r="M82" s="26" t="s">
        <v>105</v>
      </c>
      <c r="N82" s="26" t="s">
        <v>371</v>
      </c>
      <c r="O82" s="25" t="s">
        <v>889</v>
      </c>
      <c r="P82" s="26" t="s">
        <v>890</v>
      </c>
      <c r="Q82" s="26" t="s">
        <v>370</v>
      </c>
      <c r="R82" s="26">
        <v>6</v>
      </c>
      <c r="S82" s="27">
        <v>40</v>
      </c>
      <c r="T82" s="26">
        <v>3</v>
      </c>
      <c r="U82" s="27">
        <v>0</v>
      </c>
      <c r="V82" s="27">
        <v>100</v>
      </c>
      <c r="W82" s="27">
        <v>10</v>
      </c>
      <c r="X82" s="27">
        <v>20</v>
      </c>
      <c r="Y82" s="27">
        <v>40</v>
      </c>
      <c r="Z82" s="27">
        <v>100</v>
      </c>
      <c r="AA82" s="30">
        <v>51840000</v>
      </c>
      <c r="AB82" s="30">
        <v>103680000</v>
      </c>
      <c r="AC82" s="30">
        <v>155520000</v>
      </c>
      <c r="AD82" s="30">
        <v>207360000</v>
      </c>
      <c r="AE82" s="30">
        <f t="shared" si="1"/>
        <v>518400000</v>
      </c>
      <c r="AF82" s="59" t="s">
        <v>362</v>
      </c>
    </row>
    <row r="83" spans="1:32" ht="63.75" x14ac:dyDescent="0.25">
      <c r="A83" s="157"/>
      <c r="B83" s="158">
        <v>0</v>
      </c>
      <c r="C83" s="157"/>
      <c r="D83" s="159">
        <v>0</v>
      </c>
      <c r="E83" s="82">
        <v>38.417999999999999</v>
      </c>
      <c r="F83" s="82">
        <v>18.826000000000001</v>
      </c>
      <c r="G83" s="82">
        <v>19.215</v>
      </c>
      <c r="H83" s="82">
        <v>20.888000000000002</v>
      </c>
      <c r="I83" s="82">
        <v>14.732000000000001</v>
      </c>
      <c r="J83" s="25">
        <v>53030010005</v>
      </c>
      <c r="K83" s="59" t="s">
        <v>1955</v>
      </c>
      <c r="L83" s="59" t="s">
        <v>1956</v>
      </c>
      <c r="M83" s="26" t="s">
        <v>105</v>
      </c>
      <c r="N83" s="26" t="s">
        <v>370</v>
      </c>
      <c r="O83" s="22" t="s">
        <v>414</v>
      </c>
      <c r="P83" s="33" t="s">
        <v>891</v>
      </c>
      <c r="Q83" s="26" t="s">
        <v>370</v>
      </c>
      <c r="R83" s="26">
        <v>6</v>
      </c>
      <c r="S83" s="27">
        <v>32</v>
      </c>
      <c r="T83" s="26">
        <v>3</v>
      </c>
      <c r="U83" s="27">
        <v>3</v>
      </c>
      <c r="V83" s="27">
        <v>12</v>
      </c>
      <c r="W83" s="27">
        <v>0</v>
      </c>
      <c r="X83" s="27">
        <v>7</v>
      </c>
      <c r="Y83" s="27">
        <v>9</v>
      </c>
      <c r="Z83" s="27">
        <v>12</v>
      </c>
      <c r="AA83" s="30">
        <v>51840000</v>
      </c>
      <c r="AB83" s="30">
        <v>700000000</v>
      </c>
      <c r="AC83" s="30">
        <v>1000000000</v>
      </c>
      <c r="AD83" s="30">
        <v>1300000000</v>
      </c>
      <c r="AE83" s="30">
        <f t="shared" si="1"/>
        <v>3051840000</v>
      </c>
      <c r="AF83" s="59" t="s">
        <v>362</v>
      </c>
    </row>
    <row r="84" spans="1:32" ht="51" x14ac:dyDescent="0.25">
      <c r="A84" s="157"/>
      <c r="B84" s="158">
        <v>0</v>
      </c>
      <c r="C84" s="157" t="s">
        <v>1957</v>
      </c>
      <c r="D84" s="159">
        <v>35.753</v>
      </c>
      <c r="E84" s="82">
        <v>0</v>
      </c>
      <c r="F84" s="82">
        <v>35.665999999999997</v>
      </c>
      <c r="G84" s="82">
        <v>0</v>
      </c>
      <c r="H84" s="82">
        <v>0</v>
      </c>
      <c r="I84" s="82">
        <v>8.9169999999999998</v>
      </c>
      <c r="J84" s="25">
        <v>53030020001</v>
      </c>
      <c r="K84" s="59" t="s">
        <v>1958</v>
      </c>
      <c r="L84" s="59" t="s">
        <v>1959</v>
      </c>
      <c r="M84" s="26" t="s">
        <v>105</v>
      </c>
      <c r="N84" s="26" t="s">
        <v>370</v>
      </c>
      <c r="O84" s="25" t="s">
        <v>414</v>
      </c>
      <c r="P84" s="26" t="s">
        <v>892</v>
      </c>
      <c r="Q84" s="26" t="s">
        <v>370</v>
      </c>
      <c r="R84" s="26">
        <v>7</v>
      </c>
      <c r="S84" s="27">
        <v>21</v>
      </c>
      <c r="T84" s="26">
        <v>6</v>
      </c>
      <c r="U84" s="27">
        <v>0</v>
      </c>
      <c r="V84" s="27">
        <v>1</v>
      </c>
      <c r="W84" s="27">
        <v>0</v>
      </c>
      <c r="X84" s="27">
        <v>1</v>
      </c>
      <c r="Y84" s="27">
        <v>0</v>
      </c>
      <c r="Z84" s="27">
        <v>0</v>
      </c>
      <c r="AA84" s="30">
        <v>0</v>
      </c>
      <c r="AB84" s="30">
        <v>36202777720</v>
      </c>
      <c r="AC84" s="30">
        <v>0</v>
      </c>
      <c r="AD84" s="30">
        <v>0</v>
      </c>
      <c r="AE84" s="30">
        <f t="shared" si="1"/>
        <v>36202777720</v>
      </c>
      <c r="AF84" s="59" t="s">
        <v>362</v>
      </c>
    </row>
    <row r="85" spans="1:32" ht="63.75" x14ac:dyDescent="0.25">
      <c r="A85" s="157"/>
      <c r="B85" s="158">
        <v>0</v>
      </c>
      <c r="C85" s="157"/>
      <c r="D85" s="159">
        <v>0</v>
      </c>
      <c r="E85" s="82">
        <v>0</v>
      </c>
      <c r="F85" s="82">
        <v>26.733000000000001</v>
      </c>
      <c r="G85" s="82">
        <v>0</v>
      </c>
      <c r="H85" s="82">
        <v>0</v>
      </c>
      <c r="I85" s="82">
        <v>6.6829999999999998</v>
      </c>
      <c r="J85" s="25">
        <v>53030020002</v>
      </c>
      <c r="K85" s="59" t="s">
        <v>1960</v>
      </c>
      <c r="L85" s="59" t="s">
        <v>1961</v>
      </c>
      <c r="M85" s="26" t="s">
        <v>105</v>
      </c>
      <c r="N85" s="26" t="s">
        <v>370</v>
      </c>
      <c r="O85" s="25" t="s">
        <v>414</v>
      </c>
      <c r="P85" s="26" t="s">
        <v>893</v>
      </c>
      <c r="Q85" s="26" t="s">
        <v>370</v>
      </c>
      <c r="R85" s="26">
        <v>7</v>
      </c>
      <c r="S85" s="27">
        <v>21</v>
      </c>
      <c r="T85" s="26">
        <v>6</v>
      </c>
      <c r="U85" s="27">
        <v>0</v>
      </c>
      <c r="V85" s="27">
        <v>1</v>
      </c>
      <c r="W85" s="27">
        <v>0</v>
      </c>
      <c r="X85" s="27">
        <v>1</v>
      </c>
      <c r="Y85" s="27">
        <v>0</v>
      </c>
      <c r="Z85" s="27">
        <v>0</v>
      </c>
      <c r="AA85" s="30">
        <v>0</v>
      </c>
      <c r="AB85" s="30">
        <v>21672803120</v>
      </c>
      <c r="AC85" s="30">
        <v>0</v>
      </c>
      <c r="AD85" s="30">
        <v>0</v>
      </c>
      <c r="AE85" s="30">
        <f t="shared" si="1"/>
        <v>21672803120</v>
      </c>
      <c r="AF85" s="59" t="s">
        <v>362</v>
      </c>
    </row>
    <row r="86" spans="1:32" ht="51" x14ac:dyDescent="0.25">
      <c r="A86" s="157"/>
      <c r="B86" s="158">
        <v>0</v>
      </c>
      <c r="C86" s="157"/>
      <c r="D86" s="159">
        <v>0</v>
      </c>
      <c r="E86" s="82">
        <v>19.533000000000001</v>
      </c>
      <c r="F86" s="82">
        <v>8.8130000000000006</v>
      </c>
      <c r="G86" s="82">
        <v>21.607000000000003</v>
      </c>
      <c r="H86" s="82">
        <v>22.644000000000002</v>
      </c>
      <c r="I86" s="82">
        <v>18.149000000000001</v>
      </c>
      <c r="J86" s="25">
        <v>53030020003</v>
      </c>
      <c r="K86" s="59" t="s">
        <v>1962</v>
      </c>
      <c r="L86" s="59" t="s">
        <v>1963</v>
      </c>
      <c r="M86" s="26" t="s">
        <v>105</v>
      </c>
      <c r="N86" s="26" t="s">
        <v>894</v>
      </c>
      <c r="O86" s="25" t="s">
        <v>733</v>
      </c>
      <c r="P86" s="26" t="s">
        <v>895</v>
      </c>
      <c r="Q86" s="26" t="s">
        <v>372</v>
      </c>
      <c r="R86" s="26">
        <v>7</v>
      </c>
      <c r="S86" s="27">
        <v>21</v>
      </c>
      <c r="T86" s="26">
        <v>6</v>
      </c>
      <c r="U86" s="27">
        <v>63</v>
      </c>
      <c r="V86" s="27">
        <v>263</v>
      </c>
      <c r="W86" s="27">
        <v>115</v>
      </c>
      <c r="X86" s="27">
        <v>165</v>
      </c>
      <c r="Y86" s="27">
        <v>220</v>
      </c>
      <c r="Z86" s="27">
        <v>263</v>
      </c>
      <c r="AA86" s="30">
        <v>6644622000</v>
      </c>
      <c r="AB86" s="30">
        <v>2050360000</v>
      </c>
      <c r="AC86" s="30">
        <v>2150000000</v>
      </c>
      <c r="AD86" s="30">
        <v>2520000000</v>
      </c>
      <c r="AE86" s="30">
        <f t="shared" si="1"/>
        <v>13364982000</v>
      </c>
      <c r="AF86" s="59" t="s">
        <v>362</v>
      </c>
    </row>
    <row r="87" spans="1:32" ht="38.25" x14ac:dyDescent="0.25">
      <c r="A87" s="157"/>
      <c r="B87" s="158">
        <v>0</v>
      </c>
      <c r="C87" s="157"/>
      <c r="D87" s="159">
        <v>0</v>
      </c>
      <c r="E87" s="82">
        <v>22.582000000000001</v>
      </c>
      <c r="F87" s="82">
        <v>9.2590000000000003</v>
      </c>
      <c r="G87" s="82">
        <v>23.821999999999999</v>
      </c>
      <c r="H87" s="82">
        <v>27.578000000000003</v>
      </c>
      <c r="I87" s="82">
        <v>20.810000000000002</v>
      </c>
      <c r="J87" s="25">
        <v>53030020004</v>
      </c>
      <c r="K87" s="59" t="s">
        <v>1964</v>
      </c>
      <c r="L87" s="59" t="s">
        <v>1965</v>
      </c>
      <c r="M87" s="26" t="s">
        <v>105</v>
      </c>
      <c r="N87" s="26" t="s">
        <v>370</v>
      </c>
      <c r="O87" s="25" t="s">
        <v>414</v>
      </c>
      <c r="P87" s="26" t="s">
        <v>896</v>
      </c>
      <c r="Q87" s="26" t="s">
        <v>370</v>
      </c>
      <c r="R87" s="26">
        <v>7</v>
      </c>
      <c r="S87" s="27">
        <v>21</v>
      </c>
      <c r="T87" s="26">
        <v>6</v>
      </c>
      <c r="U87" s="27">
        <v>40</v>
      </c>
      <c r="V87" s="27">
        <v>162</v>
      </c>
      <c r="W87" s="27">
        <v>56</v>
      </c>
      <c r="X87" s="27">
        <v>91</v>
      </c>
      <c r="Y87" s="27">
        <v>116</v>
      </c>
      <c r="Z87" s="27">
        <v>162</v>
      </c>
      <c r="AA87" s="30">
        <v>7682189000</v>
      </c>
      <c r="AB87" s="30">
        <v>3104445000</v>
      </c>
      <c r="AC87" s="30">
        <v>2500000000</v>
      </c>
      <c r="AD87" s="30">
        <v>4500000000</v>
      </c>
      <c r="AE87" s="30">
        <f t="shared" si="1"/>
        <v>17786634000</v>
      </c>
      <c r="AF87" s="59" t="s">
        <v>362</v>
      </c>
    </row>
    <row r="88" spans="1:32" ht="51" x14ac:dyDescent="0.25">
      <c r="A88" s="157"/>
      <c r="B88" s="158">
        <v>0</v>
      </c>
      <c r="C88" s="157"/>
      <c r="D88" s="159">
        <v>0</v>
      </c>
      <c r="E88" s="82">
        <v>40.914000000000001</v>
      </c>
      <c r="F88" s="82">
        <v>11.174000000000001</v>
      </c>
      <c r="G88" s="82">
        <v>35.382000000000005</v>
      </c>
      <c r="H88" s="82">
        <v>32.640999999999998</v>
      </c>
      <c r="I88" s="82">
        <v>30.027999999999999</v>
      </c>
      <c r="J88" s="25">
        <v>53030020005</v>
      </c>
      <c r="K88" s="59" t="s">
        <v>1966</v>
      </c>
      <c r="L88" s="59" t="s">
        <v>1967</v>
      </c>
      <c r="M88" s="26" t="s">
        <v>105</v>
      </c>
      <c r="N88" s="26" t="s">
        <v>894</v>
      </c>
      <c r="O88" s="25" t="s">
        <v>414</v>
      </c>
      <c r="P88" s="26" t="s">
        <v>897</v>
      </c>
      <c r="Q88" s="26" t="s">
        <v>372</v>
      </c>
      <c r="R88" s="26">
        <v>7</v>
      </c>
      <c r="S88" s="27">
        <v>21</v>
      </c>
      <c r="T88" s="26">
        <v>6</v>
      </c>
      <c r="U88" s="27">
        <v>71</v>
      </c>
      <c r="V88" s="27">
        <v>242</v>
      </c>
      <c r="W88" s="27">
        <v>135.78</v>
      </c>
      <c r="X88" s="27">
        <v>165.19</v>
      </c>
      <c r="Y88" s="27">
        <v>199.07</v>
      </c>
      <c r="Z88" s="27">
        <v>242</v>
      </c>
      <c r="AA88" s="30">
        <v>18000000000</v>
      </c>
      <c r="AB88" s="30">
        <v>8145200000</v>
      </c>
      <c r="AC88" s="30">
        <v>9383060000</v>
      </c>
      <c r="AD88" s="30">
        <v>11089540000</v>
      </c>
      <c r="AE88" s="30">
        <f t="shared" si="1"/>
        <v>46617800000</v>
      </c>
      <c r="AF88" s="59" t="s">
        <v>362</v>
      </c>
    </row>
    <row r="89" spans="1:32" ht="63.75" x14ac:dyDescent="0.25">
      <c r="A89" s="157"/>
      <c r="B89" s="158">
        <v>0</v>
      </c>
      <c r="C89" s="157"/>
      <c r="D89" s="159">
        <v>0</v>
      </c>
      <c r="E89" s="82">
        <v>16.971</v>
      </c>
      <c r="F89" s="82">
        <v>8.3550000000000004</v>
      </c>
      <c r="G89" s="82">
        <v>19.189</v>
      </c>
      <c r="H89" s="82">
        <v>17.137</v>
      </c>
      <c r="I89" s="82">
        <v>15.412999999999998</v>
      </c>
      <c r="J89" s="25">
        <v>53030020006</v>
      </c>
      <c r="K89" s="59" t="s">
        <v>1968</v>
      </c>
      <c r="L89" s="59" t="s">
        <v>1969</v>
      </c>
      <c r="M89" s="26" t="s">
        <v>105</v>
      </c>
      <c r="N89" s="26" t="s">
        <v>370</v>
      </c>
      <c r="O89" s="25" t="s">
        <v>414</v>
      </c>
      <c r="P89" s="26" t="s">
        <v>898</v>
      </c>
      <c r="Q89" s="26" t="s">
        <v>370</v>
      </c>
      <c r="R89" s="26">
        <v>7</v>
      </c>
      <c r="S89" s="27">
        <v>21</v>
      </c>
      <c r="T89" s="26">
        <v>6</v>
      </c>
      <c r="U89" s="27">
        <v>8555</v>
      </c>
      <c r="V89" s="27">
        <v>44034</v>
      </c>
      <c r="W89" s="27">
        <v>17163</v>
      </c>
      <c r="X89" s="27">
        <v>25943</v>
      </c>
      <c r="Y89" s="27">
        <v>34899</v>
      </c>
      <c r="Z89" s="27">
        <v>44034</v>
      </c>
      <c r="AA89" s="30">
        <v>1690851019</v>
      </c>
      <c r="AB89" s="30">
        <v>1716566200</v>
      </c>
      <c r="AC89" s="30">
        <v>1768063186</v>
      </c>
      <c r="AD89" s="30">
        <v>1821105081</v>
      </c>
      <c r="AE89" s="30">
        <f t="shared" si="1"/>
        <v>6996585486</v>
      </c>
      <c r="AF89" s="59" t="s">
        <v>362</v>
      </c>
    </row>
    <row r="90" spans="1:32" ht="63.75" customHeight="1" x14ac:dyDescent="0.25">
      <c r="A90" s="157"/>
      <c r="B90" s="158">
        <v>0</v>
      </c>
      <c r="C90" s="157" t="s">
        <v>1970</v>
      </c>
      <c r="D90" s="159">
        <v>28.262999999999998</v>
      </c>
      <c r="E90" s="82">
        <v>41.143999999999998</v>
      </c>
      <c r="F90" s="82">
        <v>11.693000000000001</v>
      </c>
      <c r="G90" s="82">
        <v>10.85</v>
      </c>
      <c r="H90" s="82">
        <v>7.6899999999999995</v>
      </c>
      <c r="I90" s="82">
        <v>17.844999999999999</v>
      </c>
      <c r="J90" s="25">
        <v>53030030001</v>
      </c>
      <c r="K90" s="59" t="s">
        <v>1971</v>
      </c>
      <c r="L90" s="59" t="s">
        <v>1972</v>
      </c>
      <c r="M90" s="26" t="s">
        <v>105</v>
      </c>
      <c r="N90" s="26" t="s">
        <v>371</v>
      </c>
      <c r="O90" s="25" t="s">
        <v>899</v>
      </c>
      <c r="P90" s="26" t="s">
        <v>900</v>
      </c>
      <c r="Q90" s="26" t="s">
        <v>370</v>
      </c>
      <c r="R90" s="26">
        <v>6</v>
      </c>
      <c r="S90" s="27">
        <v>32</v>
      </c>
      <c r="T90" s="26">
        <v>3</v>
      </c>
      <c r="U90" s="27">
        <v>0</v>
      </c>
      <c r="V90" s="27">
        <v>2</v>
      </c>
      <c r="W90" s="68">
        <v>0.2</v>
      </c>
      <c r="X90" s="68">
        <v>0.8</v>
      </c>
      <c r="Y90" s="68">
        <v>1.8</v>
      </c>
      <c r="Z90" s="68">
        <v>2</v>
      </c>
      <c r="AA90" s="30">
        <v>1160000000</v>
      </c>
      <c r="AB90" s="30">
        <v>1160000000</v>
      </c>
      <c r="AC90" s="30">
        <v>1160000000</v>
      </c>
      <c r="AD90" s="30">
        <v>1160000000</v>
      </c>
      <c r="AE90" s="30">
        <f t="shared" si="1"/>
        <v>4640000000</v>
      </c>
      <c r="AF90" s="59" t="s">
        <v>362</v>
      </c>
    </row>
    <row r="91" spans="1:32" ht="89.25" x14ac:dyDescent="0.25">
      <c r="A91" s="157"/>
      <c r="B91" s="158">
        <v>0</v>
      </c>
      <c r="C91" s="157"/>
      <c r="D91" s="159">
        <v>0</v>
      </c>
      <c r="E91" s="82">
        <v>0</v>
      </c>
      <c r="F91" s="82">
        <v>0</v>
      </c>
      <c r="G91" s="82">
        <v>7.1220000000000008</v>
      </c>
      <c r="H91" s="82">
        <v>7.819</v>
      </c>
      <c r="I91" s="82">
        <v>3.7350000000000003</v>
      </c>
      <c r="J91" s="25">
        <v>53030030002</v>
      </c>
      <c r="K91" s="59" t="s">
        <v>1973</v>
      </c>
      <c r="L91" s="59" t="s">
        <v>1974</v>
      </c>
      <c r="M91" s="26" t="s">
        <v>105</v>
      </c>
      <c r="N91" s="26" t="s">
        <v>370</v>
      </c>
      <c r="O91" s="25" t="s">
        <v>381</v>
      </c>
      <c r="P91" s="26" t="s">
        <v>901</v>
      </c>
      <c r="Q91" s="26" t="s">
        <v>370</v>
      </c>
      <c r="R91" s="26">
        <v>6</v>
      </c>
      <c r="S91" s="27">
        <v>32</v>
      </c>
      <c r="T91" s="28">
        <v>10</v>
      </c>
      <c r="U91" s="27">
        <v>0</v>
      </c>
      <c r="V91" s="27">
        <v>1</v>
      </c>
      <c r="W91" s="27">
        <v>0</v>
      </c>
      <c r="X91" s="27">
        <v>0</v>
      </c>
      <c r="Y91" s="27">
        <v>1</v>
      </c>
      <c r="Z91" s="27">
        <v>1</v>
      </c>
      <c r="AA91" s="27">
        <v>0</v>
      </c>
      <c r="AB91" s="27">
        <v>0</v>
      </c>
      <c r="AC91" s="27">
        <v>120000000</v>
      </c>
      <c r="AD91" s="27">
        <v>123600000</v>
      </c>
      <c r="AE91" s="30">
        <f t="shared" si="1"/>
        <v>243600000</v>
      </c>
      <c r="AF91" s="59" t="s">
        <v>365</v>
      </c>
    </row>
    <row r="92" spans="1:32" ht="51" x14ac:dyDescent="0.25">
      <c r="A92" s="157"/>
      <c r="B92" s="158">
        <v>0</v>
      </c>
      <c r="C92" s="157"/>
      <c r="D92" s="159">
        <v>0</v>
      </c>
      <c r="E92" s="82">
        <v>0</v>
      </c>
      <c r="F92" s="82">
        <v>11.343</v>
      </c>
      <c r="G92" s="82">
        <v>12.642999999999999</v>
      </c>
      <c r="H92" s="82">
        <v>20.202999999999999</v>
      </c>
      <c r="I92" s="82">
        <v>11.797000000000001</v>
      </c>
      <c r="J92" s="25">
        <v>53030030003</v>
      </c>
      <c r="K92" s="59" t="s">
        <v>1975</v>
      </c>
      <c r="L92" s="59" t="s">
        <v>1976</v>
      </c>
      <c r="M92" s="26" t="s">
        <v>105</v>
      </c>
      <c r="N92" s="26" t="s">
        <v>370</v>
      </c>
      <c r="O92" s="22" t="s">
        <v>381</v>
      </c>
      <c r="P92" s="33" t="s">
        <v>902</v>
      </c>
      <c r="Q92" s="26" t="s">
        <v>370</v>
      </c>
      <c r="R92" s="26">
        <v>6</v>
      </c>
      <c r="S92" s="27">
        <v>40</v>
      </c>
      <c r="T92" s="26">
        <v>3</v>
      </c>
      <c r="U92" s="27">
        <v>0</v>
      </c>
      <c r="V92" s="27">
        <v>2</v>
      </c>
      <c r="W92" s="68">
        <v>0</v>
      </c>
      <c r="X92" s="68">
        <v>0.4</v>
      </c>
      <c r="Y92" s="68">
        <v>1.2</v>
      </c>
      <c r="Z92" s="68">
        <v>2</v>
      </c>
      <c r="AA92" s="30">
        <v>0</v>
      </c>
      <c r="AB92" s="30">
        <v>1050000000</v>
      </c>
      <c r="AC92" s="30">
        <v>2450000000</v>
      </c>
      <c r="AD92" s="30">
        <v>3500000000</v>
      </c>
      <c r="AE92" s="30">
        <f t="shared" si="1"/>
        <v>7000000000</v>
      </c>
      <c r="AF92" s="59" t="s">
        <v>362</v>
      </c>
    </row>
    <row r="93" spans="1:32" ht="51" x14ac:dyDescent="0.25">
      <c r="A93" s="157"/>
      <c r="B93" s="158">
        <v>0</v>
      </c>
      <c r="C93" s="157"/>
      <c r="D93" s="159">
        <v>0</v>
      </c>
      <c r="E93" s="82">
        <v>58.855999999999995</v>
      </c>
      <c r="F93" s="82">
        <v>16.704000000000001</v>
      </c>
      <c r="G93" s="82">
        <v>16.775000000000002</v>
      </c>
      <c r="H93" s="82">
        <v>29.344999999999999</v>
      </c>
      <c r="I93" s="82">
        <v>32.92</v>
      </c>
      <c r="J93" s="25">
        <v>53030030004</v>
      </c>
      <c r="K93" s="59" t="s">
        <v>1977</v>
      </c>
      <c r="L93" s="59" t="s">
        <v>1978</v>
      </c>
      <c r="M93" s="26" t="s">
        <v>105</v>
      </c>
      <c r="N93" s="26" t="s">
        <v>370</v>
      </c>
      <c r="O93" s="25" t="s">
        <v>381</v>
      </c>
      <c r="P93" s="26" t="s">
        <v>903</v>
      </c>
      <c r="Q93" s="26" t="s">
        <v>370</v>
      </c>
      <c r="R93" s="26">
        <v>6</v>
      </c>
      <c r="S93" s="27">
        <v>40</v>
      </c>
      <c r="T93" s="26">
        <v>3</v>
      </c>
      <c r="U93" s="27">
        <v>17</v>
      </c>
      <c r="V93" s="27">
        <v>29</v>
      </c>
      <c r="W93" s="27">
        <v>17</v>
      </c>
      <c r="X93" s="27">
        <v>23</v>
      </c>
      <c r="Y93" s="27">
        <v>27</v>
      </c>
      <c r="Z93" s="27">
        <v>29</v>
      </c>
      <c r="AA93" s="30">
        <v>7041241631</v>
      </c>
      <c r="AB93" s="30">
        <v>5246879607</v>
      </c>
      <c r="AC93" s="30">
        <v>3717768009</v>
      </c>
      <c r="AD93" s="30">
        <v>6839953712</v>
      </c>
      <c r="AE93" s="30">
        <f t="shared" si="1"/>
        <v>22845842959</v>
      </c>
      <c r="AF93" s="59" t="s">
        <v>356</v>
      </c>
    </row>
    <row r="94" spans="1:32" ht="51" x14ac:dyDescent="0.25">
      <c r="A94" s="157"/>
      <c r="B94" s="158">
        <v>0</v>
      </c>
      <c r="C94" s="157"/>
      <c r="D94" s="159">
        <v>0</v>
      </c>
      <c r="E94" s="82">
        <v>0</v>
      </c>
      <c r="F94" s="82">
        <v>10.319000000000001</v>
      </c>
      <c r="G94" s="82">
        <v>8.1859999999999999</v>
      </c>
      <c r="H94" s="82">
        <v>8.2640000000000011</v>
      </c>
      <c r="I94" s="82">
        <v>6.6919999999999993</v>
      </c>
      <c r="J94" s="25">
        <v>53030030005</v>
      </c>
      <c r="K94" s="59" t="s">
        <v>1979</v>
      </c>
      <c r="L94" s="59" t="s">
        <v>1980</v>
      </c>
      <c r="M94" s="26" t="s">
        <v>105</v>
      </c>
      <c r="N94" s="26" t="s">
        <v>370</v>
      </c>
      <c r="O94" s="25" t="s">
        <v>381</v>
      </c>
      <c r="P94" s="26" t="s">
        <v>904</v>
      </c>
      <c r="Q94" s="26" t="s">
        <v>370</v>
      </c>
      <c r="R94" s="26">
        <v>6</v>
      </c>
      <c r="S94" s="27">
        <v>40</v>
      </c>
      <c r="T94" s="26">
        <v>3</v>
      </c>
      <c r="U94" s="27">
        <v>217</v>
      </c>
      <c r="V94" s="27">
        <v>343</v>
      </c>
      <c r="W94" s="27">
        <v>0</v>
      </c>
      <c r="X94" s="27">
        <f>52+U94</f>
        <v>269</v>
      </c>
      <c r="Y94" s="27">
        <f>37+X94</f>
        <v>306</v>
      </c>
      <c r="Z94" s="27">
        <f>37+Y94</f>
        <v>343</v>
      </c>
      <c r="AA94" s="30">
        <v>0</v>
      </c>
      <c r="AB94" s="30">
        <v>414424815</v>
      </c>
      <c r="AC94" s="30">
        <v>447578800</v>
      </c>
      <c r="AD94" s="30">
        <v>492336680</v>
      </c>
      <c r="AE94" s="30">
        <f t="shared" si="1"/>
        <v>1354340295</v>
      </c>
      <c r="AF94" s="59" t="s">
        <v>356</v>
      </c>
    </row>
    <row r="95" spans="1:32" ht="51" x14ac:dyDescent="0.25">
      <c r="A95" s="157"/>
      <c r="B95" s="158">
        <v>0</v>
      </c>
      <c r="C95" s="157"/>
      <c r="D95" s="159">
        <v>0</v>
      </c>
      <c r="E95" s="82">
        <v>0</v>
      </c>
      <c r="F95" s="82">
        <v>8.2710000000000008</v>
      </c>
      <c r="G95" s="82">
        <v>13.652000000000001</v>
      </c>
      <c r="H95" s="82">
        <v>19.131999999999998</v>
      </c>
      <c r="I95" s="82">
        <v>12.764000000000001</v>
      </c>
      <c r="J95" s="25">
        <v>53030030006</v>
      </c>
      <c r="K95" s="59" t="s">
        <v>1981</v>
      </c>
      <c r="L95" s="59" t="s">
        <v>1982</v>
      </c>
      <c r="M95" s="26" t="s">
        <v>141</v>
      </c>
      <c r="N95" s="26" t="s">
        <v>370</v>
      </c>
      <c r="O95" s="25" t="s">
        <v>381</v>
      </c>
      <c r="P95" s="26" t="s">
        <v>905</v>
      </c>
      <c r="Q95" s="26" t="s">
        <v>370</v>
      </c>
      <c r="R95" s="26">
        <v>6</v>
      </c>
      <c r="S95" s="27">
        <v>40</v>
      </c>
      <c r="T95" s="26">
        <v>3</v>
      </c>
      <c r="U95" s="27">
        <v>17</v>
      </c>
      <c r="V95" s="27">
        <v>17</v>
      </c>
      <c r="W95" s="27">
        <v>0</v>
      </c>
      <c r="X95" s="27">
        <v>6</v>
      </c>
      <c r="Y95" s="27">
        <v>12</v>
      </c>
      <c r="Z95" s="27">
        <v>17</v>
      </c>
      <c r="AA95" s="30">
        <v>0</v>
      </c>
      <c r="AB95" s="30">
        <v>2598021689</v>
      </c>
      <c r="AC95" s="30">
        <v>3063163424</v>
      </c>
      <c r="AD95" s="30">
        <v>2885880252</v>
      </c>
      <c r="AE95" s="30">
        <f t="shared" si="1"/>
        <v>8547065365</v>
      </c>
      <c r="AF95" s="59" t="s">
        <v>356</v>
      </c>
    </row>
    <row r="96" spans="1:32" ht="51" x14ac:dyDescent="0.25">
      <c r="A96" s="157"/>
      <c r="B96" s="158">
        <v>0</v>
      </c>
      <c r="C96" s="157"/>
      <c r="D96" s="159">
        <v>0</v>
      </c>
      <c r="E96" s="82">
        <v>0</v>
      </c>
      <c r="F96" s="82">
        <v>9.2710000000000008</v>
      </c>
      <c r="G96" s="82">
        <v>7.7719999999999994</v>
      </c>
      <c r="H96" s="82">
        <v>7.5469999999999997</v>
      </c>
      <c r="I96" s="82">
        <v>6.1469999999999994</v>
      </c>
      <c r="J96" s="25">
        <v>53030030007</v>
      </c>
      <c r="K96" s="59" t="s">
        <v>1983</v>
      </c>
      <c r="L96" s="59" t="s">
        <v>1984</v>
      </c>
      <c r="M96" s="26" t="s">
        <v>105</v>
      </c>
      <c r="N96" s="26" t="s">
        <v>370</v>
      </c>
      <c r="O96" s="25" t="s">
        <v>381</v>
      </c>
      <c r="P96" s="26" t="s">
        <v>906</v>
      </c>
      <c r="Q96" s="26" t="s">
        <v>370</v>
      </c>
      <c r="R96" s="26">
        <v>6</v>
      </c>
      <c r="S96" s="27">
        <v>40</v>
      </c>
      <c r="T96" s="26">
        <v>3</v>
      </c>
      <c r="U96" s="27">
        <v>0</v>
      </c>
      <c r="V96" s="27">
        <v>100</v>
      </c>
      <c r="W96" s="27">
        <v>0</v>
      </c>
      <c r="X96" s="27">
        <v>34</v>
      </c>
      <c r="Y96" s="27">
        <v>77</v>
      </c>
      <c r="Z96" s="27">
        <v>100</v>
      </c>
      <c r="AA96" s="30">
        <v>0</v>
      </c>
      <c r="AB96" s="30">
        <v>262849745</v>
      </c>
      <c r="AC96" s="30">
        <v>82500000</v>
      </c>
      <c r="AD96" s="30">
        <v>82500000</v>
      </c>
      <c r="AE96" s="30">
        <f t="shared" si="1"/>
        <v>427849745</v>
      </c>
      <c r="AF96" s="59" t="s">
        <v>356</v>
      </c>
    </row>
    <row r="97" spans="1:32" ht="76.5" x14ac:dyDescent="0.25">
      <c r="A97" s="157"/>
      <c r="B97" s="158">
        <v>0</v>
      </c>
      <c r="C97" s="157"/>
      <c r="D97" s="159">
        <v>0</v>
      </c>
      <c r="E97" s="82">
        <v>0</v>
      </c>
      <c r="F97" s="82">
        <v>32.399000000000001</v>
      </c>
      <c r="G97" s="82">
        <v>23</v>
      </c>
      <c r="H97" s="82">
        <v>0</v>
      </c>
      <c r="I97" s="82">
        <v>8.1</v>
      </c>
      <c r="J97" s="25">
        <v>53030030008</v>
      </c>
      <c r="K97" s="59" t="s">
        <v>1985</v>
      </c>
      <c r="L97" s="59" t="s">
        <v>1986</v>
      </c>
      <c r="M97" s="26" t="s">
        <v>105</v>
      </c>
      <c r="N97" s="26" t="s">
        <v>371</v>
      </c>
      <c r="O97" s="25" t="s">
        <v>907</v>
      </c>
      <c r="P97" s="26" t="s">
        <v>908</v>
      </c>
      <c r="Q97" s="26" t="s">
        <v>370</v>
      </c>
      <c r="R97" s="26">
        <v>6</v>
      </c>
      <c r="S97" s="27">
        <v>40</v>
      </c>
      <c r="T97" s="26">
        <v>3</v>
      </c>
      <c r="U97" s="27">
        <v>57</v>
      </c>
      <c r="V97" s="27">
        <v>100</v>
      </c>
      <c r="W97" s="27">
        <v>0</v>
      </c>
      <c r="X97" s="27">
        <v>78</v>
      </c>
      <c r="Y97" s="27">
        <v>100</v>
      </c>
      <c r="Z97" s="27">
        <v>0</v>
      </c>
      <c r="AA97" s="30">
        <v>0</v>
      </c>
      <c r="AB97" s="30">
        <v>31951566032</v>
      </c>
      <c r="AC97" s="30">
        <v>34568307271</v>
      </c>
      <c r="AD97" s="30">
        <v>0</v>
      </c>
      <c r="AE97" s="30">
        <f t="shared" si="1"/>
        <v>66519873303</v>
      </c>
      <c r="AF97" s="59" t="s">
        <v>362</v>
      </c>
    </row>
    <row r="98" spans="1:32" ht="38.25" customHeight="1" x14ac:dyDescent="0.25">
      <c r="A98" s="157"/>
      <c r="B98" s="158">
        <v>0</v>
      </c>
      <c r="C98" s="157" t="s">
        <v>1987</v>
      </c>
      <c r="D98" s="159">
        <v>20.849999999999998</v>
      </c>
      <c r="E98" s="82">
        <v>52.742999999999995</v>
      </c>
      <c r="F98" s="82">
        <v>55.271999999999998</v>
      </c>
      <c r="G98" s="82">
        <v>55.120999999999995</v>
      </c>
      <c r="H98" s="82">
        <v>64.246000000000009</v>
      </c>
      <c r="I98" s="82">
        <v>56.833999999999996</v>
      </c>
      <c r="J98" s="25">
        <v>53030040001</v>
      </c>
      <c r="K98" s="59" t="s">
        <v>1988</v>
      </c>
      <c r="L98" s="59" t="s">
        <v>1989</v>
      </c>
      <c r="M98" s="26" t="s">
        <v>105</v>
      </c>
      <c r="N98" s="26" t="s">
        <v>370</v>
      </c>
      <c r="O98" s="25" t="s">
        <v>381</v>
      </c>
      <c r="P98" s="26" t="s">
        <v>909</v>
      </c>
      <c r="Q98" s="26" t="s">
        <v>370</v>
      </c>
      <c r="R98" s="26">
        <v>3</v>
      </c>
      <c r="S98" s="27">
        <v>32</v>
      </c>
      <c r="T98" s="28">
        <v>10</v>
      </c>
      <c r="U98" s="27">
        <v>1</v>
      </c>
      <c r="V98" s="27">
        <v>3</v>
      </c>
      <c r="W98" s="27">
        <v>1</v>
      </c>
      <c r="X98" s="27">
        <v>2</v>
      </c>
      <c r="Y98" s="27">
        <v>2</v>
      </c>
      <c r="Z98" s="27">
        <v>3</v>
      </c>
      <c r="AA98" s="29">
        <v>1385620148</v>
      </c>
      <c r="AB98" s="29">
        <v>1839800000</v>
      </c>
      <c r="AC98" s="29">
        <v>1864994000</v>
      </c>
      <c r="AD98" s="29">
        <v>1884943800</v>
      </c>
      <c r="AE98" s="30">
        <f t="shared" si="1"/>
        <v>6975357948</v>
      </c>
      <c r="AF98" s="59" t="s">
        <v>365</v>
      </c>
    </row>
    <row r="99" spans="1:32" ht="51" x14ac:dyDescent="0.25">
      <c r="A99" s="157"/>
      <c r="B99" s="158">
        <v>0</v>
      </c>
      <c r="C99" s="157"/>
      <c r="D99" s="159">
        <v>0</v>
      </c>
      <c r="E99" s="82">
        <v>47.256999999999998</v>
      </c>
      <c r="F99" s="82">
        <v>44.728000000000002</v>
      </c>
      <c r="G99" s="82">
        <v>44.879000000000005</v>
      </c>
      <c r="H99" s="82">
        <v>35.754000000000005</v>
      </c>
      <c r="I99" s="82">
        <v>43.165999999999997</v>
      </c>
      <c r="J99" s="25">
        <v>53030040002</v>
      </c>
      <c r="K99" s="59" t="s">
        <v>1990</v>
      </c>
      <c r="L99" s="59" t="s">
        <v>1991</v>
      </c>
      <c r="M99" s="26" t="s">
        <v>141</v>
      </c>
      <c r="N99" s="26" t="s">
        <v>370</v>
      </c>
      <c r="O99" s="25" t="s">
        <v>381</v>
      </c>
      <c r="P99" s="26" t="s">
        <v>910</v>
      </c>
      <c r="Q99" s="26" t="s">
        <v>370</v>
      </c>
      <c r="R99" s="26">
        <v>3</v>
      </c>
      <c r="S99" s="27">
        <v>32</v>
      </c>
      <c r="T99" s="28">
        <v>10</v>
      </c>
      <c r="U99" s="27">
        <v>1</v>
      </c>
      <c r="V99" s="27">
        <v>1</v>
      </c>
      <c r="W99" s="69">
        <v>0.15</v>
      </c>
      <c r="X99" s="69">
        <v>0.4</v>
      </c>
      <c r="Y99" s="69">
        <v>0.8</v>
      </c>
      <c r="Z99" s="69">
        <v>1</v>
      </c>
      <c r="AA99" s="29">
        <v>1241512976</v>
      </c>
      <c r="AB99" s="29">
        <v>1488800000</v>
      </c>
      <c r="AC99" s="29">
        <v>1518464000</v>
      </c>
      <c r="AD99" s="29">
        <v>1049017900</v>
      </c>
      <c r="AE99" s="30">
        <f t="shared" si="1"/>
        <v>5297794876</v>
      </c>
      <c r="AF99" s="59" t="s">
        <v>365</v>
      </c>
    </row>
    <row r="100" spans="1:32" x14ac:dyDescent="0.25">
      <c r="A100" s="46"/>
      <c r="B100" s="89"/>
      <c r="C100" s="46"/>
      <c r="D100" s="90"/>
      <c r="E100" s="91"/>
      <c r="F100" s="91"/>
      <c r="G100" s="91"/>
      <c r="H100" s="91"/>
      <c r="I100" s="91"/>
      <c r="J100" s="46"/>
      <c r="K100" s="88"/>
      <c r="L100" s="88"/>
      <c r="M100" s="47"/>
      <c r="N100" s="47"/>
      <c r="O100" s="46"/>
      <c r="P100" s="47"/>
      <c r="Q100" s="47"/>
      <c r="R100" s="47"/>
      <c r="S100" s="49"/>
      <c r="T100" s="48"/>
      <c r="U100" s="49"/>
      <c r="V100" s="49"/>
      <c r="W100" s="92"/>
      <c r="X100" s="92"/>
      <c r="Y100" s="92"/>
      <c r="Z100" s="92"/>
      <c r="AA100" s="50"/>
      <c r="AB100" s="50"/>
      <c r="AC100" s="50"/>
      <c r="AD100" s="50"/>
      <c r="AE100" s="51"/>
      <c r="AF100" s="88"/>
    </row>
    <row r="101" spans="1:32" ht="51" x14ac:dyDescent="0.25">
      <c r="A101" s="157" t="s">
        <v>1992</v>
      </c>
      <c r="B101" s="158">
        <v>32.988</v>
      </c>
      <c r="C101" s="157" t="s">
        <v>1993</v>
      </c>
      <c r="D101" s="159">
        <v>15.057</v>
      </c>
      <c r="E101" s="82">
        <v>44.058</v>
      </c>
      <c r="F101" s="82">
        <v>40.605999999999995</v>
      </c>
      <c r="G101" s="82">
        <v>32.908000000000001</v>
      </c>
      <c r="H101" s="82">
        <v>42.531999999999996</v>
      </c>
      <c r="I101" s="82">
        <v>40.026000000000003</v>
      </c>
      <c r="J101" s="25">
        <v>53040010001</v>
      </c>
      <c r="K101" s="59" t="s">
        <v>1994</v>
      </c>
      <c r="L101" s="59" t="s">
        <v>1995</v>
      </c>
      <c r="M101" s="26" t="s">
        <v>105</v>
      </c>
      <c r="N101" s="26" t="s">
        <v>374</v>
      </c>
      <c r="O101" s="25" t="s">
        <v>5</v>
      </c>
      <c r="P101" s="26" t="s">
        <v>911</v>
      </c>
      <c r="Q101" s="26" t="s">
        <v>374</v>
      </c>
      <c r="R101" s="28">
        <v>11</v>
      </c>
      <c r="S101" s="27">
        <v>40</v>
      </c>
      <c r="T101" s="26">
        <v>9</v>
      </c>
      <c r="U101" s="27">
        <v>1026167</v>
      </c>
      <c r="V101" s="27">
        <v>1410571</v>
      </c>
      <c r="W101" s="27">
        <v>1120571</v>
      </c>
      <c r="X101" s="27">
        <v>1215571</v>
      </c>
      <c r="Y101" s="27">
        <v>1275571</v>
      </c>
      <c r="Z101" s="27">
        <v>1410571</v>
      </c>
      <c r="AA101" s="30">
        <v>28711866014</v>
      </c>
      <c r="AB101" s="30">
        <v>21013385335</v>
      </c>
      <c r="AC101" s="30">
        <v>8168296395</v>
      </c>
      <c r="AD101" s="30">
        <v>40379247694</v>
      </c>
      <c r="AE101" s="30">
        <f t="shared" si="1"/>
        <v>98272795438</v>
      </c>
      <c r="AF101" s="59" t="s">
        <v>364</v>
      </c>
    </row>
    <row r="102" spans="1:32" ht="38.25" x14ac:dyDescent="0.25">
      <c r="A102" s="157"/>
      <c r="B102" s="158">
        <v>0</v>
      </c>
      <c r="C102" s="157"/>
      <c r="D102" s="159">
        <v>0</v>
      </c>
      <c r="E102" s="82">
        <v>0</v>
      </c>
      <c r="F102" s="82">
        <v>17.084</v>
      </c>
      <c r="G102" s="82">
        <v>22.314</v>
      </c>
      <c r="H102" s="82">
        <v>18.661999999999999</v>
      </c>
      <c r="I102" s="82">
        <v>14.515000000000001</v>
      </c>
      <c r="J102" s="25">
        <v>53040010002</v>
      </c>
      <c r="K102" s="59" t="s">
        <v>1996</v>
      </c>
      <c r="L102" s="59" t="s">
        <v>1997</v>
      </c>
      <c r="M102" s="26" t="s">
        <v>105</v>
      </c>
      <c r="N102" s="26" t="s">
        <v>370</v>
      </c>
      <c r="O102" s="25" t="s">
        <v>756</v>
      </c>
      <c r="P102" s="26" t="s">
        <v>912</v>
      </c>
      <c r="Q102" s="26" t="s">
        <v>370</v>
      </c>
      <c r="R102" s="28">
        <v>11</v>
      </c>
      <c r="S102" s="27">
        <v>24</v>
      </c>
      <c r="T102" s="26">
        <v>9</v>
      </c>
      <c r="U102" s="27">
        <v>26</v>
      </c>
      <c r="V102" s="27">
        <v>33</v>
      </c>
      <c r="W102" s="27">
        <v>0</v>
      </c>
      <c r="X102" s="27">
        <v>28</v>
      </c>
      <c r="Y102" s="27">
        <v>30</v>
      </c>
      <c r="Z102" s="27">
        <v>33</v>
      </c>
      <c r="AA102" s="30">
        <v>0</v>
      </c>
      <c r="AB102" s="30">
        <v>483284522</v>
      </c>
      <c r="AC102" s="30">
        <v>483284522</v>
      </c>
      <c r="AD102" s="30">
        <v>724926783</v>
      </c>
      <c r="AE102" s="30">
        <f t="shared" si="1"/>
        <v>1691495827</v>
      </c>
      <c r="AF102" s="59" t="s">
        <v>1141</v>
      </c>
    </row>
    <row r="103" spans="1:32" ht="114.75" x14ac:dyDescent="0.25">
      <c r="A103" s="157"/>
      <c r="B103" s="158">
        <v>0</v>
      </c>
      <c r="C103" s="157"/>
      <c r="D103" s="159">
        <v>0</v>
      </c>
      <c r="E103" s="82">
        <v>27.154</v>
      </c>
      <c r="F103" s="82">
        <v>17.869</v>
      </c>
      <c r="G103" s="82">
        <v>17.597999999999999</v>
      </c>
      <c r="H103" s="82">
        <v>16.41</v>
      </c>
      <c r="I103" s="82">
        <v>19.757999999999999</v>
      </c>
      <c r="J103" s="25">
        <v>53040010003</v>
      </c>
      <c r="K103" s="59" t="s">
        <v>1998</v>
      </c>
      <c r="L103" s="59" t="s">
        <v>1999</v>
      </c>
      <c r="M103" s="26" t="s">
        <v>141</v>
      </c>
      <c r="N103" s="26" t="s">
        <v>370</v>
      </c>
      <c r="O103" s="25" t="s">
        <v>419</v>
      </c>
      <c r="P103" s="26" t="s">
        <v>913</v>
      </c>
      <c r="Q103" s="26" t="s">
        <v>370</v>
      </c>
      <c r="R103" s="28">
        <v>11</v>
      </c>
      <c r="S103" s="27">
        <v>24</v>
      </c>
      <c r="T103" s="26">
        <v>9</v>
      </c>
      <c r="U103" s="27">
        <v>207</v>
      </c>
      <c r="V103" s="27">
        <v>244</v>
      </c>
      <c r="W103" s="27">
        <f>2+U103</f>
        <v>209</v>
      </c>
      <c r="X103" s="27">
        <f>19+W103</f>
        <v>228</v>
      </c>
      <c r="Y103" s="27">
        <f>8+X103</f>
        <v>236</v>
      </c>
      <c r="Z103" s="27">
        <f>8+Y103</f>
        <v>244</v>
      </c>
      <c r="AA103" s="30">
        <v>44768137</v>
      </c>
      <c r="AB103" s="30">
        <v>425297299</v>
      </c>
      <c r="AC103" s="30">
        <v>179072547</v>
      </c>
      <c r="AD103" s="30">
        <v>179072547</v>
      </c>
      <c r="AE103" s="30">
        <f t="shared" si="1"/>
        <v>828210530</v>
      </c>
      <c r="AF103" s="59" t="s">
        <v>1141</v>
      </c>
    </row>
    <row r="104" spans="1:32" ht="89.25" x14ac:dyDescent="0.25">
      <c r="A104" s="157"/>
      <c r="B104" s="158">
        <v>0</v>
      </c>
      <c r="C104" s="157"/>
      <c r="D104" s="159">
        <v>0</v>
      </c>
      <c r="E104" s="82">
        <v>28.788000000000004</v>
      </c>
      <c r="F104" s="82">
        <v>24.440999999999999</v>
      </c>
      <c r="G104" s="82">
        <v>27.18</v>
      </c>
      <c r="H104" s="82">
        <v>22.396000000000001</v>
      </c>
      <c r="I104" s="82">
        <v>25.701000000000001</v>
      </c>
      <c r="J104" s="25">
        <v>53040010004</v>
      </c>
      <c r="K104" s="59" t="s">
        <v>2000</v>
      </c>
      <c r="L104" s="59" t="s">
        <v>2001</v>
      </c>
      <c r="M104" s="26" t="s">
        <v>141</v>
      </c>
      <c r="N104" s="26" t="s">
        <v>374</v>
      </c>
      <c r="O104" s="25" t="s">
        <v>419</v>
      </c>
      <c r="P104" s="26" t="s">
        <v>914</v>
      </c>
      <c r="Q104" s="26" t="s">
        <v>374</v>
      </c>
      <c r="R104" s="28">
        <v>11</v>
      </c>
      <c r="S104" s="27">
        <v>24</v>
      </c>
      <c r="T104" s="26">
        <v>9</v>
      </c>
      <c r="U104" s="27">
        <v>97068</v>
      </c>
      <c r="V104" s="27">
        <v>125968</v>
      </c>
      <c r="W104" s="27">
        <f>1000+U104</f>
        <v>98068</v>
      </c>
      <c r="X104" s="27">
        <f>7191+W104</f>
        <v>105259</v>
      </c>
      <c r="Y104" s="27">
        <f>10394+X104</f>
        <v>115653</v>
      </c>
      <c r="Z104" s="27">
        <f>10315+Y104</f>
        <v>125968</v>
      </c>
      <c r="AA104" s="30">
        <v>228274762</v>
      </c>
      <c r="AB104" s="30">
        <v>1641622046</v>
      </c>
      <c r="AC104" s="30">
        <v>2372850000</v>
      </c>
      <c r="AD104" s="30">
        <v>2354850000</v>
      </c>
      <c r="AE104" s="30">
        <f t="shared" si="1"/>
        <v>6597596808</v>
      </c>
      <c r="AF104" s="59" t="s">
        <v>1141</v>
      </c>
    </row>
    <row r="105" spans="1:32" ht="51" x14ac:dyDescent="0.25">
      <c r="A105" s="157"/>
      <c r="B105" s="158">
        <v>0</v>
      </c>
      <c r="C105" s="157" t="s">
        <v>2002</v>
      </c>
      <c r="D105" s="159">
        <v>10.209</v>
      </c>
      <c r="E105" s="82">
        <v>48.762999999999998</v>
      </c>
      <c r="F105" s="82">
        <v>16.150000000000002</v>
      </c>
      <c r="G105" s="82">
        <v>20.550999999999998</v>
      </c>
      <c r="H105" s="82">
        <v>19.336000000000002</v>
      </c>
      <c r="I105" s="82">
        <v>20.028000000000002</v>
      </c>
      <c r="J105" s="25">
        <v>53040020001</v>
      </c>
      <c r="K105" s="59" t="s">
        <v>2003</v>
      </c>
      <c r="L105" s="59" t="s">
        <v>2004</v>
      </c>
      <c r="M105" s="26" t="s">
        <v>105</v>
      </c>
      <c r="N105" s="26" t="s">
        <v>372</v>
      </c>
      <c r="O105" s="25" t="s">
        <v>5</v>
      </c>
      <c r="P105" s="26" t="s">
        <v>915</v>
      </c>
      <c r="Q105" s="26" t="s">
        <v>372</v>
      </c>
      <c r="R105" s="28">
        <v>11</v>
      </c>
      <c r="S105" s="27">
        <v>24</v>
      </c>
      <c r="T105" s="26">
        <v>9</v>
      </c>
      <c r="U105" s="68">
        <v>91.74</v>
      </c>
      <c r="V105" s="68">
        <v>100.5</v>
      </c>
      <c r="W105" s="68">
        <v>92.9</v>
      </c>
      <c r="X105" s="68">
        <v>95.6</v>
      </c>
      <c r="Y105" s="68">
        <v>97.6</v>
      </c>
      <c r="Z105" s="68">
        <v>100.5</v>
      </c>
      <c r="AA105" s="30">
        <v>487227659</v>
      </c>
      <c r="AB105" s="30">
        <v>1073855222</v>
      </c>
      <c r="AC105" s="30">
        <v>1135374745</v>
      </c>
      <c r="AD105" s="30">
        <v>1623797114</v>
      </c>
      <c r="AE105" s="30">
        <f t="shared" si="1"/>
        <v>4320254740</v>
      </c>
      <c r="AF105" s="59" t="s">
        <v>364</v>
      </c>
    </row>
    <row r="106" spans="1:32" ht="51" x14ac:dyDescent="0.25">
      <c r="A106" s="157"/>
      <c r="B106" s="158">
        <v>0</v>
      </c>
      <c r="C106" s="157"/>
      <c r="D106" s="159">
        <v>0</v>
      </c>
      <c r="E106" s="82">
        <v>51.237000000000002</v>
      </c>
      <c r="F106" s="82">
        <v>24.183</v>
      </c>
      <c r="G106" s="82">
        <v>14.174000000000001</v>
      </c>
      <c r="H106" s="82">
        <v>22.837</v>
      </c>
      <c r="I106" s="82">
        <v>22.348000000000003</v>
      </c>
      <c r="J106" s="25">
        <v>53040020002</v>
      </c>
      <c r="K106" s="59" t="s">
        <v>2005</v>
      </c>
      <c r="L106" s="59" t="s">
        <v>2006</v>
      </c>
      <c r="M106" s="26" t="s">
        <v>105</v>
      </c>
      <c r="N106" s="26" t="s">
        <v>370</v>
      </c>
      <c r="O106" s="25" t="s">
        <v>5</v>
      </c>
      <c r="P106" s="26" t="s">
        <v>916</v>
      </c>
      <c r="Q106" s="26" t="s">
        <v>370</v>
      </c>
      <c r="R106" s="28">
        <v>11</v>
      </c>
      <c r="S106" s="27">
        <v>24</v>
      </c>
      <c r="T106" s="26">
        <v>9</v>
      </c>
      <c r="U106" s="27">
        <v>7</v>
      </c>
      <c r="V106" s="27">
        <v>38</v>
      </c>
      <c r="W106" s="27">
        <v>8</v>
      </c>
      <c r="X106" s="27">
        <v>15</v>
      </c>
      <c r="Y106" s="27">
        <v>24</v>
      </c>
      <c r="Z106" s="27">
        <v>38</v>
      </c>
      <c r="AA106" s="30">
        <v>511943394</v>
      </c>
      <c r="AB106" s="30">
        <v>1608007248</v>
      </c>
      <c r="AC106" s="30">
        <v>783056715</v>
      </c>
      <c r="AD106" s="30">
        <v>1917783858</v>
      </c>
      <c r="AE106" s="30">
        <f t="shared" si="1"/>
        <v>4820791215</v>
      </c>
      <c r="AF106" s="59" t="s">
        <v>364</v>
      </c>
    </row>
    <row r="107" spans="1:32" ht="38.25" x14ac:dyDescent="0.25">
      <c r="A107" s="157"/>
      <c r="B107" s="158">
        <v>0</v>
      </c>
      <c r="C107" s="157"/>
      <c r="D107" s="159">
        <v>0</v>
      </c>
      <c r="E107" s="82">
        <v>0</v>
      </c>
      <c r="F107" s="82">
        <v>7.556</v>
      </c>
      <c r="G107" s="82">
        <v>22.736999999999998</v>
      </c>
      <c r="H107" s="82">
        <v>14.957999999999998</v>
      </c>
      <c r="I107" s="82">
        <v>13.975999999999999</v>
      </c>
      <c r="J107" s="25">
        <v>53040020003</v>
      </c>
      <c r="K107" s="59" t="s">
        <v>2007</v>
      </c>
      <c r="L107" s="59" t="s">
        <v>2008</v>
      </c>
      <c r="M107" s="26" t="s">
        <v>105</v>
      </c>
      <c r="N107" s="26" t="s">
        <v>372</v>
      </c>
      <c r="O107" s="25" t="s">
        <v>488</v>
      </c>
      <c r="P107" s="26" t="s">
        <v>917</v>
      </c>
      <c r="Q107" s="26" t="s">
        <v>372</v>
      </c>
      <c r="R107" s="28">
        <v>11</v>
      </c>
      <c r="S107" s="27">
        <v>24</v>
      </c>
      <c r="T107" s="26">
        <v>9</v>
      </c>
      <c r="U107" s="68">
        <v>29</v>
      </c>
      <c r="V107" s="68">
        <v>110</v>
      </c>
      <c r="W107" s="68">
        <v>0</v>
      </c>
      <c r="X107" s="68">
        <f>13.5+U107</f>
        <v>42.5</v>
      </c>
      <c r="Y107" s="68">
        <f>33.75+X107</f>
        <v>76.25</v>
      </c>
      <c r="Z107" s="68">
        <f>33.75+Y107</f>
        <v>110</v>
      </c>
      <c r="AA107" s="30">
        <v>0</v>
      </c>
      <c r="AB107" s="30">
        <v>502452572</v>
      </c>
      <c r="AC107" s="30">
        <v>1256131429</v>
      </c>
      <c r="AD107" s="30">
        <v>1256131429</v>
      </c>
      <c r="AE107" s="30">
        <f t="shared" si="1"/>
        <v>3014715430</v>
      </c>
      <c r="AF107" s="59" t="s">
        <v>1141</v>
      </c>
    </row>
    <row r="108" spans="1:32" ht="38.25" x14ac:dyDescent="0.25">
      <c r="A108" s="157"/>
      <c r="B108" s="158">
        <v>0</v>
      </c>
      <c r="C108" s="157"/>
      <c r="D108" s="159">
        <v>0</v>
      </c>
      <c r="E108" s="82">
        <v>0</v>
      </c>
      <c r="F108" s="82">
        <v>15.039</v>
      </c>
      <c r="G108" s="82">
        <v>9.0499999999999989</v>
      </c>
      <c r="H108" s="82">
        <v>5.9540000000000006</v>
      </c>
      <c r="I108" s="82">
        <v>9.2720000000000002</v>
      </c>
      <c r="J108" s="25">
        <v>53040020004</v>
      </c>
      <c r="K108" s="59" t="s">
        <v>2009</v>
      </c>
      <c r="L108" s="59" t="s">
        <v>2010</v>
      </c>
      <c r="M108" s="26" t="s">
        <v>141</v>
      </c>
      <c r="N108" s="26" t="s">
        <v>372</v>
      </c>
      <c r="O108" s="25" t="s">
        <v>381</v>
      </c>
      <c r="P108" s="26" t="s">
        <v>918</v>
      </c>
      <c r="Q108" s="26" t="s">
        <v>372</v>
      </c>
      <c r="R108" s="28">
        <v>11</v>
      </c>
      <c r="S108" s="27">
        <v>24</v>
      </c>
      <c r="T108" s="26">
        <v>9</v>
      </c>
      <c r="U108" s="27">
        <v>3</v>
      </c>
      <c r="V108" s="27">
        <v>5</v>
      </c>
      <c r="W108" s="27">
        <v>0</v>
      </c>
      <c r="X108" s="27">
        <v>3</v>
      </c>
      <c r="Y108" s="27">
        <v>4</v>
      </c>
      <c r="Z108" s="27">
        <v>5</v>
      </c>
      <c r="AA108" s="30">
        <v>0</v>
      </c>
      <c r="AB108" s="30">
        <v>1000000000</v>
      </c>
      <c r="AC108" s="30">
        <v>500000000</v>
      </c>
      <c r="AD108" s="30">
        <v>500000000</v>
      </c>
      <c r="AE108" s="30">
        <f t="shared" ref="AE108:AE172" si="2">SUM(AA108:AD108)</f>
        <v>2000000000</v>
      </c>
      <c r="AF108" s="59" t="s">
        <v>1141</v>
      </c>
    </row>
    <row r="109" spans="1:32" ht="51" x14ac:dyDescent="0.25">
      <c r="A109" s="157"/>
      <c r="B109" s="158">
        <v>0</v>
      </c>
      <c r="C109" s="157"/>
      <c r="D109" s="159">
        <v>0</v>
      </c>
      <c r="E109" s="82">
        <v>0</v>
      </c>
      <c r="F109" s="82">
        <v>18.798999999999999</v>
      </c>
      <c r="G109" s="82">
        <v>22.625999999999998</v>
      </c>
      <c r="H109" s="82">
        <v>29.770000000000003</v>
      </c>
      <c r="I109" s="82">
        <v>23.18</v>
      </c>
      <c r="J109" s="25">
        <v>53040020005</v>
      </c>
      <c r="K109" s="59" t="s">
        <v>2011</v>
      </c>
      <c r="L109" s="59" t="s">
        <v>2012</v>
      </c>
      <c r="M109" s="26" t="s">
        <v>105</v>
      </c>
      <c r="N109" s="26" t="s">
        <v>372</v>
      </c>
      <c r="O109" s="25" t="s">
        <v>381</v>
      </c>
      <c r="P109" s="26" t="s">
        <v>919</v>
      </c>
      <c r="Q109" s="26" t="s">
        <v>372</v>
      </c>
      <c r="R109" s="28">
        <v>11</v>
      </c>
      <c r="S109" s="27">
        <v>24</v>
      </c>
      <c r="T109" s="26">
        <v>9</v>
      </c>
      <c r="U109" s="27">
        <v>12</v>
      </c>
      <c r="V109" s="27">
        <v>32</v>
      </c>
      <c r="W109" s="27">
        <v>0</v>
      </c>
      <c r="X109" s="27">
        <v>5</v>
      </c>
      <c r="Y109" s="27">
        <v>15</v>
      </c>
      <c r="Z109" s="27">
        <v>32</v>
      </c>
      <c r="AA109" s="30">
        <v>0</v>
      </c>
      <c r="AB109" s="30">
        <v>1250000000</v>
      </c>
      <c r="AC109" s="30">
        <v>1250000000</v>
      </c>
      <c r="AD109" s="30">
        <v>2500000000</v>
      </c>
      <c r="AE109" s="30">
        <f t="shared" si="2"/>
        <v>5000000000</v>
      </c>
      <c r="AF109" s="59" t="s">
        <v>359</v>
      </c>
    </row>
    <row r="110" spans="1:32" ht="38.25" x14ac:dyDescent="0.25">
      <c r="A110" s="157"/>
      <c r="B110" s="158">
        <v>0</v>
      </c>
      <c r="C110" s="157"/>
      <c r="D110" s="159">
        <v>0</v>
      </c>
      <c r="E110" s="82">
        <v>0</v>
      </c>
      <c r="F110" s="82">
        <v>18.273</v>
      </c>
      <c r="G110" s="82">
        <v>10.862</v>
      </c>
      <c r="H110" s="82">
        <v>7.1449999999999996</v>
      </c>
      <c r="I110" s="82">
        <v>11.196</v>
      </c>
      <c r="J110" s="25">
        <v>53040020006</v>
      </c>
      <c r="K110" s="59" t="s">
        <v>2013</v>
      </c>
      <c r="L110" s="59" t="s">
        <v>2014</v>
      </c>
      <c r="M110" s="26" t="s">
        <v>105</v>
      </c>
      <c r="N110" s="26" t="s">
        <v>370</v>
      </c>
      <c r="O110" s="25" t="s">
        <v>381</v>
      </c>
      <c r="P110" s="26" t="s">
        <v>920</v>
      </c>
      <c r="Q110" s="26" t="s">
        <v>370</v>
      </c>
      <c r="R110" s="28">
        <v>11</v>
      </c>
      <c r="S110" s="27">
        <v>24</v>
      </c>
      <c r="T110" s="26">
        <v>9</v>
      </c>
      <c r="U110" s="27">
        <v>39</v>
      </c>
      <c r="V110" s="27">
        <v>200</v>
      </c>
      <c r="W110" s="27">
        <v>0</v>
      </c>
      <c r="X110" s="27">
        <v>120</v>
      </c>
      <c r="Y110" s="27">
        <v>160</v>
      </c>
      <c r="Z110" s="27">
        <v>200</v>
      </c>
      <c r="AA110" s="30">
        <v>0</v>
      </c>
      <c r="AB110" s="30">
        <v>1215000000</v>
      </c>
      <c r="AC110" s="30">
        <v>600000000</v>
      </c>
      <c r="AD110" s="30">
        <v>600000000</v>
      </c>
      <c r="AE110" s="30">
        <f t="shared" si="2"/>
        <v>2415000000</v>
      </c>
      <c r="AF110" s="59" t="s">
        <v>359</v>
      </c>
    </row>
    <row r="111" spans="1:32" ht="76.5" x14ac:dyDescent="0.25">
      <c r="A111" s="157"/>
      <c r="B111" s="158">
        <v>0</v>
      </c>
      <c r="C111" s="157" t="s">
        <v>2015</v>
      </c>
      <c r="D111" s="159">
        <v>33.953000000000003</v>
      </c>
      <c r="E111" s="82">
        <v>0</v>
      </c>
      <c r="F111" s="82">
        <v>9.4179999999999993</v>
      </c>
      <c r="G111" s="82">
        <v>6.2759999999999998</v>
      </c>
      <c r="H111" s="82">
        <v>0</v>
      </c>
      <c r="I111" s="82">
        <v>3.923</v>
      </c>
      <c r="J111" s="25">
        <v>53040030001</v>
      </c>
      <c r="K111" s="59" t="s">
        <v>2016</v>
      </c>
      <c r="L111" s="59" t="s">
        <v>2017</v>
      </c>
      <c r="M111" s="26" t="s">
        <v>105</v>
      </c>
      <c r="N111" s="26" t="s">
        <v>370</v>
      </c>
      <c r="O111" s="25" t="s">
        <v>457</v>
      </c>
      <c r="P111" s="26" t="s">
        <v>921</v>
      </c>
      <c r="Q111" s="26" t="s">
        <v>370</v>
      </c>
      <c r="R111" s="28">
        <v>11</v>
      </c>
      <c r="S111" s="27">
        <v>24</v>
      </c>
      <c r="T111" s="28">
        <v>13</v>
      </c>
      <c r="U111" s="27">
        <v>0</v>
      </c>
      <c r="V111" s="27">
        <v>3</v>
      </c>
      <c r="W111" s="27">
        <v>0</v>
      </c>
      <c r="X111" s="27">
        <v>2</v>
      </c>
      <c r="Y111" s="27">
        <v>3</v>
      </c>
      <c r="Z111" s="27">
        <v>0</v>
      </c>
      <c r="AA111" s="30">
        <v>0</v>
      </c>
      <c r="AB111" s="30">
        <v>2650000000</v>
      </c>
      <c r="AC111" s="30">
        <v>985000000</v>
      </c>
      <c r="AD111" s="30">
        <v>0</v>
      </c>
      <c r="AE111" s="30">
        <f t="shared" si="2"/>
        <v>3635000000</v>
      </c>
      <c r="AF111" s="59" t="s">
        <v>360</v>
      </c>
    </row>
    <row r="112" spans="1:32" ht="51" x14ac:dyDescent="0.25">
      <c r="A112" s="157"/>
      <c r="B112" s="158">
        <v>0</v>
      </c>
      <c r="C112" s="157"/>
      <c r="D112" s="159">
        <v>0</v>
      </c>
      <c r="E112" s="82">
        <v>0</v>
      </c>
      <c r="F112" s="82">
        <v>0</v>
      </c>
      <c r="G112" s="82">
        <v>0</v>
      </c>
      <c r="H112" s="82">
        <v>6.7220000000000004</v>
      </c>
      <c r="I112" s="82">
        <v>1.6809999999999998</v>
      </c>
      <c r="J112" s="25">
        <v>53040030002</v>
      </c>
      <c r="K112" s="59" t="s">
        <v>2018</v>
      </c>
      <c r="L112" s="59" t="s">
        <v>2019</v>
      </c>
      <c r="M112" s="26" t="s">
        <v>105</v>
      </c>
      <c r="N112" s="26" t="s">
        <v>372</v>
      </c>
      <c r="O112" s="25" t="s">
        <v>5</v>
      </c>
      <c r="P112" s="26" t="s">
        <v>922</v>
      </c>
      <c r="Q112" s="26" t="s">
        <v>372</v>
      </c>
      <c r="R112" s="28">
        <v>11</v>
      </c>
      <c r="S112" s="27">
        <v>24</v>
      </c>
      <c r="T112" s="26">
        <v>9</v>
      </c>
      <c r="U112" s="27">
        <v>0</v>
      </c>
      <c r="V112" s="27">
        <v>22</v>
      </c>
      <c r="W112" s="27">
        <v>0</v>
      </c>
      <c r="X112" s="27">
        <v>0</v>
      </c>
      <c r="Y112" s="27">
        <v>0</v>
      </c>
      <c r="Z112" s="27">
        <v>22</v>
      </c>
      <c r="AA112" s="30">
        <v>0</v>
      </c>
      <c r="AB112" s="30">
        <v>0</v>
      </c>
      <c r="AC112" s="30">
        <v>0</v>
      </c>
      <c r="AD112" s="30">
        <v>21921348503</v>
      </c>
      <c r="AE112" s="30">
        <f t="shared" si="2"/>
        <v>21921348503</v>
      </c>
      <c r="AF112" s="59" t="s">
        <v>364</v>
      </c>
    </row>
    <row r="113" spans="1:32" ht="38.25" x14ac:dyDescent="0.25">
      <c r="A113" s="157"/>
      <c r="B113" s="158">
        <v>0</v>
      </c>
      <c r="C113" s="157"/>
      <c r="D113" s="159">
        <v>0</v>
      </c>
      <c r="E113" s="82">
        <v>8.4849999999999994</v>
      </c>
      <c r="F113" s="82">
        <v>30.903000000000002</v>
      </c>
      <c r="G113" s="82">
        <v>16.417999999999999</v>
      </c>
      <c r="H113" s="82">
        <v>18.731000000000002</v>
      </c>
      <c r="I113" s="82">
        <v>18.634</v>
      </c>
      <c r="J113" s="25">
        <v>53040030003</v>
      </c>
      <c r="K113" s="59" t="s">
        <v>2020</v>
      </c>
      <c r="L113" s="59" t="s">
        <v>2021</v>
      </c>
      <c r="M113" s="26" t="s">
        <v>105</v>
      </c>
      <c r="N113" s="26" t="s">
        <v>372</v>
      </c>
      <c r="O113" s="25" t="s">
        <v>5</v>
      </c>
      <c r="P113" s="26" t="s">
        <v>923</v>
      </c>
      <c r="Q113" s="26" t="s">
        <v>372</v>
      </c>
      <c r="R113" s="28">
        <v>11</v>
      </c>
      <c r="S113" s="27">
        <v>24</v>
      </c>
      <c r="T113" s="26">
        <v>9</v>
      </c>
      <c r="U113" s="27">
        <v>41.15</v>
      </c>
      <c r="V113" s="27">
        <v>61.8</v>
      </c>
      <c r="W113" s="68">
        <v>42.6</v>
      </c>
      <c r="X113" s="68">
        <v>47.6</v>
      </c>
      <c r="Y113" s="68">
        <v>53.7</v>
      </c>
      <c r="Z113" s="68">
        <v>61.8</v>
      </c>
      <c r="AA113" s="30">
        <v>9828658418</v>
      </c>
      <c r="AB113" s="30">
        <v>43739773119</v>
      </c>
      <c r="AC113" s="30">
        <v>76691460711</v>
      </c>
      <c r="AD113" s="30">
        <v>105550325759</v>
      </c>
      <c r="AE113" s="30">
        <f t="shared" si="2"/>
        <v>235810218007</v>
      </c>
      <c r="AF113" s="59" t="s">
        <v>364</v>
      </c>
    </row>
    <row r="114" spans="1:32" ht="51" x14ac:dyDescent="0.25">
      <c r="A114" s="157"/>
      <c r="B114" s="158">
        <v>0</v>
      </c>
      <c r="C114" s="157"/>
      <c r="D114" s="159">
        <v>0</v>
      </c>
      <c r="E114" s="82">
        <v>15.282999999999999</v>
      </c>
      <c r="F114" s="82">
        <v>0</v>
      </c>
      <c r="G114" s="82">
        <v>32.049999999999997</v>
      </c>
      <c r="H114" s="82">
        <v>0</v>
      </c>
      <c r="I114" s="82">
        <v>11.833</v>
      </c>
      <c r="J114" s="25">
        <v>53040030004</v>
      </c>
      <c r="K114" s="59" t="s">
        <v>2022</v>
      </c>
      <c r="L114" s="59" t="s">
        <v>2023</v>
      </c>
      <c r="M114" s="26" t="s">
        <v>105</v>
      </c>
      <c r="N114" s="26" t="s">
        <v>370</v>
      </c>
      <c r="O114" s="25" t="s">
        <v>5</v>
      </c>
      <c r="P114" s="26" t="s">
        <v>924</v>
      </c>
      <c r="Q114" s="26" t="s">
        <v>370</v>
      </c>
      <c r="R114" s="28">
        <v>11</v>
      </c>
      <c r="S114" s="27">
        <v>24</v>
      </c>
      <c r="T114" s="26">
        <v>9</v>
      </c>
      <c r="U114" s="27">
        <v>710</v>
      </c>
      <c r="V114" s="27">
        <v>1322</v>
      </c>
      <c r="W114" s="27">
        <v>1013</v>
      </c>
      <c r="X114" s="27">
        <v>0</v>
      </c>
      <c r="Y114" s="27">
        <v>1322</v>
      </c>
      <c r="Z114" s="27">
        <v>0</v>
      </c>
      <c r="AA114" s="30">
        <v>54400000000</v>
      </c>
      <c r="AB114" s="30">
        <v>0</v>
      </c>
      <c r="AC114" s="30">
        <v>172051200000</v>
      </c>
      <c r="AD114" s="30">
        <v>0</v>
      </c>
      <c r="AE114" s="30">
        <f t="shared" si="2"/>
        <v>226451200000</v>
      </c>
      <c r="AF114" s="59" t="s">
        <v>364</v>
      </c>
    </row>
    <row r="115" spans="1:32" ht="38.25" x14ac:dyDescent="0.25">
      <c r="A115" s="157"/>
      <c r="B115" s="158">
        <v>0</v>
      </c>
      <c r="C115" s="157"/>
      <c r="D115" s="159">
        <v>0</v>
      </c>
      <c r="E115" s="82">
        <v>10.552</v>
      </c>
      <c r="F115" s="82">
        <v>0</v>
      </c>
      <c r="G115" s="82">
        <v>0</v>
      </c>
      <c r="H115" s="82">
        <v>6.2249999999999996</v>
      </c>
      <c r="I115" s="82">
        <v>4.194</v>
      </c>
      <c r="J115" s="25">
        <v>53040030005</v>
      </c>
      <c r="K115" s="59" t="s">
        <v>2024</v>
      </c>
      <c r="L115" s="59" t="s">
        <v>2025</v>
      </c>
      <c r="M115" s="26" t="s">
        <v>105</v>
      </c>
      <c r="N115" s="26" t="s">
        <v>370</v>
      </c>
      <c r="O115" s="25" t="s">
        <v>5</v>
      </c>
      <c r="P115" s="26" t="s">
        <v>925</v>
      </c>
      <c r="Q115" s="26" t="s">
        <v>370</v>
      </c>
      <c r="R115" s="28">
        <v>11</v>
      </c>
      <c r="S115" s="27">
        <v>24</v>
      </c>
      <c r="T115" s="26">
        <v>9</v>
      </c>
      <c r="U115" s="27">
        <v>3.28</v>
      </c>
      <c r="V115" s="27">
        <v>5</v>
      </c>
      <c r="W115" s="27">
        <v>4</v>
      </c>
      <c r="X115" s="27">
        <v>0</v>
      </c>
      <c r="Y115" s="27">
        <v>0</v>
      </c>
      <c r="Z115" s="27">
        <v>5</v>
      </c>
      <c r="AA115" s="30">
        <v>29767780024</v>
      </c>
      <c r="AB115" s="30">
        <v>0</v>
      </c>
      <c r="AC115" s="30">
        <v>0</v>
      </c>
      <c r="AD115" s="30">
        <v>19620574103</v>
      </c>
      <c r="AE115" s="30">
        <f t="shared" si="2"/>
        <v>49388354127</v>
      </c>
      <c r="AF115" s="59" t="s">
        <v>364</v>
      </c>
    </row>
    <row r="116" spans="1:32" ht="38.25" x14ac:dyDescent="0.25">
      <c r="A116" s="157"/>
      <c r="B116" s="158">
        <v>0</v>
      </c>
      <c r="C116" s="157"/>
      <c r="D116" s="159">
        <v>0</v>
      </c>
      <c r="E116" s="82">
        <v>8.8349999999999991</v>
      </c>
      <c r="F116" s="82">
        <v>0</v>
      </c>
      <c r="G116" s="82">
        <v>0</v>
      </c>
      <c r="H116" s="82">
        <v>6.0920000000000005</v>
      </c>
      <c r="I116" s="82">
        <v>3.7319999999999998</v>
      </c>
      <c r="J116" s="25">
        <v>53040030006</v>
      </c>
      <c r="K116" s="59" t="s">
        <v>2026</v>
      </c>
      <c r="L116" s="59" t="s">
        <v>2027</v>
      </c>
      <c r="M116" s="26" t="s">
        <v>105</v>
      </c>
      <c r="N116" s="26" t="s">
        <v>370</v>
      </c>
      <c r="O116" s="25" t="s">
        <v>5</v>
      </c>
      <c r="P116" s="26" t="s">
        <v>926</v>
      </c>
      <c r="Q116" s="26" t="s">
        <v>370</v>
      </c>
      <c r="R116" s="28">
        <v>11</v>
      </c>
      <c r="S116" s="27">
        <v>24</v>
      </c>
      <c r="T116" s="26">
        <v>9</v>
      </c>
      <c r="U116" s="27">
        <v>2.71</v>
      </c>
      <c r="V116" s="27">
        <v>4</v>
      </c>
      <c r="W116" s="27">
        <v>3</v>
      </c>
      <c r="X116" s="27">
        <v>0</v>
      </c>
      <c r="Y116" s="27">
        <v>0</v>
      </c>
      <c r="Z116" s="27">
        <v>4</v>
      </c>
      <c r="AA116" s="30">
        <v>24925662014</v>
      </c>
      <c r="AB116" s="30">
        <v>0</v>
      </c>
      <c r="AC116" s="30">
        <v>0</v>
      </c>
      <c r="AD116" s="30">
        <v>5072107057</v>
      </c>
      <c r="AE116" s="30">
        <f t="shared" si="2"/>
        <v>29997769071</v>
      </c>
      <c r="AF116" s="59" t="s">
        <v>364</v>
      </c>
    </row>
    <row r="117" spans="1:32" ht="51" x14ac:dyDescent="0.25">
      <c r="A117" s="157"/>
      <c r="B117" s="158">
        <v>0</v>
      </c>
      <c r="C117" s="157"/>
      <c r="D117" s="159">
        <v>0</v>
      </c>
      <c r="E117" s="82">
        <v>0</v>
      </c>
      <c r="F117" s="82">
        <v>11.843</v>
      </c>
      <c r="G117" s="82">
        <v>8.4329999999999998</v>
      </c>
      <c r="H117" s="82">
        <v>8.9310000000000009</v>
      </c>
      <c r="I117" s="82">
        <v>7.3020000000000005</v>
      </c>
      <c r="J117" s="25">
        <v>53040030007</v>
      </c>
      <c r="K117" s="59" t="s">
        <v>2028</v>
      </c>
      <c r="L117" s="59" t="s">
        <v>2029</v>
      </c>
      <c r="M117" s="26" t="s">
        <v>105</v>
      </c>
      <c r="N117" s="26" t="s">
        <v>370</v>
      </c>
      <c r="O117" s="25" t="s">
        <v>5</v>
      </c>
      <c r="P117" s="26" t="s">
        <v>927</v>
      </c>
      <c r="Q117" s="26" t="s">
        <v>370</v>
      </c>
      <c r="R117" s="28">
        <v>11</v>
      </c>
      <c r="S117" s="27">
        <v>24</v>
      </c>
      <c r="T117" s="26">
        <v>9</v>
      </c>
      <c r="U117" s="27">
        <v>55</v>
      </c>
      <c r="V117" s="27">
        <v>83</v>
      </c>
      <c r="W117" s="27">
        <v>0</v>
      </c>
      <c r="X117" s="27">
        <v>61</v>
      </c>
      <c r="Y117" s="27">
        <v>70</v>
      </c>
      <c r="Z117" s="27">
        <v>83</v>
      </c>
      <c r="AA117" s="30">
        <v>0</v>
      </c>
      <c r="AB117" s="30">
        <v>12981464802</v>
      </c>
      <c r="AC117" s="30">
        <v>19453480362</v>
      </c>
      <c r="AD117" s="30">
        <v>32183575524</v>
      </c>
      <c r="AE117" s="30">
        <f t="shared" si="2"/>
        <v>64618520688</v>
      </c>
      <c r="AF117" s="59" t="s">
        <v>364</v>
      </c>
    </row>
    <row r="118" spans="1:32" ht="25.5" x14ac:dyDescent="0.25">
      <c r="A118" s="157"/>
      <c r="B118" s="158">
        <v>0</v>
      </c>
      <c r="C118" s="157"/>
      <c r="D118" s="159">
        <v>0</v>
      </c>
      <c r="E118" s="82">
        <v>11.609</v>
      </c>
      <c r="F118" s="82">
        <v>0</v>
      </c>
      <c r="G118" s="82">
        <v>0</v>
      </c>
      <c r="H118" s="82">
        <v>4.008</v>
      </c>
      <c r="I118" s="82">
        <v>3.9039999999999999</v>
      </c>
      <c r="J118" s="25">
        <v>53040030008</v>
      </c>
      <c r="K118" s="59" t="s">
        <v>2030</v>
      </c>
      <c r="L118" s="59" t="s">
        <v>2031</v>
      </c>
      <c r="M118" s="26" t="s">
        <v>105</v>
      </c>
      <c r="N118" s="26" t="s">
        <v>370</v>
      </c>
      <c r="O118" s="25" t="s">
        <v>5</v>
      </c>
      <c r="P118" s="26" t="s">
        <v>928</v>
      </c>
      <c r="Q118" s="26" t="s">
        <v>370</v>
      </c>
      <c r="R118" s="28">
        <v>11</v>
      </c>
      <c r="S118" s="27">
        <v>24</v>
      </c>
      <c r="T118" s="26">
        <v>9</v>
      </c>
      <c r="U118" s="27">
        <v>3.72</v>
      </c>
      <c r="V118" s="27">
        <v>5</v>
      </c>
      <c r="W118" s="27">
        <v>4</v>
      </c>
      <c r="X118" s="27">
        <v>0</v>
      </c>
      <c r="Y118" s="27">
        <v>0</v>
      </c>
      <c r="Z118" s="27">
        <v>5</v>
      </c>
      <c r="AA118" s="30">
        <v>44036039513</v>
      </c>
      <c r="AB118" s="30">
        <v>0</v>
      </c>
      <c r="AC118" s="30">
        <v>0</v>
      </c>
      <c r="AD118" s="30">
        <v>38000000</v>
      </c>
      <c r="AE118" s="30">
        <f t="shared" si="2"/>
        <v>44074039513</v>
      </c>
      <c r="AF118" s="59" t="s">
        <v>364</v>
      </c>
    </row>
    <row r="119" spans="1:32" ht="63.75" x14ac:dyDescent="0.25">
      <c r="A119" s="157"/>
      <c r="B119" s="158">
        <v>0</v>
      </c>
      <c r="C119" s="157"/>
      <c r="D119" s="159">
        <v>0</v>
      </c>
      <c r="E119" s="82">
        <v>0</v>
      </c>
      <c r="F119" s="82">
        <v>0</v>
      </c>
      <c r="G119" s="82">
        <v>0</v>
      </c>
      <c r="H119" s="82">
        <v>19.347000000000001</v>
      </c>
      <c r="I119" s="82">
        <v>4.8370000000000006</v>
      </c>
      <c r="J119" s="25">
        <v>53040030009</v>
      </c>
      <c r="K119" s="59" t="s">
        <v>2032</v>
      </c>
      <c r="L119" s="59" t="s">
        <v>2033</v>
      </c>
      <c r="M119" s="26" t="s">
        <v>105</v>
      </c>
      <c r="N119" s="26" t="s">
        <v>370</v>
      </c>
      <c r="O119" s="25" t="s">
        <v>5</v>
      </c>
      <c r="P119" s="26" t="s">
        <v>929</v>
      </c>
      <c r="Q119" s="26" t="s">
        <v>370</v>
      </c>
      <c r="R119" s="28">
        <v>11</v>
      </c>
      <c r="S119" s="27">
        <v>24</v>
      </c>
      <c r="T119" s="26">
        <v>9</v>
      </c>
      <c r="U119" s="27">
        <v>0</v>
      </c>
      <c r="V119" s="27">
        <v>3</v>
      </c>
      <c r="W119" s="27">
        <v>0</v>
      </c>
      <c r="X119" s="27">
        <v>0</v>
      </c>
      <c r="Y119" s="27">
        <v>0</v>
      </c>
      <c r="Z119" s="27">
        <v>3</v>
      </c>
      <c r="AA119" s="30">
        <v>0</v>
      </c>
      <c r="AB119" s="30">
        <v>0</v>
      </c>
      <c r="AC119" s="30">
        <v>0</v>
      </c>
      <c r="AD119" s="30">
        <v>136270000000</v>
      </c>
      <c r="AE119" s="30">
        <f t="shared" si="2"/>
        <v>136270000000</v>
      </c>
      <c r="AF119" s="59" t="s">
        <v>364</v>
      </c>
    </row>
    <row r="120" spans="1:32" ht="51" x14ac:dyDescent="0.25">
      <c r="A120" s="157"/>
      <c r="B120" s="158">
        <v>0</v>
      </c>
      <c r="C120" s="157"/>
      <c r="D120" s="159">
        <v>0</v>
      </c>
      <c r="E120" s="82">
        <v>0</v>
      </c>
      <c r="F120" s="82">
        <v>0</v>
      </c>
      <c r="G120" s="82">
        <v>8.3780000000000001</v>
      </c>
      <c r="H120" s="82">
        <v>4.2149999999999999</v>
      </c>
      <c r="I120" s="82">
        <v>3.1480000000000001</v>
      </c>
      <c r="J120" s="25">
        <v>53040030010</v>
      </c>
      <c r="K120" s="59" t="s">
        <v>2034</v>
      </c>
      <c r="L120" s="59" t="s">
        <v>2035</v>
      </c>
      <c r="M120" s="26" t="s">
        <v>105</v>
      </c>
      <c r="N120" s="26" t="s">
        <v>370</v>
      </c>
      <c r="O120" s="25" t="s">
        <v>5</v>
      </c>
      <c r="P120" s="26" t="s">
        <v>930</v>
      </c>
      <c r="Q120" s="26" t="s">
        <v>370</v>
      </c>
      <c r="R120" s="28">
        <v>11</v>
      </c>
      <c r="S120" s="27">
        <v>24</v>
      </c>
      <c r="T120" s="26">
        <v>9</v>
      </c>
      <c r="U120" s="27">
        <v>0</v>
      </c>
      <c r="V120" s="27">
        <v>1</v>
      </c>
      <c r="W120" s="27">
        <v>0</v>
      </c>
      <c r="X120" s="27">
        <v>0</v>
      </c>
      <c r="Y120" s="27">
        <v>0</v>
      </c>
      <c r="Z120" s="27">
        <v>1</v>
      </c>
      <c r="AA120" s="30">
        <v>0</v>
      </c>
      <c r="AB120" s="30">
        <v>0</v>
      </c>
      <c r="AC120" s="30">
        <v>30000000000</v>
      </c>
      <c r="AD120" s="30">
        <v>1000000000</v>
      </c>
      <c r="AE120" s="30">
        <f t="shared" si="2"/>
        <v>31000000000</v>
      </c>
      <c r="AF120" s="59" t="s">
        <v>364</v>
      </c>
    </row>
    <row r="121" spans="1:32" ht="51" x14ac:dyDescent="0.25">
      <c r="A121" s="157"/>
      <c r="B121" s="158">
        <v>0</v>
      </c>
      <c r="C121" s="157"/>
      <c r="D121" s="159">
        <v>0</v>
      </c>
      <c r="E121" s="82">
        <v>28.942</v>
      </c>
      <c r="F121" s="82">
        <v>30.189</v>
      </c>
      <c r="G121" s="82">
        <v>14.991999999999999</v>
      </c>
      <c r="H121" s="82">
        <v>20.716000000000001</v>
      </c>
      <c r="I121" s="82">
        <v>23.71</v>
      </c>
      <c r="J121" s="25">
        <v>53040030011</v>
      </c>
      <c r="K121" s="59" t="s">
        <v>2036</v>
      </c>
      <c r="L121" s="59" t="s">
        <v>2037</v>
      </c>
      <c r="M121" s="26" t="s">
        <v>105</v>
      </c>
      <c r="N121" s="26" t="s">
        <v>370</v>
      </c>
      <c r="O121" s="25" t="s">
        <v>381</v>
      </c>
      <c r="P121" s="26" t="s">
        <v>931</v>
      </c>
      <c r="Q121" s="26" t="s">
        <v>370</v>
      </c>
      <c r="R121" s="28">
        <v>11</v>
      </c>
      <c r="S121" s="27">
        <v>24</v>
      </c>
      <c r="T121" s="26">
        <v>9</v>
      </c>
      <c r="U121" s="27">
        <v>4</v>
      </c>
      <c r="V121" s="27">
        <v>20</v>
      </c>
      <c r="W121" s="27">
        <v>8</v>
      </c>
      <c r="X121" s="27">
        <v>12</v>
      </c>
      <c r="Y121" s="27">
        <v>16</v>
      </c>
      <c r="Z121" s="27">
        <v>20</v>
      </c>
      <c r="AA121" s="30">
        <v>165326537308</v>
      </c>
      <c r="AB121" s="30">
        <v>42956165220</v>
      </c>
      <c r="AC121" s="30">
        <v>53681710010</v>
      </c>
      <c r="AD121" s="30">
        <v>142629000084</v>
      </c>
      <c r="AE121" s="30">
        <f t="shared" si="2"/>
        <v>404593412622</v>
      </c>
      <c r="AF121" s="59" t="s">
        <v>359</v>
      </c>
    </row>
    <row r="122" spans="1:32" ht="38.25" x14ac:dyDescent="0.25">
      <c r="A122" s="157"/>
      <c r="B122" s="158">
        <v>0</v>
      </c>
      <c r="C122" s="157"/>
      <c r="D122" s="159">
        <v>0</v>
      </c>
      <c r="E122" s="82">
        <v>9.2829999999999995</v>
      </c>
      <c r="F122" s="82">
        <v>11.591999999999999</v>
      </c>
      <c r="G122" s="82">
        <v>7.4359999999999999</v>
      </c>
      <c r="H122" s="82">
        <v>0</v>
      </c>
      <c r="I122" s="82">
        <v>7.0779999999999994</v>
      </c>
      <c r="J122" s="25">
        <v>53040030012</v>
      </c>
      <c r="K122" s="59" t="s">
        <v>2038</v>
      </c>
      <c r="L122" s="59" t="s">
        <v>2039</v>
      </c>
      <c r="M122" s="26" t="s">
        <v>105</v>
      </c>
      <c r="N122" s="26" t="s">
        <v>370</v>
      </c>
      <c r="O122" s="25" t="s">
        <v>381</v>
      </c>
      <c r="P122" s="26" t="s">
        <v>932</v>
      </c>
      <c r="Q122" s="26" t="s">
        <v>370</v>
      </c>
      <c r="R122" s="28">
        <v>11</v>
      </c>
      <c r="S122" s="27">
        <v>24</v>
      </c>
      <c r="T122" s="26">
        <v>9</v>
      </c>
      <c r="U122" s="27">
        <v>1</v>
      </c>
      <c r="V122" s="27">
        <v>17</v>
      </c>
      <c r="W122" s="27">
        <v>5</v>
      </c>
      <c r="X122" s="27">
        <v>9</v>
      </c>
      <c r="Y122" s="27">
        <v>13</v>
      </c>
      <c r="Z122" s="27">
        <v>17</v>
      </c>
      <c r="AA122" s="30">
        <v>20547548438</v>
      </c>
      <c r="AB122" s="30">
        <v>7225511538</v>
      </c>
      <c r="AC122" s="30">
        <v>5143159255</v>
      </c>
      <c r="AD122" s="30">
        <v>0</v>
      </c>
      <c r="AE122" s="30">
        <f t="shared" si="2"/>
        <v>32916219231</v>
      </c>
      <c r="AF122" s="59" t="s">
        <v>359</v>
      </c>
    </row>
    <row r="123" spans="1:32" ht="51" x14ac:dyDescent="0.25">
      <c r="A123" s="157"/>
      <c r="B123" s="158">
        <v>0</v>
      </c>
      <c r="C123" s="157"/>
      <c r="D123" s="159">
        <v>0</v>
      </c>
      <c r="E123" s="82">
        <v>7.011000000000001</v>
      </c>
      <c r="F123" s="82">
        <v>6.0549999999999997</v>
      </c>
      <c r="G123" s="82">
        <v>6.0170000000000003</v>
      </c>
      <c r="H123" s="82">
        <v>5.0129999999999999</v>
      </c>
      <c r="I123" s="82">
        <v>6.024</v>
      </c>
      <c r="J123" s="25">
        <v>53040030013</v>
      </c>
      <c r="K123" s="59" t="s">
        <v>2040</v>
      </c>
      <c r="L123" s="59" t="s">
        <v>2041</v>
      </c>
      <c r="M123" s="26" t="s">
        <v>105</v>
      </c>
      <c r="N123" s="26" t="s">
        <v>370</v>
      </c>
      <c r="O123" s="25" t="s">
        <v>5</v>
      </c>
      <c r="P123" s="26" t="s">
        <v>933</v>
      </c>
      <c r="Q123" s="26" t="s">
        <v>370</v>
      </c>
      <c r="R123" s="28">
        <v>11</v>
      </c>
      <c r="S123" s="27">
        <v>24</v>
      </c>
      <c r="T123" s="26">
        <v>9</v>
      </c>
      <c r="U123" s="27">
        <v>0</v>
      </c>
      <c r="V123" s="27">
        <v>4</v>
      </c>
      <c r="W123" s="27">
        <v>1</v>
      </c>
      <c r="X123" s="27">
        <v>2</v>
      </c>
      <c r="Y123" s="27">
        <v>3</v>
      </c>
      <c r="Z123" s="27">
        <v>4</v>
      </c>
      <c r="AA123" s="30">
        <v>30000000</v>
      </c>
      <c r="AB123" s="30">
        <v>60000000</v>
      </c>
      <c r="AC123" s="30">
        <v>60000000</v>
      </c>
      <c r="AD123" s="30">
        <v>60000000</v>
      </c>
      <c r="AE123" s="30">
        <f t="shared" si="2"/>
        <v>210000000</v>
      </c>
      <c r="AF123" s="59" t="s">
        <v>364</v>
      </c>
    </row>
    <row r="124" spans="1:32" ht="38.25" customHeight="1" x14ac:dyDescent="0.25">
      <c r="A124" s="157"/>
      <c r="B124" s="158">
        <v>0</v>
      </c>
      <c r="C124" s="157" t="s">
        <v>2042</v>
      </c>
      <c r="D124" s="159">
        <v>21.743000000000002</v>
      </c>
      <c r="E124" s="82">
        <v>16.462</v>
      </c>
      <c r="F124" s="82">
        <v>18.585999999999999</v>
      </c>
      <c r="G124" s="82">
        <v>23.306999999999999</v>
      </c>
      <c r="H124" s="82">
        <v>26.416</v>
      </c>
      <c r="I124" s="82">
        <v>21.251999999999999</v>
      </c>
      <c r="J124" s="25">
        <v>53040040001</v>
      </c>
      <c r="K124" s="59" t="s">
        <v>2043</v>
      </c>
      <c r="L124" s="59" t="s">
        <v>2044</v>
      </c>
      <c r="M124" s="26" t="s">
        <v>105</v>
      </c>
      <c r="N124" s="26" t="s">
        <v>370</v>
      </c>
      <c r="O124" s="25" t="s">
        <v>381</v>
      </c>
      <c r="P124" s="26" t="s">
        <v>934</v>
      </c>
      <c r="Q124" s="26" t="s">
        <v>370</v>
      </c>
      <c r="R124" s="28">
        <v>11</v>
      </c>
      <c r="S124" s="27">
        <v>24</v>
      </c>
      <c r="T124" s="26">
        <v>9</v>
      </c>
      <c r="U124" s="27">
        <v>16</v>
      </c>
      <c r="V124" s="27">
        <v>22</v>
      </c>
      <c r="W124" s="68">
        <f>0.21+U124</f>
        <v>16.21</v>
      </c>
      <c r="X124" s="68">
        <f>1.41+W124</f>
        <v>17.62</v>
      </c>
      <c r="Y124" s="68">
        <f>2.19+X124</f>
        <v>19.810000000000002</v>
      </c>
      <c r="Z124" s="68">
        <f>2.19+Y124</f>
        <v>22.000000000000004</v>
      </c>
      <c r="AA124" s="30">
        <v>17376678134</v>
      </c>
      <c r="AB124" s="30">
        <v>116112200827</v>
      </c>
      <c r="AC124" s="30">
        <v>179198060519</v>
      </c>
      <c r="AD124" s="30">
        <v>179198060520</v>
      </c>
      <c r="AE124" s="30">
        <f t="shared" si="2"/>
        <v>491885000000</v>
      </c>
      <c r="AF124" s="59" t="s">
        <v>1141</v>
      </c>
    </row>
    <row r="125" spans="1:32" ht="38.25" x14ac:dyDescent="0.25">
      <c r="A125" s="157"/>
      <c r="B125" s="158">
        <v>0</v>
      </c>
      <c r="C125" s="157"/>
      <c r="D125" s="159">
        <v>0</v>
      </c>
      <c r="E125" s="82">
        <v>0</v>
      </c>
      <c r="F125" s="82">
        <v>7.0169999999999995</v>
      </c>
      <c r="G125" s="82">
        <v>6.5409999999999995</v>
      </c>
      <c r="H125" s="82">
        <v>8.6910000000000007</v>
      </c>
      <c r="I125" s="82">
        <v>5.5620000000000003</v>
      </c>
      <c r="J125" s="25">
        <v>53040040002</v>
      </c>
      <c r="K125" s="59" t="s">
        <v>2045</v>
      </c>
      <c r="L125" s="59" t="s">
        <v>2046</v>
      </c>
      <c r="M125" s="26" t="s">
        <v>105</v>
      </c>
      <c r="N125" s="26" t="s">
        <v>370</v>
      </c>
      <c r="O125" s="25" t="s">
        <v>381</v>
      </c>
      <c r="P125" s="26" t="s">
        <v>935</v>
      </c>
      <c r="Q125" s="26" t="s">
        <v>370</v>
      </c>
      <c r="R125" s="28">
        <v>11</v>
      </c>
      <c r="S125" s="27">
        <v>24</v>
      </c>
      <c r="T125" s="26">
        <v>9</v>
      </c>
      <c r="U125" s="27">
        <v>0</v>
      </c>
      <c r="V125" s="27">
        <v>6</v>
      </c>
      <c r="W125" s="27">
        <v>0</v>
      </c>
      <c r="X125" s="27">
        <v>0.08</v>
      </c>
      <c r="Y125" s="27">
        <v>3</v>
      </c>
      <c r="Z125" s="27">
        <v>6</v>
      </c>
      <c r="AA125" s="30">
        <v>0</v>
      </c>
      <c r="AB125" s="30">
        <v>82500000</v>
      </c>
      <c r="AC125" s="30">
        <v>3000000000</v>
      </c>
      <c r="AD125" s="30">
        <v>2917500000</v>
      </c>
      <c r="AE125" s="30">
        <f t="shared" si="2"/>
        <v>6000000000</v>
      </c>
      <c r="AF125" s="59" t="s">
        <v>1141</v>
      </c>
    </row>
    <row r="126" spans="1:32" ht="51" x14ac:dyDescent="0.25">
      <c r="A126" s="157"/>
      <c r="B126" s="158">
        <v>0</v>
      </c>
      <c r="C126" s="157"/>
      <c r="D126" s="159">
        <v>0</v>
      </c>
      <c r="E126" s="82">
        <v>18.164000000000001</v>
      </c>
      <c r="F126" s="82">
        <v>11.186999999999999</v>
      </c>
      <c r="G126" s="82">
        <v>11.122</v>
      </c>
      <c r="H126" s="82">
        <v>14.363000000000001</v>
      </c>
      <c r="I126" s="82">
        <v>13.774000000000001</v>
      </c>
      <c r="J126" s="25">
        <v>53040040003</v>
      </c>
      <c r="K126" s="59" t="s">
        <v>2047</v>
      </c>
      <c r="L126" s="59" t="s">
        <v>2048</v>
      </c>
      <c r="M126" s="26" t="s">
        <v>105</v>
      </c>
      <c r="N126" s="26" t="s">
        <v>372</v>
      </c>
      <c r="O126" s="25" t="s">
        <v>419</v>
      </c>
      <c r="P126" s="26" t="s">
        <v>936</v>
      </c>
      <c r="Q126" s="26" t="s">
        <v>372</v>
      </c>
      <c r="R126" s="28">
        <v>11</v>
      </c>
      <c r="S126" s="27">
        <v>24</v>
      </c>
      <c r="T126" s="26">
        <v>9</v>
      </c>
      <c r="U126" s="68">
        <v>138</v>
      </c>
      <c r="V126" s="68">
        <v>162</v>
      </c>
      <c r="W126" s="68">
        <f>2.37+U126</f>
        <v>140.37</v>
      </c>
      <c r="X126" s="68">
        <f>6.52+W126</f>
        <v>146.89000000000001</v>
      </c>
      <c r="Y126" s="68">
        <f>7.62+X126</f>
        <v>154.51000000000002</v>
      </c>
      <c r="Z126" s="68">
        <f>7.49+Y126</f>
        <v>162.00000000000003</v>
      </c>
      <c r="AA126" s="30">
        <v>19172672407</v>
      </c>
      <c r="AB126" s="30">
        <v>52832523824</v>
      </c>
      <c r="AC126" s="30">
        <v>61689537316</v>
      </c>
      <c r="AD126" s="30">
        <v>60677024175</v>
      </c>
      <c r="AE126" s="30">
        <f t="shared" si="2"/>
        <v>194371757722</v>
      </c>
      <c r="AF126" s="59" t="s">
        <v>1141</v>
      </c>
    </row>
    <row r="127" spans="1:32" ht="38.25" x14ac:dyDescent="0.25">
      <c r="A127" s="157"/>
      <c r="B127" s="158">
        <v>0</v>
      </c>
      <c r="C127" s="157"/>
      <c r="D127" s="159">
        <v>0</v>
      </c>
      <c r="E127" s="82">
        <v>30.196999999999999</v>
      </c>
      <c r="F127" s="82">
        <v>10.739000000000001</v>
      </c>
      <c r="G127" s="82">
        <v>9.1429999999999989</v>
      </c>
      <c r="H127" s="82">
        <v>12.005000000000001</v>
      </c>
      <c r="I127" s="82">
        <v>16.645</v>
      </c>
      <c r="J127" s="25">
        <v>53040040004</v>
      </c>
      <c r="K127" s="59" t="s">
        <v>2049</v>
      </c>
      <c r="L127" s="59" t="s">
        <v>2050</v>
      </c>
      <c r="M127" s="26" t="s">
        <v>141</v>
      </c>
      <c r="N127" s="26" t="s">
        <v>372</v>
      </c>
      <c r="O127" s="25" t="s">
        <v>756</v>
      </c>
      <c r="P127" s="26" t="s">
        <v>2153</v>
      </c>
      <c r="Q127" s="26" t="s">
        <v>372</v>
      </c>
      <c r="R127" s="28">
        <v>11</v>
      </c>
      <c r="S127" s="27">
        <v>24</v>
      </c>
      <c r="T127" s="26">
        <v>9</v>
      </c>
      <c r="U127" s="68">
        <v>489</v>
      </c>
      <c r="V127" s="68">
        <v>889</v>
      </c>
      <c r="W127" s="68">
        <f>76.69+U127</f>
        <v>565.69000000000005</v>
      </c>
      <c r="X127" s="68">
        <f>107.77+W127</f>
        <v>673.46</v>
      </c>
      <c r="Y127" s="68">
        <f>107.77+X127</f>
        <v>781.23</v>
      </c>
      <c r="Z127" s="68">
        <f>107.77+Y127</f>
        <v>889</v>
      </c>
      <c r="AA127" s="30">
        <v>36096283314</v>
      </c>
      <c r="AB127" s="30">
        <v>50716480959</v>
      </c>
      <c r="AC127" s="30">
        <v>50716480959</v>
      </c>
      <c r="AD127" s="30">
        <v>50716480960</v>
      </c>
      <c r="AE127" s="30">
        <f t="shared" si="2"/>
        <v>188245726192</v>
      </c>
      <c r="AF127" s="59" t="s">
        <v>1141</v>
      </c>
    </row>
    <row r="128" spans="1:32" ht="63.75" x14ac:dyDescent="0.25">
      <c r="A128" s="157"/>
      <c r="B128" s="158">
        <v>0</v>
      </c>
      <c r="C128" s="157"/>
      <c r="D128" s="159">
        <v>0</v>
      </c>
      <c r="E128" s="82">
        <v>8.4250000000000007</v>
      </c>
      <c r="F128" s="82">
        <v>8.1490000000000009</v>
      </c>
      <c r="G128" s="82">
        <v>6.1269999999999998</v>
      </c>
      <c r="H128" s="82">
        <v>9.1669999999999998</v>
      </c>
      <c r="I128" s="82">
        <v>5.8610000000000007</v>
      </c>
      <c r="J128" s="25">
        <v>53040040005</v>
      </c>
      <c r="K128" s="59" t="s">
        <v>2051</v>
      </c>
      <c r="L128" s="59" t="s">
        <v>2052</v>
      </c>
      <c r="M128" s="26" t="s">
        <v>141</v>
      </c>
      <c r="N128" s="26" t="s">
        <v>370</v>
      </c>
      <c r="O128" s="25" t="s">
        <v>419</v>
      </c>
      <c r="P128" s="26" t="s">
        <v>937</v>
      </c>
      <c r="Q128" s="26" t="s">
        <v>370</v>
      </c>
      <c r="R128" s="28">
        <v>11</v>
      </c>
      <c r="S128" s="27">
        <v>24</v>
      </c>
      <c r="T128" s="26">
        <v>9</v>
      </c>
      <c r="U128" s="27">
        <v>299</v>
      </c>
      <c r="V128" s="27">
        <v>315</v>
      </c>
      <c r="W128" s="27">
        <v>0</v>
      </c>
      <c r="X128" s="27">
        <v>309</v>
      </c>
      <c r="Y128" s="27">
        <v>312</v>
      </c>
      <c r="Z128" s="27">
        <v>315</v>
      </c>
      <c r="AA128" s="30">
        <v>1504213434</v>
      </c>
      <c r="AB128" s="30">
        <v>2346383396</v>
      </c>
      <c r="AC128" s="30">
        <v>703915019</v>
      </c>
      <c r="AD128" s="30">
        <v>703915019</v>
      </c>
      <c r="AE128" s="30">
        <f t="shared" si="2"/>
        <v>5258426868</v>
      </c>
      <c r="AF128" s="59" t="s">
        <v>1141</v>
      </c>
    </row>
    <row r="129" spans="1:32" ht="38.25" x14ac:dyDescent="0.25">
      <c r="A129" s="157"/>
      <c r="B129" s="158">
        <v>0</v>
      </c>
      <c r="C129" s="157"/>
      <c r="D129" s="159">
        <v>0</v>
      </c>
      <c r="E129" s="82">
        <v>26.751999999999999</v>
      </c>
      <c r="F129" s="82">
        <v>20.263999999999999</v>
      </c>
      <c r="G129" s="82">
        <v>20.128</v>
      </c>
      <c r="H129" s="82">
        <v>20.200000000000003</v>
      </c>
      <c r="I129" s="82">
        <v>22.693999999999999</v>
      </c>
      <c r="J129" s="25">
        <v>53040040006</v>
      </c>
      <c r="K129" s="59" t="s">
        <v>2053</v>
      </c>
      <c r="L129" s="59" t="s">
        <v>2054</v>
      </c>
      <c r="M129" s="26" t="s">
        <v>105</v>
      </c>
      <c r="N129" s="26" t="s">
        <v>370</v>
      </c>
      <c r="O129" s="25" t="s">
        <v>381</v>
      </c>
      <c r="P129" s="26" t="s">
        <v>938</v>
      </c>
      <c r="Q129" s="26" t="s">
        <v>370</v>
      </c>
      <c r="R129" s="28">
        <v>11</v>
      </c>
      <c r="S129" s="27">
        <v>24</v>
      </c>
      <c r="T129" s="26">
        <v>9</v>
      </c>
      <c r="U129" s="27">
        <v>28</v>
      </c>
      <c r="V129" s="27">
        <v>42</v>
      </c>
      <c r="W129" s="27">
        <v>29</v>
      </c>
      <c r="X129" s="27">
        <v>33</v>
      </c>
      <c r="Y129" s="27">
        <v>38</v>
      </c>
      <c r="Z129" s="27">
        <v>42</v>
      </c>
      <c r="AA129" s="30">
        <v>31404403241</v>
      </c>
      <c r="AB129" s="30">
        <v>142929554282</v>
      </c>
      <c r="AC129" s="30">
        <v>150472698920</v>
      </c>
      <c r="AD129" s="30">
        <v>127582698919</v>
      </c>
      <c r="AE129" s="30">
        <f t="shared" si="2"/>
        <v>452389355362</v>
      </c>
      <c r="AF129" s="59" t="s">
        <v>1141</v>
      </c>
    </row>
    <row r="130" spans="1:32" ht="63.75" x14ac:dyDescent="0.25">
      <c r="A130" s="157"/>
      <c r="B130" s="158">
        <v>0</v>
      </c>
      <c r="C130" s="157"/>
      <c r="D130" s="159">
        <v>0</v>
      </c>
      <c r="E130" s="82">
        <v>0</v>
      </c>
      <c r="F130" s="82">
        <v>8.141</v>
      </c>
      <c r="G130" s="82">
        <v>6.12</v>
      </c>
      <c r="H130" s="82">
        <v>9.1579999999999995</v>
      </c>
      <c r="I130" s="82">
        <v>5.8549999999999995</v>
      </c>
      <c r="J130" s="25">
        <v>53040040007</v>
      </c>
      <c r="K130" s="59" t="s">
        <v>2055</v>
      </c>
      <c r="L130" s="59" t="s">
        <v>2056</v>
      </c>
      <c r="M130" s="26" t="s">
        <v>105</v>
      </c>
      <c r="N130" s="26" t="s">
        <v>371</v>
      </c>
      <c r="O130" s="25" t="s">
        <v>507</v>
      </c>
      <c r="P130" s="26" t="s">
        <v>939</v>
      </c>
      <c r="Q130" s="26" t="s">
        <v>371</v>
      </c>
      <c r="R130" s="28">
        <v>11</v>
      </c>
      <c r="S130" s="27">
        <v>45</v>
      </c>
      <c r="T130" s="26">
        <v>9</v>
      </c>
      <c r="U130" s="27">
        <v>0</v>
      </c>
      <c r="V130" s="27">
        <v>100</v>
      </c>
      <c r="W130" s="27">
        <v>0</v>
      </c>
      <c r="X130" s="27">
        <v>33</v>
      </c>
      <c r="Y130" s="27">
        <v>66</v>
      </c>
      <c r="Z130" s="27">
        <v>100</v>
      </c>
      <c r="AA130" s="30">
        <v>0</v>
      </c>
      <c r="AB130" s="30">
        <v>666666666</v>
      </c>
      <c r="AC130" s="30">
        <v>666666666</v>
      </c>
      <c r="AD130" s="30">
        <v>666666668</v>
      </c>
      <c r="AE130" s="30">
        <f t="shared" si="2"/>
        <v>2000000000</v>
      </c>
      <c r="AF130" s="59" t="s">
        <v>1141</v>
      </c>
    </row>
    <row r="131" spans="1:32" ht="63.75" x14ac:dyDescent="0.25">
      <c r="A131" s="157"/>
      <c r="B131" s="158">
        <v>0</v>
      </c>
      <c r="C131" s="157"/>
      <c r="D131" s="159">
        <v>0</v>
      </c>
      <c r="E131" s="82">
        <v>0</v>
      </c>
      <c r="F131" s="82">
        <v>15.917</v>
      </c>
      <c r="G131" s="82">
        <v>17.512</v>
      </c>
      <c r="H131" s="82">
        <v>0</v>
      </c>
      <c r="I131" s="82">
        <v>8.3570000000000011</v>
      </c>
      <c r="J131" s="25">
        <v>53040040008</v>
      </c>
      <c r="K131" s="59" t="s">
        <v>2057</v>
      </c>
      <c r="L131" s="59" t="s">
        <v>2058</v>
      </c>
      <c r="M131" s="26" t="s">
        <v>105</v>
      </c>
      <c r="N131" s="26" t="s">
        <v>894</v>
      </c>
      <c r="O131" s="25" t="s">
        <v>381</v>
      </c>
      <c r="P131" s="26" t="s">
        <v>940</v>
      </c>
      <c r="Q131" s="26" t="s">
        <v>372</v>
      </c>
      <c r="R131" s="28">
        <v>11</v>
      </c>
      <c r="S131" s="27">
        <v>24</v>
      </c>
      <c r="T131" s="26">
        <v>9</v>
      </c>
      <c r="U131" s="27">
        <v>1</v>
      </c>
      <c r="V131" s="27">
        <v>5</v>
      </c>
      <c r="W131" s="27">
        <v>0</v>
      </c>
      <c r="X131" s="27">
        <v>3</v>
      </c>
      <c r="Y131" s="27">
        <v>5</v>
      </c>
      <c r="Z131" s="27">
        <v>0</v>
      </c>
      <c r="AA131" s="30">
        <v>0</v>
      </c>
      <c r="AB131" s="30">
        <v>111771410817</v>
      </c>
      <c r="AC131" s="30">
        <v>108228589183</v>
      </c>
      <c r="AD131" s="30">
        <v>0</v>
      </c>
      <c r="AE131" s="30">
        <f t="shared" si="2"/>
        <v>220000000000</v>
      </c>
      <c r="AF131" s="59" t="s">
        <v>1141</v>
      </c>
    </row>
    <row r="132" spans="1:32" ht="38.25" customHeight="1" x14ac:dyDescent="0.25">
      <c r="A132" s="157"/>
      <c r="B132" s="158">
        <v>0</v>
      </c>
      <c r="C132" s="157" t="s">
        <v>2059</v>
      </c>
      <c r="D132" s="159">
        <v>19.038</v>
      </c>
      <c r="E132" s="82">
        <v>10.686</v>
      </c>
      <c r="F132" s="82">
        <v>9.2259999999999991</v>
      </c>
      <c r="G132" s="82">
        <v>9.8550000000000004</v>
      </c>
      <c r="H132" s="82">
        <v>12.784000000000001</v>
      </c>
      <c r="I132" s="82">
        <v>11.269</v>
      </c>
      <c r="J132" s="25">
        <v>53040050001</v>
      </c>
      <c r="K132" s="59" t="s">
        <v>2060</v>
      </c>
      <c r="L132" s="59" t="s">
        <v>2061</v>
      </c>
      <c r="M132" s="26" t="s">
        <v>141</v>
      </c>
      <c r="N132" s="26" t="s">
        <v>370</v>
      </c>
      <c r="O132" s="25" t="s">
        <v>381</v>
      </c>
      <c r="P132" s="26" t="s">
        <v>941</v>
      </c>
      <c r="Q132" s="26" t="s">
        <v>370</v>
      </c>
      <c r="R132" s="28">
        <v>11</v>
      </c>
      <c r="S132" s="27">
        <v>24</v>
      </c>
      <c r="T132" s="26">
        <v>9</v>
      </c>
      <c r="U132" s="27">
        <v>1</v>
      </c>
      <c r="V132" s="27">
        <v>1</v>
      </c>
      <c r="W132" s="27">
        <v>1</v>
      </c>
      <c r="X132" s="27">
        <v>1</v>
      </c>
      <c r="Y132" s="27">
        <v>1</v>
      </c>
      <c r="Z132" s="27">
        <v>1</v>
      </c>
      <c r="AA132" s="30">
        <v>2406805068</v>
      </c>
      <c r="AB132" s="30">
        <v>6110000000</v>
      </c>
      <c r="AC132" s="30">
        <v>6500000000</v>
      </c>
      <c r="AD132" s="30">
        <v>7000000000</v>
      </c>
      <c r="AE132" s="30">
        <f t="shared" si="2"/>
        <v>22016805068</v>
      </c>
      <c r="AF132" s="59" t="s">
        <v>359</v>
      </c>
    </row>
    <row r="133" spans="1:32" ht="38.25" x14ac:dyDescent="0.25">
      <c r="A133" s="157"/>
      <c r="B133" s="158">
        <v>0</v>
      </c>
      <c r="C133" s="157"/>
      <c r="D133" s="159">
        <v>0</v>
      </c>
      <c r="E133" s="82">
        <v>10.1</v>
      </c>
      <c r="F133" s="82">
        <v>8.9260000000000002</v>
      </c>
      <c r="G133" s="82">
        <v>6.7789999999999999</v>
      </c>
      <c r="H133" s="82">
        <v>9.2629999999999999</v>
      </c>
      <c r="I133" s="82">
        <v>9.1240000000000006</v>
      </c>
      <c r="J133" s="25">
        <v>53040050002</v>
      </c>
      <c r="K133" s="59" t="s">
        <v>2062</v>
      </c>
      <c r="L133" s="59" t="s">
        <v>2063</v>
      </c>
      <c r="M133" s="26" t="s">
        <v>105</v>
      </c>
      <c r="N133" s="26" t="s">
        <v>370</v>
      </c>
      <c r="O133" s="25" t="s">
        <v>381</v>
      </c>
      <c r="P133" s="26" t="s">
        <v>942</v>
      </c>
      <c r="Q133" s="26" t="s">
        <v>370</v>
      </c>
      <c r="R133" s="28">
        <v>11</v>
      </c>
      <c r="S133" s="27">
        <v>24</v>
      </c>
      <c r="T133" s="26">
        <v>9</v>
      </c>
      <c r="U133" s="27">
        <v>12802</v>
      </c>
      <c r="V133" s="27">
        <v>18000</v>
      </c>
      <c r="W133" s="27">
        <v>13902</v>
      </c>
      <c r="X133" s="27">
        <v>15202</v>
      </c>
      <c r="Y133" s="27">
        <v>16700</v>
      </c>
      <c r="Z133" s="27">
        <v>18000</v>
      </c>
      <c r="AA133" s="30">
        <v>1882339635</v>
      </c>
      <c r="AB133" s="30">
        <v>2600000000</v>
      </c>
      <c r="AC133" s="30">
        <v>3000000000</v>
      </c>
      <c r="AD133" s="30">
        <v>2600000000</v>
      </c>
      <c r="AE133" s="30">
        <f t="shared" si="2"/>
        <v>10082339635</v>
      </c>
      <c r="AF133" s="59" t="s">
        <v>359</v>
      </c>
    </row>
    <row r="134" spans="1:32" ht="38.25" x14ac:dyDescent="0.25">
      <c r="A134" s="157"/>
      <c r="B134" s="158">
        <v>0</v>
      </c>
      <c r="C134" s="157"/>
      <c r="D134" s="159">
        <v>0</v>
      </c>
      <c r="E134" s="82">
        <v>44.417000000000002</v>
      </c>
      <c r="F134" s="82">
        <v>32.163000000000004</v>
      </c>
      <c r="G134" s="82">
        <v>16.095000000000002</v>
      </c>
      <c r="H134" s="82">
        <v>28.98</v>
      </c>
      <c r="I134" s="82">
        <v>29.096</v>
      </c>
      <c r="J134" s="25">
        <v>53040050003</v>
      </c>
      <c r="K134" s="59" t="s">
        <v>2064</v>
      </c>
      <c r="L134" s="59" t="s">
        <v>2065</v>
      </c>
      <c r="M134" s="26" t="s">
        <v>141</v>
      </c>
      <c r="N134" s="26" t="s">
        <v>370</v>
      </c>
      <c r="O134" s="25" t="s">
        <v>381</v>
      </c>
      <c r="P134" s="26" t="s">
        <v>943</v>
      </c>
      <c r="Q134" s="26" t="s">
        <v>370</v>
      </c>
      <c r="R134" s="28">
        <v>11</v>
      </c>
      <c r="S134" s="27">
        <v>24</v>
      </c>
      <c r="T134" s="26">
        <v>9</v>
      </c>
      <c r="U134" s="27">
        <v>1000</v>
      </c>
      <c r="V134" s="27">
        <v>5000</v>
      </c>
      <c r="W134" s="27">
        <v>2000</v>
      </c>
      <c r="X134" s="27">
        <v>3000</v>
      </c>
      <c r="Y134" s="27">
        <v>4000</v>
      </c>
      <c r="Z134" s="27">
        <v>5000</v>
      </c>
      <c r="AA134" s="30">
        <v>82825582404</v>
      </c>
      <c r="AB134" s="30">
        <v>49112585855</v>
      </c>
      <c r="AC134" s="30">
        <v>43993844441</v>
      </c>
      <c r="AD134" s="30">
        <v>54973228885</v>
      </c>
      <c r="AE134" s="30">
        <f t="shared" si="2"/>
        <v>230905241585</v>
      </c>
      <c r="AF134" s="59" t="s">
        <v>359</v>
      </c>
    </row>
    <row r="135" spans="1:32" ht="38.25" x14ac:dyDescent="0.25">
      <c r="A135" s="157"/>
      <c r="B135" s="158">
        <v>0</v>
      </c>
      <c r="C135" s="157"/>
      <c r="D135" s="159">
        <v>0</v>
      </c>
      <c r="E135" s="82">
        <v>0</v>
      </c>
      <c r="F135" s="82">
        <v>0</v>
      </c>
      <c r="G135" s="82">
        <v>5.89</v>
      </c>
      <c r="H135" s="82">
        <v>0</v>
      </c>
      <c r="I135" s="82">
        <v>1.472</v>
      </c>
      <c r="J135" s="25">
        <v>53040050004</v>
      </c>
      <c r="K135" s="59" t="s">
        <v>2066</v>
      </c>
      <c r="L135" s="59" t="s">
        <v>2067</v>
      </c>
      <c r="M135" s="26" t="s">
        <v>105</v>
      </c>
      <c r="N135" s="26" t="s">
        <v>370</v>
      </c>
      <c r="O135" s="25" t="s">
        <v>381</v>
      </c>
      <c r="P135" s="26" t="s">
        <v>944</v>
      </c>
      <c r="Q135" s="26" t="s">
        <v>370</v>
      </c>
      <c r="R135" s="28">
        <v>11</v>
      </c>
      <c r="S135" s="27">
        <v>24</v>
      </c>
      <c r="T135" s="26">
        <v>9</v>
      </c>
      <c r="U135" s="27">
        <v>0</v>
      </c>
      <c r="V135" s="27">
        <v>1</v>
      </c>
      <c r="W135" s="27">
        <v>0</v>
      </c>
      <c r="X135" s="27">
        <v>0</v>
      </c>
      <c r="Y135" s="27">
        <v>1</v>
      </c>
      <c r="Z135" s="27">
        <v>0</v>
      </c>
      <c r="AA135" s="30">
        <v>0</v>
      </c>
      <c r="AB135" s="30">
        <v>0</v>
      </c>
      <c r="AC135" s="30">
        <v>1500000000</v>
      </c>
      <c r="AD135" s="30">
        <v>0</v>
      </c>
      <c r="AE135" s="30">
        <f t="shared" si="2"/>
        <v>1500000000</v>
      </c>
      <c r="AF135" s="59" t="s">
        <v>359</v>
      </c>
    </row>
    <row r="136" spans="1:32" ht="38.25" x14ac:dyDescent="0.25">
      <c r="A136" s="157"/>
      <c r="B136" s="158">
        <v>0</v>
      </c>
      <c r="C136" s="157"/>
      <c r="D136" s="159">
        <v>0</v>
      </c>
      <c r="E136" s="82">
        <v>0</v>
      </c>
      <c r="F136" s="82">
        <v>7.0569999999999995</v>
      </c>
      <c r="G136" s="82">
        <v>5.4749999999999996</v>
      </c>
      <c r="H136" s="82">
        <v>6.1289999999999996</v>
      </c>
      <c r="I136" s="82">
        <v>4.665</v>
      </c>
      <c r="J136" s="25">
        <v>53040050005</v>
      </c>
      <c r="K136" s="59" t="s">
        <v>2068</v>
      </c>
      <c r="L136" s="59" t="s">
        <v>2069</v>
      </c>
      <c r="M136" s="26" t="s">
        <v>105</v>
      </c>
      <c r="N136" s="26" t="s">
        <v>370</v>
      </c>
      <c r="O136" s="25" t="s">
        <v>381</v>
      </c>
      <c r="P136" s="26" t="s">
        <v>945</v>
      </c>
      <c r="Q136" s="26" t="s">
        <v>370</v>
      </c>
      <c r="R136" s="28">
        <v>11</v>
      </c>
      <c r="S136" s="27">
        <v>24</v>
      </c>
      <c r="T136" s="26">
        <v>9</v>
      </c>
      <c r="U136" s="27">
        <v>2</v>
      </c>
      <c r="V136" s="27">
        <v>51</v>
      </c>
      <c r="W136" s="27">
        <v>0</v>
      </c>
      <c r="X136" s="27">
        <v>12</v>
      </c>
      <c r="Y136" s="27">
        <v>42</v>
      </c>
      <c r="Z136" s="27">
        <v>51</v>
      </c>
      <c r="AA136" s="30">
        <v>0</v>
      </c>
      <c r="AB136" s="30">
        <v>700000000</v>
      </c>
      <c r="AC136" s="30">
        <v>800000000</v>
      </c>
      <c r="AD136" s="30">
        <v>900000000</v>
      </c>
      <c r="AE136" s="30">
        <f t="shared" si="2"/>
        <v>2400000000</v>
      </c>
      <c r="AF136" s="59" t="s">
        <v>359</v>
      </c>
    </row>
    <row r="137" spans="1:32" ht="51" x14ac:dyDescent="0.25">
      <c r="A137" s="157"/>
      <c r="B137" s="158">
        <v>0</v>
      </c>
      <c r="C137" s="157"/>
      <c r="D137" s="159">
        <v>0</v>
      </c>
      <c r="E137" s="82">
        <v>8.2420000000000009</v>
      </c>
      <c r="F137" s="82">
        <v>6.9819999999999993</v>
      </c>
      <c r="G137" s="82">
        <v>5.4749999999999996</v>
      </c>
      <c r="H137" s="82">
        <v>6.1289999999999996</v>
      </c>
      <c r="I137" s="82">
        <v>7.577</v>
      </c>
      <c r="J137" s="25">
        <v>53040050006</v>
      </c>
      <c r="K137" s="59" t="s">
        <v>2070</v>
      </c>
      <c r="L137" s="59" t="s">
        <v>2071</v>
      </c>
      <c r="M137" s="26" t="s">
        <v>141</v>
      </c>
      <c r="N137" s="26" t="s">
        <v>370</v>
      </c>
      <c r="O137" s="25" t="s">
        <v>381</v>
      </c>
      <c r="P137" s="26" t="s">
        <v>946</v>
      </c>
      <c r="Q137" s="26" t="s">
        <v>370</v>
      </c>
      <c r="R137" s="28">
        <v>11</v>
      </c>
      <c r="S137" s="27">
        <v>24</v>
      </c>
      <c r="T137" s="26">
        <v>9</v>
      </c>
      <c r="U137" s="27">
        <v>1</v>
      </c>
      <c r="V137" s="27">
        <v>1</v>
      </c>
      <c r="W137" s="27">
        <v>1</v>
      </c>
      <c r="X137" s="27">
        <v>1</v>
      </c>
      <c r="Y137" s="27">
        <v>1</v>
      </c>
      <c r="Z137" s="27">
        <v>1</v>
      </c>
      <c r="AA137" s="30">
        <v>216694169</v>
      </c>
      <c r="AB137" s="30">
        <v>650000000</v>
      </c>
      <c r="AC137" s="30">
        <v>800000000</v>
      </c>
      <c r="AD137" s="30">
        <v>900000000</v>
      </c>
      <c r="AE137" s="30">
        <f t="shared" si="2"/>
        <v>2566694169</v>
      </c>
      <c r="AF137" s="59" t="s">
        <v>359</v>
      </c>
    </row>
    <row r="138" spans="1:32" ht="38.25" x14ac:dyDescent="0.25">
      <c r="A138" s="157"/>
      <c r="B138" s="158">
        <v>0</v>
      </c>
      <c r="C138" s="157"/>
      <c r="D138" s="159">
        <v>0</v>
      </c>
      <c r="E138" s="82">
        <v>8.1890000000000001</v>
      </c>
      <c r="F138" s="82">
        <v>6.3780000000000001</v>
      </c>
      <c r="G138" s="82">
        <v>5.1779999999999999</v>
      </c>
      <c r="H138" s="82">
        <v>5.4020000000000001</v>
      </c>
      <c r="I138" s="82">
        <v>7.0569999999999995</v>
      </c>
      <c r="J138" s="25">
        <v>53040050007</v>
      </c>
      <c r="K138" s="59" t="s">
        <v>2072</v>
      </c>
      <c r="L138" s="59" t="s">
        <v>2073</v>
      </c>
      <c r="M138" s="26" t="s">
        <v>141</v>
      </c>
      <c r="N138" s="26" t="s">
        <v>370</v>
      </c>
      <c r="O138" s="25" t="s">
        <v>381</v>
      </c>
      <c r="P138" s="26" t="s">
        <v>947</v>
      </c>
      <c r="Q138" s="26" t="s">
        <v>370</v>
      </c>
      <c r="R138" s="28">
        <v>11</v>
      </c>
      <c r="S138" s="27">
        <v>24</v>
      </c>
      <c r="T138" s="26">
        <v>9</v>
      </c>
      <c r="U138" s="27">
        <v>1</v>
      </c>
      <c r="V138" s="27">
        <v>1</v>
      </c>
      <c r="W138" s="27">
        <v>1</v>
      </c>
      <c r="X138" s="27">
        <v>1</v>
      </c>
      <c r="Y138" s="27">
        <v>1</v>
      </c>
      <c r="Z138" s="27">
        <v>1</v>
      </c>
      <c r="AA138" s="30">
        <v>169000000</v>
      </c>
      <c r="AB138" s="30">
        <v>250000000</v>
      </c>
      <c r="AC138" s="30">
        <v>300000000</v>
      </c>
      <c r="AD138" s="30">
        <v>320000000</v>
      </c>
      <c r="AE138" s="30">
        <f t="shared" si="2"/>
        <v>1039000000</v>
      </c>
      <c r="AF138" s="59" t="s">
        <v>359</v>
      </c>
    </row>
    <row r="139" spans="1:32" ht="51" x14ac:dyDescent="0.25">
      <c r="A139" s="157"/>
      <c r="B139" s="158">
        <v>0</v>
      </c>
      <c r="C139" s="157"/>
      <c r="D139" s="159">
        <v>0</v>
      </c>
      <c r="E139" s="82">
        <v>0</v>
      </c>
      <c r="F139" s="82">
        <v>0</v>
      </c>
      <c r="G139" s="82">
        <v>4.1520000000000001</v>
      </c>
      <c r="H139" s="82">
        <v>8.7840000000000007</v>
      </c>
      <c r="I139" s="82">
        <v>3.234</v>
      </c>
      <c r="J139" s="25">
        <v>53040050008</v>
      </c>
      <c r="K139" s="59" t="s">
        <v>2074</v>
      </c>
      <c r="L139" s="59" t="s">
        <v>2075</v>
      </c>
      <c r="M139" s="26" t="s">
        <v>105</v>
      </c>
      <c r="N139" s="26" t="s">
        <v>370</v>
      </c>
      <c r="O139" s="25" t="s">
        <v>381</v>
      </c>
      <c r="P139" s="26" t="s">
        <v>2154</v>
      </c>
      <c r="Q139" s="26" t="s">
        <v>370</v>
      </c>
      <c r="R139" s="28">
        <v>11</v>
      </c>
      <c r="S139" s="27">
        <v>24</v>
      </c>
      <c r="T139" s="26">
        <v>9</v>
      </c>
      <c r="U139" s="27">
        <v>0</v>
      </c>
      <c r="V139" s="27">
        <v>8</v>
      </c>
      <c r="W139" s="27">
        <v>0</v>
      </c>
      <c r="X139" s="27">
        <v>0</v>
      </c>
      <c r="Y139" s="27">
        <v>4</v>
      </c>
      <c r="Z139" s="27">
        <v>8</v>
      </c>
      <c r="AA139" s="30">
        <v>0</v>
      </c>
      <c r="AB139" s="30">
        <v>0</v>
      </c>
      <c r="AC139" s="30">
        <v>7000000000</v>
      </c>
      <c r="AD139" s="30">
        <v>7000000000</v>
      </c>
      <c r="AE139" s="30">
        <f t="shared" si="2"/>
        <v>14000000000</v>
      </c>
      <c r="AF139" s="59" t="s">
        <v>359</v>
      </c>
    </row>
    <row r="140" spans="1:32" ht="38.25" x14ac:dyDescent="0.25">
      <c r="A140" s="157"/>
      <c r="B140" s="158">
        <v>0</v>
      </c>
      <c r="C140" s="157"/>
      <c r="D140" s="159">
        <v>0</v>
      </c>
      <c r="E140" s="82">
        <v>9.484</v>
      </c>
      <c r="F140" s="82">
        <v>7.2650000000000006</v>
      </c>
      <c r="G140" s="82">
        <v>6.1859999999999999</v>
      </c>
      <c r="H140" s="82">
        <v>8.1370000000000005</v>
      </c>
      <c r="I140" s="82">
        <v>8.677999999999999</v>
      </c>
      <c r="J140" s="25">
        <v>53040050009</v>
      </c>
      <c r="K140" s="59" t="s">
        <v>2076</v>
      </c>
      <c r="L140" s="59" t="s">
        <v>2077</v>
      </c>
      <c r="M140" s="26" t="s">
        <v>105</v>
      </c>
      <c r="N140" s="26" t="s">
        <v>370</v>
      </c>
      <c r="O140" s="25" t="s">
        <v>381</v>
      </c>
      <c r="P140" s="26" t="s">
        <v>948</v>
      </c>
      <c r="Q140" s="26" t="s">
        <v>370</v>
      </c>
      <c r="R140" s="28">
        <v>11</v>
      </c>
      <c r="S140" s="27">
        <v>24</v>
      </c>
      <c r="T140" s="26">
        <v>9</v>
      </c>
      <c r="U140" s="27">
        <v>510000</v>
      </c>
      <c r="V140" s="27">
        <v>1100000</v>
      </c>
      <c r="W140" s="27">
        <v>640000</v>
      </c>
      <c r="X140" s="27">
        <v>780000</v>
      </c>
      <c r="Y140" s="27">
        <v>930000</v>
      </c>
      <c r="Z140" s="27">
        <v>1100000</v>
      </c>
      <c r="AA140" s="30">
        <v>1329737990</v>
      </c>
      <c r="AB140" s="30">
        <v>1500000000</v>
      </c>
      <c r="AC140" s="30">
        <v>2000000000</v>
      </c>
      <c r="AD140" s="30">
        <v>2500000000</v>
      </c>
      <c r="AE140" s="30">
        <f t="shared" si="2"/>
        <v>7329737990</v>
      </c>
      <c r="AF140" s="59" t="s">
        <v>359</v>
      </c>
    </row>
    <row r="141" spans="1:32" ht="63.75" x14ac:dyDescent="0.25">
      <c r="A141" s="157"/>
      <c r="B141" s="158">
        <v>0</v>
      </c>
      <c r="C141" s="157"/>
      <c r="D141" s="159">
        <v>0</v>
      </c>
      <c r="E141" s="82">
        <v>0</v>
      </c>
      <c r="F141" s="82">
        <v>7.2650000000000006</v>
      </c>
      <c r="G141" s="82">
        <v>6.008</v>
      </c>
      <c r="H141" s="82">
        <v>7.51</v>
      </c>
      <c r="I141" s="82">
        <v>5.1959999999999997</v>
      </c>
      <c r="J141" s="25">
        <v>53040050010</v>
      </c>
      <c r="K141" s="59" t="s">
        <v>2078</v>
      </c>
      <c r="L141" s="59" t="s">
        <v>2079</v>
      </c>
      <c r="M141" s="26" t="s">
        <v>105</v>
      </c>
      <c r="N141" s="26" t="s">
        <v>370</v>
      </c>
      <c r="O141" s="25" t="s">
        <v>381</v>
      </c>
      <c r="P141" s="26" t="s">
        <v>949</v>
      </c>
      <c r="Q141" s="26" t="s">
        <v>370</v>
      </c>
      <c r="R141" s="28">
        <v>11</v>
      </c>
      <c r="S141" s="27">
        <v>24</v>
      </c>
      <c r="T141" s="26">
        <v>9</v>
      </c>
      <c r="U141" s="27">
        <v>6</v>
      </c>
      <c r="V141" s="27">
        <v>26</v>
      </c>
      <c r="W141" s="27">
        <v>0</v>
      </c>
      <c r="X141" s="27">
        <v>14</v>
      </c>
      <c r="Y141" s="27">
        <v>20</v>
      </c>
      <c r="Z141" s="27">
        <v>26</v>
      </c>
      <c r="AA141" s="30">
        <v>0</v>
      </c>
      <c r="AB141" s="30">
        <v>1500000000</v>
      </c>
      <c r="AC141" s="30">
        <v>1700000000</v>
      </c>
      <c r="AD141" s="30">
        <v>2000000000</v>
      </c>
      <c r="AE141" s="30">
        <f t="shared" si="2"/>
        <v>5200000000</v>
      </c>
      <c r="AF141" s="59" t="s">
        <v>359</v>
      </c>
    </row>
    <row r="142" spans="1:32" ht="51" x14ac:dyDescent="0.25">
      <c r="A142" s="157"/>
      <c r="B142" s="158">
        <v>0</v>
      </c>
      <c r="C142" s="157"/>
      <c r="D142" s="159">
        <v>0</v>
      </c>
      <c r="E142" s="82">
        <v>0</v>
      </c>
      <c r="F142" s="82">
        <v>6.2080000000000002</v>
      </c>
      <c r="G142" s="82">
        <v>5.593</v>
      </c>
      <c r="H142" s="82">
        <v>6.8820000000000006</v>
      </c>
      <c r="I142" s="82">
        <v>4.6710000000000003</v>
      </c>
      <c r="J142" s="25">
        <v>53040050011</v>
      </c>
      <c r="K142" s="59" t="s">
        <v>2080</v>
      </c>
      <c r="L142" s="59" t="s">
        <v>2081</v>
      </c>
      <c r="M142" s="26" t="s">
        <v>105</v>
      </c>
      <c r="N142" s="26" t="s">
        <v>370</v>
      </c>
      <c r="O142" s="25" t="s">
        <v>381</v>
      </c>
      <c r="P142" s="26" t="s">
        <v>950</v>
      </c>
      <c r="Q142" s="26" t="s">
        <v>370</v>
      </c>
      <c r="R142" s="28">
        <v>11</v>
      </c>
      <c r="S142" s="27">
        <v>24</v>
      </c>
      <c r="T142" s="26">
        <v>9</v>
      </c>
      <c r="U142" s="27">
        <v>40</v>
      </c>
      <c r="V142" s="27">
        <v>175</v>
      </c>
      <c r="W142" s="27">
        <v>0</v>
      </c>
      <c r="X142" s="27">
        <v>75</v>
      </c>
      <c r="Y142" s="27">
        <v>125</v>
      </c>
      <c r="Z142" s="27">
        <v>175</v>
      </c>
      <c r="AA142" s="30">
        <v>0</v>
      </c>
      <c r="AB142" s="30">
        <v>800000000</v>
      </c>
      <c r="AC142" s="30">
        <v>1000000000</v>
      </c>
      <c r="AD142" s="30">
        <v>1500000000</v>
      </c>
      <c r="AE142" s="30">
        <f t="shared" si="2"/>
        <v>3300000000</v>
      </c>
      <c r="AF142" s="59" t="s">
        <v>359</v>
      </c>
    </row>
    <row r="143" spans="1:32" ht="38.25" x14ac:dyDescent="0.25">
      <c r="A143" s="157"/>
      <c r="B143" s="158">
        <v>0</v>
      </c>
      <c r="C143" s="157"/>
      <c r="D143" s="159">
        <v>0</v>
      </c>
      <c r="E143" s="82">
        <v>8.8819999999999997</v>
      </c>
      <c r="F143" s="82">
        <v>8.5299999999999994</v>
      </c>
      <c r="G143" s="82">
        <v>23.314</v>
      </c>
      <c r="H143" s="82">
        <v>0</v>
      </c>
      <c r="I143" s="82">
        <v>7.9610000000000003</v>
      </c>
      <c r="J143" s="25">
        <v>53040050012</v>
      </c>
      <c r="K143" s="59" t="s">
        <v>2082</v>
      </c>
      <c r="L143" s="59" t="s">
        <v>2083</v>
      </c>
      <c r="M143" s="26" t="s">
        <v>105</v>
      </c>
      <c r="N143" s="26" t="s">
        <v>370</v>
      </c>
      <c r="O143" s="25" t="s">
        <v>381</v>
      </c>
      <c r="P143" s="26" t="s">
        <v>951</v>
      </c>
      <c r="Q143" s="26" t="s">
        <v>370</v>
      </c>
      <c r="R143" s="28">
        <v>11</v>
      </c>
      <c r="S143" s="27">
        <v>45</v>
      </c>
      <c r="T143" s="26">
        <v>9</v>
      </c>
      <c r="U143" s="27">
        <v>0</v>
      </c>
      <c r="V143" s="27">
        <v>12</v>
      </c>
      <c r="W143" s="27">
        <v>0</v>
      </c>
      <c r="X143" s="27">
        <v>6</v>
      </c>
      <c r="Y143" s="27">
        <v>12</v>
      </c>
      <c r="Z143" s="27">
        <v>0</v>
      </c>
      <c r="AA143" s="30">
        <v>790249588</v>
      </c>
      <c r="AB143" s="30">
        <v>3000000000</v>
      </c>
      <c r="AC143" s="30">
        <v>100000000000</v>
      </c>
      <c r="AD143" s="30">
        <v>0</v>
      </c>
      <c r="AE143" s="30">
        <f t="shared" si="2"/>
        <v>103790249588</v>
      </c>
      <c r="AF143" s="59" t="s">
        <v>360</v>
      </c>
    </row>
    <row r="144" spans="1:32" x14ac:dyDescent="0.25">
      <c r="A144" s="46"/>
      <c r="B144" s="89"/>
      <c r="C144" s="46"/>
      <c r="D144" s="90"/>
      <c r="E144" s="91"/>
      <c r="F144" s="91"/>
      <c r="G144" s="91"/>
      <c r="H144" s="91"/>
      <c r="I144" s="91"/>
      <c r="J144" s="46"/>
      <c r="K144" s="88"/>
      <c r="L144" s="88"/>
      <c r="M144" s="47"/>
      <c r="N144" s="47"/>
      <c r="O144" s="46"/>
      <c r="P144" s="47"/>
      <c r="Q144" s="47"/>
      <c r="R144" s="48"/>
      <c r="S144" s="49"/>
      <c r="T144" s="47"/>
      <c r="U144" s="49"/>
      <c r="V144" s="49"/>
      <c r="W144" s="49"/>
      <c r="X144" s="49"/>
      <c r="Y144" s="49"/>
      <c r="Z144" s="49"/>
      <c r="AA144" s="51"/>
      <c r="AB144" s="51"/>
      <c r="AC144" s="51"/>
      <c r="AD144" s="51"/>
      <c r="AE144" s="51"/>
      <c r="AF144" s="88"/>
    </row>
    <row r="145" spans="1:32" ht="153" x14ac:dyDescent="0.25">
      <c r="A145" s="157" t="s">
        <v>2084</v>
      </c>
      <c r="B145" s="158">
        <v>22.294</v>
      </c>
      <c r="C145" s="157" t="s">
        <v>2085</v>
      </c>
      <c r="D145" s="159">
        <v>22.881</v>
      </c>
      <c r="E145" s="82">
        <v>29.788999999999998</v>
      </c>
      <c r="F145" s="82">
        <v>22.821999999999999</v>
      </c>
      <c r="G145" s="82">
        <v>25.792999999999999</v>
      </c>
      <c r="H145" s="82">
        <v>26.846999999999998</v>
      </c>
      <c r="I145" s="82">
        <v>26.312999999999999</v>
      </c>
      <c r="J145" s="25">
        <v>53050010001</v>
      </c>
      <c r="K145" s="59" t="s">
        <v>2086</v>
      </c>
      <c r="L145" s="59" t="s">
        <v>2087</v>
      </c>
      <c r="M145" s="26" t="s">
        <v>105</v>
      </c>
      <c r="N145" s="26" t="s">
        <v>370</v>
      </c>
      <c r="O145" s="25" t="s">
        <v>486</v>
      </c>
      <c r="P145" s="26" t="s">
        <v>952</v>
      </c>
      <c r="Q145" s="26" t="s">
        <v>370</v>
      </c>
      <c r="R145" s="28">
        <v>13</v>
      </c>
      <c r="S145" s="27">
        <v>45</v>
      </c>
      <c r="T145" s="28">
        <v>12</v>
      </c>
      <c r="U145" s="27">
        <v>3188</v>
      </c>
      <c r="V145" s="27">
        <v>12248</v>
      </c>
      <c r="W145" s="27">
        <v>4063</v>
      </c>
      <c r="X145" s="27">
        <v>6638</v>
      </c>
      <c r="Y145" s="27">
        <v>9393</v>
      </c>
      <c r="Z145" s="27">
        <v>12248</v>
      </c>
      <c r="AA145" s="30">
        <v>2462810000</v>
      </c>
      <c r="AB145" s="30">
        <v>3427472443</v>
      </c>
      <c r="AC145" s="30">
        <v>3511362616</v>
      </c>
      <c r="AD145" s="30">
        <v>3563738721</v>
      </c>
      <c r="AE145" s="30">
        <f t="shared" si="2"/>
        <v>12965383780</v>
      </c>
      <c r="AF145" s="59" t="s">
        <v>1143</v>
      </c>
    </row>
    <row r="146" spans="1:32" ht="76.5" x14ac:dyDescent="0.25">
      <c r="A146" s="157"/>
      <c r="B146" s="158">
        <v>0</v>
      </c>
      <c r="C146" s="157"/>
      <c r="D146" s="159">
        <v>0</v>
      </c>
      <c r="E146" s="82">
        <v>0</v>
      </c>
      <c r="F146" s="82">
        <v>5.2549999999999999</v>
      </c>
      <c r="G146" s="82">
        <v>7.9649999999999999</v>
      </c>
      <c r="H146" s="82">
        <v>8.4610000000000003</v>
      </c>
      <c r="I146" s="82">
        <v>5.4210000000000003</v>
      </c>
      <c r="J146" s="25">
        <v>53050010002</v>
      </c>
      <c r="K146" s="59" t="s">
        <v>2088</v>
      </c>
      <c r="L146" s="59" t="s">
        <v>2089</v>
      </c>
      <c r="M146" s="26" t="s">
        <v>105</v>
      </c>
      <c r="N146" s="26" t="s">
        <v>371</v>
      </c>
      <c r="O146" s="25" t="s">
        <v>419</v>
      </c>
      <c r="P146" s="26" t="s">
        <v>953</v>
      </c>
      <c r="Q146" s="26" t="s">
        <v>371</v>
      </c>
      <c r="R146" s="28">
        <v>13</v>
      </c>
      <c r="S146" s="27">
        <v>45</v>
      </c>
      <c r="T146" s="28">
        <v>12</v>
      </c>
      <c r="U146" s="27">
        <v>0</v>
      </c>
      <c r="V146" s="27">
        <v>100</v>
      </c>
      <c r="W146" s="27">
        <v>0</v>
      </c>
      <c r="X146" s="27">
        <v>20</v>
      </c>
      <c r="Y146" s="27">
        <v>60</v>
      </c>
      <c r="Z146" s="27">
        <v>100</v>
      </c>
      <c r="AA146" s="30">
        <v>0</v>
      </c>
      <c r="AB146" s="30">
        <v>139500000</v>
      </c>
      <c r="AC146" s="30">
        <v>283000000</v>
      </c>
      <c r="AD146" s="30">
        <v>137600000</v>
      </c>
      <c r="AE146" s="30">
        <f t="shared" si="2"/>
        <v>560100000</v>
      </c>
      <c r="AF146" s="59" t="s">
        <v>1143</v>
      </c>
    </row>
    <row r="147" spans="1:32" ht="51" x14ac:dyDescent="0.25">
      <c r="A147" s="157"/>
      <c r="B147" s="158">
        <v>0</v>
      </c>
      <c r="C147" s="157"/>
      <c r="D147" s="159">
        <v>0</v>
      </c>
      <c r="E147" s="82">
        <v>0</v>
      </c>
      <c r="F147" s="82">
        <v>7.1830000000000007</v>
      </c>
      <c r="G147" s="82">
        <v>9.391</v>
      </c>
      <c r="H147" s="82">
        <v>10.847</v>
      </c>
      <c r="I147" s="82">
        <v>6.8550000000000004</v>
      </c>
      <c r="J147" s="25">
        <v>53050010003</v>
      </c>
      <c r="K147" s="59" t="s">
        <v>2090</v>
      </c>
      <c r="L147" s="59" t="s">
        <v>2091</v>
      </c>
      <c r="M147" s="26" t="s">
        <v>141</v>
      </c>
      <c r="N147" s="26" t="s">
        <v>370</v>
      </c>
      <c r="O147" s="25" t="s">
        <v>381</v>
      </c>
      <c r="P147" s="26" t="s">
        <v>954</v>
      </c>
      <c r="Q147" s="26" t="s">
        <v>370</v>
      </c>
      <c r="R147" s="28">
        <v>13</v>
      </c>
      <c r="S147" s="27">
        <v>45</v>
      </c>
      <c r="T147" s="28">
        <v>12</v>
      </c>
      <c r="U147" s="27">
        <v>1</v>
      </c>
      <c r="V147" s="27">
        <v>1</v>
      </c>
      <c r="W147" s="27">
        <v>0</v>
      </c>
      <c r="X147" s="27">
        <v>1</v>
      </c>
      <c r="Y147" s="27">
        <v>1</v>
      </c>
      <c r="Z147" s="27">
        <v>1</v>
      </c>
      <c r="AA147" s="30">
        <v>0</v>
      </c>
      <c r="AB147" s="30">
        <v>576282488</v>
      </c>
      <c r="AC147" s="30">
        <v>514514841</v>
      </c>
      <c r="AD147" s="30">
        <v>550530880</v>
      </c>
      <c r="AE147" s="30">
        <f t="shared" si="2"/>
        <v>1641328209</v>
      </c>
      <c r="AF147" s="59" t="s">
        <v>1143</v>
      </c>
    </row>
    <row r="148" spans="1:32" ht="178.5" x14ac:dyDescent="0.25">
      <c r="A148" s="157"/>
      <c r="B148" s="158">
        <v>0</v>
      </c>
      <c r="C148" s="157"/>
      <c r="D148" s="159">
        <v>0</v>
      </c>
      <c r="E148" s="82">
        <v>36.582999999999998</v>
      </c>
      <c r="F148" s="82">
        <v>27.840999999999998</v>
      </c>
      <c r="G148" s="82">
        <v>27.218999999999998</v>
      </c>
      <c r="H148" s="82">
        <v>30.661999999999999</v>
      </c>
      <c r="I148" s="82">
        <v>30.575999999999997</v>
      </c>
      <c r="J148" s="25">
        <v>53050010004</v>
      </c>
      <c r="K148" s="59" t="s">
        <v>2092</v>
      </c>
      <c r="L148" s="59" t="s">
        <v>2093</v>
      </c>
      <c r="M148" s="26" t="s">
        <v>105</v>
      </c>
      <c r="N148" s="26" t="s">
        <v>371</v>
      </c>
      <c r="O148" s="25" t="s">
        <v>486</v>
      </c>
      <c r="P148" s="26" t="s">
        <v>955</v>
      </c>
      <c r="Q148" s="26" t="s">
        <v>371</v>
      </c>
      <c r="R148" s="28">
        <v>13</v>
      </c>
      <c r="S148" s="27">
        <v>45</v>
      </c>
      <c r="T148" s="28">
        <v>12</v>
      </c>
      <c r="U148" s="27">
        <v>10</v>
      </c>
      <c r="V148" s="27">
        <v>100</v>
      </c>
      <c r="W148" s="27">
        <v>40</v>
      </c>
      <c r="X148" s="27">
        <v>60</v>
      </c>
      <c r="Y148" s="27">
        <v>80</v>
      </c>
      <c r="Z148" s="27">
        <v>100</v>
      </c>
      <c r="AA148" s="30">
        <v>5504778505</v>
      </c>
      <c r="AB148" s="30">
        <v>4207857489</v>
      </c>
      <c r="AC148" s="30">
        <v>3552051348</v>
      </c>
      <c r="AD148" s="30">
        <v>4017094658</v>
      </c>
      <c r="AE148" s="30">
        <f t="shared" si="2"/>
        <v>17281782000</v>
      </c>
      <c r="AF148" s="59" t="s">
        <v>1143</v>
      </c>
    </row>
    <row r="149" spans="1:32" ht="76.5" x14ac:dyDescent="0.25">
      <c r="A149" s="157"/>
      <c r="B149" s="158">
        <v>0</v>
      </c>
      <c r="C149" s="157"/>
      <c r="D149" s="159">
        <v>0</v>
      </c>
      <c r="E149" s="82">
        <v>16.814</v>
      </c>
      <c r="F149" s="82">
        <v>7.5640000000000001</v>
      </c>
      <c r="G149" s="82">
        <v>9.629999999999999</v>
      </c>
      <c r="H149" s="82">
        <v>12.873000000000001</v>
      </c>
      <c r="I149" s="82">
        <v>11.72</v>
      </c>
      <c r="J149" s="25">
        <v>53050010005</v>
      </c>
      <c r="K149" s="59" t="s">
        <v>2094</v>
      </c>
      <c r="L149" s="59" t="s">
        <v>2095</v>
      </c>
      <c r="M149" s="26" t="s">
        <v>105</v>
      </c>
      <c r="N149" s="26" t="s">
        <v>370</v>
      </c>
      <c r="O149" s="25" t="s">
        <v>381</v>
      </c>
      <c r="P149" s="26" t="s">
        <v>956</v>
      </c>
      <c r="Q149" s="26" t="s">
        <v>370</v>
      </c>
      <c r="R149" s="28">
        <v>13</v>
      </c>
      <c r="S149" s="27">
        <v>32</v>
      </c>
      <c r="T149" s="28">
        <v>12</v>
      </c>
      <c r="U149" s="27">
        <v>1</v>
      </c>
      <c r="V149" s="27">
        <v>2</v>
      </c>
      <c r="W149" s="27">
        <v>1</v>
      </c>
      <c r="X149" s="27">
        <v>1</v>
      </c>
      <c r="Y149" s="27">
        <v>2</v>
      </c>
      <c r="Z149" s="27">
        <v>2</v>
      </c>
      <c r="AA149" s="29">
        <v>150000000</v>
      </c>
      <c r="AB149" s="29">
        <v>618650000</v>
      </c>
      <c r="AC149" s="29">
        <v>632709500</v>
      </c>
      <c r="AD149" s="29">
        <v>647190800</v>
      </c>
      <c r="AE149" s="30">
        <f t="shared" si="2"/>
        <v>2048550300</v>
      </c>
      <c r="AF149" s="59" t="s">
        <v>365</v>
      </c>
    </row>
    <row r="150" spans="1:32" ht="140.25" x14ac:dyDescent="0.25">
      <c r="A150" s="157"/>
      <c r="B150" s="158">
        <v>0</v>
      </c>
      <c r="C150" s="157"/>
      <c r="D150" s="159">
        <v>0</v>
      </c>
      <c r="E150" s="82">
        <v>0</v>
      </c>
      <c r="F150" s="82">
        <v>10.194000000000001</v>
      </c>
      <c r="G150" s="82">
        <v>11.335000000000001</v>
      </c>
      <c r="H150" s="82">
        <v>10.31</v>
      </c>
      <c r="I150" s="82">
        <v>7.9600000000000009</v>
      </c>
      <c r="J150" s="25">
        <v>53050010006</v>
      </c>
      <c r="K150" s="59" t="s">
        <v>2096</v>
      </c>
      <c r="L150" s="59" t="s">
        <v>2097</v>
      </c>
      <c r="M150" s="26" t="s">
        <v>105</v>
      </c>
      <c r="N150" s="26" t="s">
        <v>371</v>
      </c>
      <c r="O150" s="25" t="s">
        <v>957</v>
      </c>
      <c r="P150" s="26" t="s">
        <v>958</v>
      </c>
      <c r="Q150" s="26" t="s">
        <v>373</v>
      </c>
      <c r="R150" s="28">
        <v>13</v>
      </c>
      <c r="S150" s="27">
        <v>45</v>
      </c>
      <c r="T150" s="28">
        <v>12</v>
      </c>
      <c r="U150" s="27">
        <v>52</v>
      </c>
      <c r="V150" s="27">
        <v>100</v>
      </c>
      <c r="W150" s="27">
        <v>0</v>
      </c>
      <c r="X150" s="68">
        <v>67.5</v>
      </c>
      <c r="Y150" s="68">
        <v>89.9</v>
      </c>
      <c r="Z150" s="68">
        <v>100</v>
      </c>
      <c r="AA150" s="30">
        <v>0</v>
      </c>
      <c r="AB150" s="30">
        <v>800000000</v>
      </c>
      <c r="AC150" s="30">
        <v>700000000</v>
      </c>
      <c r="AD150" s="30">
        <v>500000000</v>
      </c>
      <c r="AE150" s="30">
        <f t="shared" si="2"/>
        <v>2000000000</v>
      </c>
      <c r="AF150" s="59" t="s">
        <v>360</v>
      </c>
    </row>
    <row r="151" spans="1:32" ht="153" x14ac:dyDescent="0.25">
      <c r="A151" s="157"/>
      <c r="B151" s="158">
        <v>0</v>
      </c>
      <c r="C151" s="157"/>
      <c r="D151" s="159">
        <v>0</v>
      </c>
      <c r="E151" s="82">
        <v>16.814</v>
      </c>
      <c r="F151" s="82">
        <v>7.1480000000000006</v>
      </c>
      <c r="G151" s="82">
        <v>8.6669999999999998</v>
      </c>
      <c r="H151" s="82">
        <v>0</v>
      </c>
      <c r="I151" s="82">
        <v>8.157</v>
      </c>
      <c r="J151" s="25">
        <v>53050010007</v>
      </c>
      <c r="K151" s="59" t="s">
        <v>2098</v>
      </c>
      <c r="L151" s="59" t="s">
        <v>2099</v>
      </c>
      <c r="M151" s="26" t="s">
        <v>105</v>
      </c>
      <c r="N151" s="26" t="s">
        <v>371</v>
      </c>
      <c r="O151" s="25" t="s">
        <v>959</v>
      </c>
      <c r="P151" s="26" t="s">
        <v>960</v>
      </c>
      <c r="Q151" s="26" t="s">
        <v>373</v>
      </c>
      <c r="R151" s="28">
        <v>13</v>
      </c>
      <c r="S151" s="27">
        <v>45</v>
      </c>
      <c r="T151" s="28">
        <v>12</v>
      </c>
      <c r="U151" s="27">
        <v>35</v>
      </c>
      <c r="V151" s="27">
        <v>100</v>
      </c>
      <c r="W151" s="27">
        <v>70</v>
      </c>
      <c r="X151" s="27">
        <v>85</v>
      </c>
      <c r="Y151" s="27">
        <v>100</v>
      </c>
      <c r="Z151" s="27">
        <v>0</v>
      </c>
      <c r="AA151" s="30">
        <v>150000000</v>
      </c>
      <c r="AB151" s="30">
        <v>350000000</v>
      </c>
      <c r="AC151" s="30">
        <v>350000000</v>
      </c>
      <c r="AD151" s="30">
        <v>0</v>
      </c>
      <c r="AE151" s="30">
        <f t="shared" si="2"/>
        <v>850000000</v>
      </c>
      <c r="AF151" s="59" t="s">
        <v>360</v>
      </c>
    </row>
    <row r="152" spans="1:32" ht="89.25" x14ac:dyDescent="0.25">
      <c r="A152" s="157"/>
      <c r="B152" s="158">
        <v>0</v>
      </c>
      <c r="C152" s="157"/>
      <c r="D152" s="159">
        <v>0</v>
      </c>
      <c r="E152" s="82">
        <v>0</v>
      </c>
      <c r="F152" s="82">
        <v>11.993</v>
      </c>
      <c r="G152" s="82">
        <v>0</v>
      </c>
      <c r="H152" s="82">
        <v>0</v>
      </c>
      <c r="I152" s="82">
        <v>2.9979999999999998</v>
      </c>
      <c r="J152" s="25">
        <v>53050010008</v>
      </c>
      <c r="K152" s="59" t="s">
        <v>2100</v>
      </c>
      <c r="L152" s="59" t="s">
        <v>2101</v>
      </c>
      <c r="M152" s="26" t="s">
        <v>105</v>
      </c>
      <c r="N152" s="26" t="s">
        <v>370</v>
      </c>
      <c r="O152" s="25" t="s">
        <v>381</v>
      </c>
      <c r="P152" s="26" t="s">
        <v>961</v>
      </c>
      <c r="Q152" s="26" t="s">
        <v>370</v>
      </c>
      <c r="R152" s="28">
        <v>13</v>
      </c>
      <c r="S152" s="27">
        <v>45</v>
      </c>
      <c r="T152" s="28">
        <v>12</v>
      </c>
      <c r="U152" s="27">
        <v>0</v>
      </c>
      <c r="V152" s="27">
        <v>1</v>
      </c>
      <c r="W152" s="27">
        <v>0</v>
      </c>
      <c r="X152" s="27">
        <v>1</v>
      </c>
      <c r="Y152" s="27">
        <v>0</v>
      </c>
      <c r="Z152" s="27">
        <v>0</v>
      </c>
      <c r="AA152" s="27">
        <v>0</v>
      </c>
      <c r="AB152" s="27">
        <v>1000000000</v>
      </c>
      <c r="AC152" s="27">
        <v>0</v>
      </c>
      <c r="AD152" s="27">
        <v>0</v>
      </c>
      <c r="AE152" s="30">
        <f t="shared" si="2"/>
        <v>1000000000</v>
      </c>
      <c r="AF152" s="59" t="s">
        <v>365</v>
      </c>
    </row>
    <row r="153" spans="1:32" ht="76.5" x14ac:dyDescent="0.25">
      <c r="A153" s="157"/>
      <c r="B153" s="158">
        <v>0</v>
      </c>
      <c r="C153" s="157" t="s">
        <v>2102</v>
      </c>
      <c r="D153" s="159">
        <v>45.223999999999997</v>
      </c>
      <c r="E153" s="82">
        <v>0</v>
      </c>
      <c r="F153" s="82">
        <v>4.5199999999999996</v>
      </c>
      <c r="G153" s="82">
        <v>3.016</v>
      </c>
      <c r="H153" s="82">
        <v>4.125</v>
      </c>
      <c r="I153" s="82">
        <v>2.915</v>
      </c>
      <c r="J153" s="25">
        <v>53050020001</v>
      </c>
      <c r="K153" s="59" t="s">
        <v>2103</v>
      </c>
      <c r="L153" s="59" t="s">
        <v>2104</v>
      </c>
      <c r="M153" s="26" t="s">
        <v>105</v>
      </c>
      <c r="N153" s="26" t="s">
        <v>370</v>
      </c>
      <c r="O153" s="25" t="s">
        <v>381</v>
      </c>
      <c r="P153" s="26" t="s">
        <v>962</v>
      </c>
      <c r="Q153" s="26" t="s">
        <v>370</v>
      </c>
      <c r="R153" s="28">
        <v>11</v>
      </c>
      <c r="S153" s="27">
        <v>32</v>
      </c>
      <c r="T153" s="28">
        <v>18</v>
      </c>
      <c r="U153" s="27">
        <v>71</v>
      </c>
      <c r="V153" s="27">
        <v>839</v>
      </c>
      <c r="W153" s="27">
        <v>0</v>
      </c>
      <c r="X153" s="27">
        <v>271</v>
      </c>
      <c r="Y153" s="27">
        <v>571</v>
      </c>
      <c r="Z153" s="27">
        <v>839</v>
      </c>
      <c r="AA153" s="30">
        <v>0</v>
      </c>
      <c r="AB153" s="30">
        <v>1025325000</v>
      </c>
      <c r="AC153" s="30">
        <v>1080450000</v>
      </c>
      <c r="AD153" s="30">
        <v>1134472500</v>
      </c>
      <c r="AE153" s="30">
        <f t="shared" si="2"/>
        <v>3240247500</v>
      </c>
      <c r="AF153" s="59" t="s">
        <v>369</v>
      </c>
    </row>
    <row r="154" spans="1:32" ht="63.75" x14ac:dyDescent="0.25">
      <c r="A154" s="157"/>
      <c r="B154" s="158">
        <v>0</v>
      </c>
      <c r="C154" s="157"/>
      <c r="D154" s="159">
        <v>0</v>
      </c>
      <c r="E154" s="82">
        <v>5.2370000000000001</v>
      </c>
      <c r="F154" s="82">
        <v>6.282</v>
      </c>
      <c r="G154" s="82">
        <v>4.1040000000000001</v>
      </c>
      <c r="H154" s="82">
        <v>6.4560000000000004</v>
      </c>
      <c r="I154" s="82">
        <v>5.52</v>
      </c>
      <c r="J154" s="25">
        <v>53050020002</v>
      </c>
      <c r="K154" s="59" t="s">
        <v>2105</v>
      </c>
      <c r="L154" s="59" t="s">
        <v>2106</v>
      </c>
      <c r="M154" s="26" t="s">
        <v>105</v>
      </c>
      <c r="N154" s="26" t="s">
        <v>370</v>
      </c>
      <c r="O154" s="25" t="s">
        <v>381</v>
      </c>
      <c r="P154" s="26" t="s">
        <v>963</v>
      </c>
      <c r="Q154" s="26" t="s">
        <v>370</v>
      </c>
      <c r="R154" s="28">
        <v>11</v>
      </c>
      <c r="S154" s="27">
        <v>40</v>
      </c>
      <c r="T154" s="26">
        <v>7</v>
      </c>
      <c r="U154" s="27">
        <v>4567</v>
      </c>
      <c r="V154" s="27">
        <v>8167</v>
      </c>
      <c r="W154" s="27">
        <v>4717</v>
      </c>
      <c r="X154" s="27">
        <v>5867</v>
      </c>
      <c r="Y154" s="27">
        <v>7017</v>
      </c>
      <c r="Z154" s="27">
        <v>8167</v>
      </c>
      <c r="AA154" s="30">
        <v>309267712</v>
      </c>
      <c r="AB154" s="30">
        <v>4236319591</v>
      </c>
      <c r="AC154" s="30">
        <v>4363409179</v>
      </c>
      <c r="AD154" s="30">
        <v>4494311455</v>
      </c>
      <c r="AE154" s="30">
        <f t="shared" si="2"/>
        <v>13403307937</v>
      </c>
      <c r="AF154" s="59" t="s">
        <v>1139</v>
      </c>
    </row>
    <row r="155" spans="1:32" ht="51" x14ac:dyDescent="0.25">
      <c r="A155" s="157"/>
      <c r="B155" s="158">
        <v>0</v>
      </c>
      <c r="C155" s="157"/>
      <c r="D155" s="159">
        <v>0</v>
      </c>
      <c r="E155" s="82">
        <v>0</v>
      </c>
      <c r="F155" s="82">
        <v>3.3149999999999999</v>
      </c>
      <c r="G155" s="82">
        <v>3.2309999999999999</v>
      </c>
      <c r="H155" s="82">
        <v>3.1309999999999998</v>
      </c>
      <c r="I155" s="82">
        <v>2.419</v>
      </c>
      <c r="J155" s="25">
        <v>53050020003</v>
      </c>
      <c r="K155" s="59" t="s">
        <v>2107</v>
      </c>
      <c r="L155" s="59" t="s">
        <v>2108</v>
      </c>
      <c r="M155" s="26" t="s">
        <v>105</v>
      </c>
      <c r="N155" s="26" t="s">
        <v>379</v>
      </c>
      <c r="O155" s="25" t="s">
        <v>381</v>
      </c>
      <c r="P155" s="26" t="s">
        <v>964</v>
      </c>
      <c r="Q155" s="26" t="s">
        <v>379</v>
      </c>
      <c r="R155" s="28">
        <v>13</v>
      </c>
      <c r="S155" s="27">
        <v>24</v>
      </c>
      <c r="T155" s="26">
        <v>7</v>
      </c>
      <c r="U155" s="27">
        <v>7769</v>
      </c>
      <c r="V155" s="27">
        <v>8409</v>
      </c>
      <c r="W155" s="27">
        <v>0</v>
      </c>
      <c r="X155" s="68">
        <f>386.42+U155</f>
        <v>8155.42</v>
      </c>
      <c r="Y155" s="68">
        <f>164.97+X155</f>
        <v>8320.39</v>
      </c>
      <c r="Z155" s="68">
        <f>88.62+Y155</f>
        <v>8409.01</v>
      </c>
      <c r="AA155" s="30">
        <v>0</v>
      </c>
      <c r="AB155" s="30">
        <v>575957843</v>
      </c>
      <c r="AC155" s="30">
        <v>245882794</v>
      </c>
      <c r="AD155" s="30">
        <v>132084141</v>
      </c>
      <c r="AE155" s="30">
        <f t="shared" si="2"/>
        <v>953924778</v>
      </c>
      <c r="AF155" s="59" t="s">
        <v>1141</v>
      </c>
    </row>
    <row r="156" spans="1:32" ht="165.75" x14ac:dyDescent="0.25">
      <c r="A156" s="157"/>
      <c r="B156" s="158">
        <v>0</v>
      </c>
      <c r="C156" s="157"/>
      <c r="D156" s="159">
        <v>0</v>
      </c>
      <c r="E156" s="82">
        <v>6.2290000000000001</v>
      </c>
      <c r="F156" s="82">
        <v>6.1280000000000001</v>
      </c>
      <c r="G156" s="82">
        <v>3.8010000000000002</v>
      </c>
      <c r="H156" s="82">
        <v>4.54</v>
      </c>
      <c r="I156" s="82">
        <v>5.6749999999999998</v>
      </c>
      <c r="J156" s="25">
        <v>53050020004</v>
      </c>
      <c r="K156" s="59" t="s">
        <v>2109</v>
      </c>
      <c r="L156" s="59" t="s">
        <v>2110</v>
      </c>
      <c r="M156" s="26" t="s">
        <v>105</v>
      </c>
      <c r="N156" s="26" t="s">
        <v>371</v>
      </c>
      <c r="O156" s="25" t="s">
        <v>965</v>
      </c>
      <c r="P156" s="26" t="s">
        <v>966</v>
      </c>
      <c r="Q156" s="26" t="s">
        <v>370</v>
      </c>
      <c r="R156" s="26">
        <v>3</v>
      </c>
      <c r="S156" s="27">
        <v>19</v>
      </c>
      <c r="T156" s="26">
        <v>2</v>
      </c>
      <c r="U156" s="27">
        <v>25</v>
      </c>
      <c r="V156" s="27">
        <v>90</v>
      </c>
      <c r="W156" s="27">
        <v>50</v>
      </c>
      <c r="X156" s="27">
        <v>80</v>
      </c>
      <c r="Y156" s="27">
        <v>85</v>
      </c>
      <c r="Z156" s="27">
        <v>90</v>
      </c>
      <c r="AA156" s="30">
        <v>1608149193</v>
      </c>
      <c r="AB156" s="30">
        <v>4132784278</v>
      </c>
      <c r="AC156" s="30">
        <v>2978931617</v>
      </c>
      <c r="AD156" s="30">
        <v>2561342675</v>
      </c>
      <c r="AE156" s="30">
        <f t="shared" si="2"/>
        <v>11281207763</v>
      </c>
      <c r="AF156" s="59" t="s">
        <v>353</v>
      </c>
    </row>
    <row r="157" spans="1:32" ht="76.5" x14ac:dyDescent="0.25">
      <c r="A157" s="157"/>
      <c r="B157" s="158">
        <v>0</v>
      </c>
      <c r="C157" s="157"/>
      <c r="D157" s="159">
        <v>0</v>
      </c>
      <c r="E157" s="82">
        <v>5.3819999999999997</v>
      </c>
      <c r="F157" s="82">
        <v>4.4489999999999998</v>
      </c>
      <c r="G157" s="82">
        <v>3.2910000000000004</v>
      </c>
      <c r="H157" s="82">
        <v>5.47</v>
      </c>
      <c r="I157" s="82">
        <v>4.6479999999999997</v>
      </c>
      <c r="J157" s="25">
        <v>53050020005</v>
      </c>
      <c r="K157" s="59" t="s">
        <v>2111</v>
      </c>
      <c r="L157" s="59" t="s">
        <v>2112</v>
      </c>
      <c r="M157" s="26" t="s">
        <v>105</v>
      </c>
      <c r="N157" s="26" t="s">
        <v>370</v>
      </c>
      <c r="O157" s="25" t="s">
        <v>381</v>
      </c>
      <c r="P157" s="26" t="s">
        <v>967</v>
      </c>
      <c r="Q157" s="26" t="s">
        <v>370</v>
      </c>
      <c r="R157" s="28">
        <v>13</v>
      </c>
      <c r="S157" s="27">
        <v>45</v>
      </c>
      <c r="T157" s="28">
        <v>12</v>
      </c>
      <c r="U157" s="27">
        <v>43</v>
      </c>
      <c r="V157" s="27">
        <v>63</v>
      </c>
      <c r="W157" s="27">
        <v>43</v>
      </c>
      <c r="X157" s="27">
        <v>50</v>
      </c>
      <c r="Y157" s="27">
        <v>57</v>
      </c>
      <c r="Z157" s="27">
        <v>63</v>
      </c>
      <c r="AA157" s="29">
        <v>500000000</v>
      </c>
      <c r="AB157" s="29">
        <v>3000000000</v>
      </c>
      <c r="AC157" s="29">
        <v>3500000000</v>
      </c>
      <c r="AD157" s="29">
        <v>3500000000</v>
      </c>
      <c r="AE157" s="30">
        <f t="shared" si="2"/>
        <v>10500000000</v>
      </c>
      <c r="AF157" s="59" t="s">
        <v>365</v>
      </c>
    </row>
    <row r="158" spans="1:32" ht="114.75" x14ac:dyDescent="0.25">
      <c r="A158" s="157"/>
      <c r="B158" s="158">
        <v>0</v>
      </c>
      <c r="C158" s="157"/>
      <c r="D158" s="159">
        <v>0</v>
      </c>
      <c r="E158" s="82">
        <v>0</v>
      </c>
      <c r="F158" s="82">
        <v>3.2969999999999997</v>
      </c>
      <c r="G158" s="82">
        <v>3.47</v>
      </c>
      <c r="H158" s="82">
        <v>3.9510000000000005</v>
      </c>
      <c r="I158" s="82">
        <v>2.6790000000000003</v>
      </c>
      <c r="J158" s="25">
        <v>53050020006</v>
      </c>
      <c r="K158" s="59" t="s">
        <v>2113</v>
      </c>
      <c r="L158" s="59" t="s">
        <v>2114</v>
      </c>
      <c r="M158" s="26" t="s">
        <v>105</v>
      </c>
      <c r="N158" s="26" t="s">
        <v>370</v>
      </c>
      <c r="O158" s="25" t="s">
        <v>819</v>
      </c>
      <c r="P158" s="26" t="s">
        <v>968</v>
      </c>
      <c r="Q158" s="26" t="s">
        <v>370</v>
      </c>
      <c r="R158" s="28">
        <v>13</v>
      </c>
      <c r="S158" s="27">
        <v>32</v>
      </c>
      <c r="T158" s="28">
        <v>10</v>
      </c>
      <c r="U158" s="27">
        <v>0</v>
      </c>
      <c r="V158" s="27">
        <v>3</v>
      </c>
      <c r="W158" s="27">
        <v>0</v>
      </c>
      <c r="X158" s="27">
        <v>3</v>
      </c>
      <c r="Y158" s="27">
        <v>3</v>
      </c>
      <c r="Z158" s="27">
        <v>3</v>
      </c>
      <c r="AA158" s="27">
        <v>0</v>
      </c>
      <c r="AB158" s="27">
        <v>200000000</v>
      </c>
      <c r="AC158" s="27">
        <v>500000000</v>
      </c>
      <c r="AD158" s="27">
        <v>958905000</v>
      </c>
      <c r="AE158" s="30">
        <f t="shared" si="2"/>
        <v>1658905000</v>
      </c>
      <c r="AF158" s="59" t="s">
        <v>365</v>
      </c>
    </row>
    <row r="159" spans="1:32" ht="51" x14ac:dyDescent="0.25">
      <c r="A159" s="157"/>
      <c r="B159" s="158">
        <v>0</v>
      </c>
      <c r="C159" s="157"/>
      <c r="D159" s="159">
        <v>0</v>
      </c>
      <c r="E159" s="82">
        <v>4.0949999999999998</v>
      </c>
      <c r="F159" s="82">
        <v>3.0609999999999999</v>
      </c>
      <c r="G159" s="82">
        <v>3.8280000000000003</v>
      </c>
      <c r="H159" s="82">
        <v>3.4510000000000001</v>
      </c>
      <c r="I159" s="82">
        <v>3.6089999999999995</v>
      </c>
      <c r="J159" s="25">
        <v>53050020007</v>
      </c>
      <c r="K159" s="59" t="s">
        <v>2115</v>
      </c>
      <c r="L159" s="59" t="s">
        <v>2116</v>
      </c>
      <c r="M159" s="26" t="s">
        <v>105</v>
      </c>
      <c r="N159" s="26" t="s">
        <v>374</v>
      </c>
      <c r="O159" s="25" t="s">
        <v>381</v>
      </c>
      <c r="P159" s="26" t="s">
        <v>969</v>
      </c>
      <c r="Q159" s="26" t="s">
        <v>374</v>
      </c>
      <c r="R159" s="28">
        <v>13</v>
      </c>
      <c r="S159" s="27">
        <v>40</v>
      </c>
      <c r="T159" s="26">
        <v>7</v>
      </c>
      <c r="U159" s="27">
        <v>3303</v>
      </c>
      <c r="V159" s="27">
        <v>6303</v>
      </c>
      <c r="W159" s="27">
        <v>3540</v>
      </c>
      <c r="X159" s="27">
        <v>4461</v>
      </c>
      <c r="Y159" s="27">
        <v>5382</v>
      </c>
      <c r="Z159" s="27">
        <v>6303</v>
      </c>
      <c r="AA159" s="30">
        <v>123922637</v>
      </c>
      <c r="AB159" s="30">
        <v>2064563297</v>
      </c>
      <c r="AC159" s="30">
        <v>1943242512</v>
      </c>
      <c r="AD159" s="30">
        <v>1463887047</v>
      </c>
      <c r="AE159" s="30">
        <f t="shared" si="2"/>
        <v>5595615493</v>
      </c>
      <c r="AF159" s="59" t="s">
        <v>1139</v>
      </c>
    </row>
    <row r="160" spans="1:32" ht="51" x14ac:dyDescent="0.25">
      <c r="A160" s="157"/>
      <c r="B160" s="158">
        <v>0</v>
      </c>
      <c r="C160" s="157"/>
      <c r="D160" s="159">
        <v>0</v>
      </c>
      <c r="E160" s="82">
        <v>4.1290000000000004</v>
      </c>
      <c r="F160" s="82">
        <v>4.1099999999999994</v>
      </c>
      <c r="G160" s="82">
        <v>3.6970000000000001</v>
      </c>
      <c r="H160" s="82">
        <v>2.7869999999999999</v>
      </c>
      <c r="I160" s="82">
        <v>3.681</v>
      </c>
      <c r="J160" s="25">
        <v>53050020008</v>
      </c>
      <c r="K160" s="59" t="s">
        <v>2117</v>
      </c>
      <c r="L160" s="59" t="s">
        <v>2118</v>
      </c>
      <c r="M160" s="26" t="s">
        <v>105</v>
      </c>
      <c r="N160" s="26" t="s">
        <v>370</v>
      </c>
      <c r="O160" s="25" t="s">
        <v>381</v>
      </c>
      <c r="P160" s="26" t="s">
        <v>970</v>
      </c>
      <c r="Q160" s="26" t="s">
        <v>370</v>
      </c>
      <c r="R160" s="28">
        <v>13</v>
      </c>
      <c r="S160" s="27">
        <v>45</v>
      </c>
      <c r="T160" s="28">
        <v>12</v>
      </c>
      <c r="U160" s="27">
        <v>1200</v>
      </c>
      <c r="V160" s="27">
        <v>7920</v>
      </c>
      <c r="W160" s="27">
        <v>1200</v>
      </c>
      <c r="X160" s="27">
        <v>3440</v>
      </c>
      <c r="Y160" s="27">
        <v>5680</v>
      </c>
      <c r="Z160" s="27">
        <v>7920</v>
      </c>
      <c r="AA160" s="30">
        <v>168300000</v>
      </c>
      <c r="AB160" s="30">
        <v>748672267</v>
      </c>
      <c r="AC160" s="30">
        <v>740780466</v>
      </c>
      <c r="AD160" s="30">
        <v>793610850</v>
      </c>
      <c r="AE160" s="30">
        <f t="shared" si="2"/>
        <v>2451363583</v>
      </c>
      <c r="AF160" s="59" t="s">
        <v>1143</v>
      </c>
    </row>
    <row r="161" spans="1:32" ht="178.5" x14ac:dyDescent="0.25">
      <c r="A161" s="157"/>
      <c r="B161" s="158">
        <v>0</v>
      </c>
      <c r="C161" s="157"/>
      <c r="D161" s="159">
        <v>0</v>
      </c>
      <c r="E161" s="82">
        <v>9.6009999999999991</v>
      </c>
      <c r="F161" s="82">
        <v>3.669</v>
      </c>
      <c r="G161" s="82">
        <v>5.9370000000000003</v>
      </c>
      <c r="H161" s="82">
        <v>8.0810000000000013</v>
      </c>
      <c r="I161" s="82">
        <v>9.1969999999999992</v>
      </c>
      <c r="J161" s="25">
        <v>53050020009</v>
      </c>
      <c r="K161" s="59" t="s">
        <v>2119</v>
      </c>
      <c r="L161" s="59" t="s">
        <v>2120</v>
      </c>
      <c r="M161" s="26" t="s">
        <v>105</v>
      </c>
      <c r="N161" s="26" t="s">
        <v>370</v>
      </c>
      <c r="O161" s="25" t="s">
        <v>971</v>
      </c>
      <c r="P161" s="26" t="s">
        <v>972</v>
      </c>
      <c r="Q161" s="26" t="s">
        <v>370</v>
      </c>
      <c r="R161" s="28">
        <v>11</v>
      </c>
      <c r="S161" s="27">
        <v>45</v>
      </c>
      <c r="T161" s="28">
        <v>12</v>
      </c>
      <c r="U161" s="27">
        <v>4952</v>
      </c>
      <c r="V161" s="27">
        <v>8777</v>
      </c>
      <c r="W161" s="27">
        <v>5373</v>
      </c>
      <c r="X161" s="27">
        <v>6750</v>
      </c>
      <c r="Y161" s="27">
        <v>7600</v>
      </c>
      <c r="Z161" s="27">
        <v>8777</v>
      </c>
      <c r="AA161" s="30">
        <v>8633875000</v>
      </c>
      <c r="AB161" s="30">
        <v>8881000000</v>
      </c>
      <c r="AC161" s="30">
        <v>9502670000</v>
      </c>
      <c r="AD161" s="30">
        <v>10167856900</v>
      </c>
      <c r="AE161" s="30">
        <f t="shared" si="2"/>
        <v>37185401900</v>
      </c>
      <c r="AF161" s="59" t="s">
        <v>1143</v>
      </c>
    </row>
    <row r="162" spans="1:32" ht="38.25" x14ac:dyDescent="0.25">
      <c r="A162" s="157"/>
      <c r="B162" s="158">
        <v>0</v>
      </c>
      <c r="C162" s="157"/>
      <c r="D162" s="159">
        <v>0</v>
      </c>
      <c r="E162" s="82">
        <v>4.2799999999999994</v>
      </c>
      <c r="F162" s="82">
        <v>4.4830000000000005</v>
      </c>
      <c r="G162" s="82">
        <v>3.411</v>
      </c>
      <c r="H162" s="82">
        <v>3.4869999999999997</v>
      </c>
      <c r="I162" s="82">
        <v>3.9149999999999996</v>
      </c>
      <c r="J162" s="25">
        <v>53050020010</v>
      </c>
      <c r="K162" s="59" t="s">
        <v>2121</v>
      </c>
      <c r="L162" s="59" t="s">
        <v>2122</v>
      </c>
      <c r="M162" s="26" t="s">
        <v>105</v>
      </c>
      <c r="N162" s="26" t="s">
        <v>370</v>
      </c>
      <c r="O162" s="25" t="s">
        <v>381</v>
      </c>
      <c r="P162" s="26" t="s">
        <v>973</v>
      </c>
      <c r="Q162" s="26" t="s">
        <v>370</v>
      </c>
      <c r="R162" s="28">
        <v>13</v>
      </c>
      <c r="S162" s="27">
        <v>45</v>
      </c>
      <c r="T162" s="28">
        <v>12</v>
      </c>
      <c r="U162" s="27">
        <v>0</v>
      </c>
      <c r="V162" s="27">
        <v>300</v>
      </c>
      <c r="W162" s="27">
        <v>75</v>
      </c>
      <c r="X162" s="27">
        <v>150</v>
      </c>
      <c r="Y162" s="27">
        <v>225</v>
      </c>
      <c r="Z162" s="27">
        <v>300</v>
      </c>
      <c r="AA162" s="30">
        <v>366125000</v>
      </c>
      <c r="AB162" s="30">
        <v>1000000000</v>
      </c>
      <c r="AC162" s="30">
        <v>1500000000</v>
      </c>
      <c r="AD162" s="30">
        <v>1500000000</v>
      </c>
      <c r="AE162" s="30">
        <f t="shared" si="2"/>
        <v>4366125000</v>
      </c>
      <c r="AF162" s="59" t="s">
        <v>1143</v>
      </c>
    </row>
    <row r="163" spans="1:32" ht="63.75" x14ac:dyDescent="0.25">
      <c r="A163" s="157"/>
      <c r="B163" s="158">
        <v>0</v>
      </c>
      <c r="C163" s="157"/>
      <c r="D163" s="159">
        <v>0</v>
      </c>
      <c r="E163" s="82">
        <v>4.0259999999999998</v>
      </c>
      <c r="F163" s="82">
        <v>4.7389999999999999</v>
      </c>
      <c r="G163" s="82">
        <v>3.101</v>
      </c>
      <c r="H163" s="82">
        <v>3.161</v>
      </c>
      <c r="I163" s="82">
        <v>3.7570000000000001</v>
      </c>
      <c r="J163" s="25">
        <v>53050020011</v>
      </c>
      <c r="K163" s="59" t="s">
        <v>2123</v>
      </c>
      <c r="L163" s="59" t="s">
        <v>2124</v>
      </c>
      <c r="M163" s="26" t="s">
        <v>105</v>
      </c>
      <c r="N163" s="26" t="s">
        <v>370</v>
      </c>
      <c r="O163" s="25" t="s">
        <v>381</v>
      </c>
      <c r="P163" s="26" t="s">
        <v>974</v>
      </c>
      <c r="Q163" s="26" t="s">
        <v>370</v>
      </c>
      <c r="R163" s="28">
        <v>11</v>
      </c>
      <c r="S163" s="27">
        <v>45</v>
      </c>
      <c r="T163" s="26">
        <v>7</v>
      </c>
      <c r="U163" s="27">
        <v>2409</v>
      </c>
      <c r="V163" s="27">
        <v>4726</v>
      </c>
      <c r="W163" s="27">
        <f>20+U163</f>
        <v>2429</v>
      </c>
      <c r="X163" s="27">
        <f>941+W163</f>
        <v>3370</v>
      </c>
      <c r="Y163" s="27">
        <f>678+X163</f>
        <v>4048</v>
      </c>
      <c r="Z163" s="27">
        <f>678+Y163</f>
        <v>4726</v>
      </c>
      <c r="AA163" s="30">
        <v>34473344</v>
      </c>
      <c r="AB163" s="30">
        <v>1624568520</v>
      </c>
      <c r="AC163" s="30">
        <v>1170479068</v>
      </c>
      <c r="AD163" s="30">
        <v>1170479068</v>
      </c>
      <c r="AE163" s="30">
        <f t="shared" si="2"/>
        <v>4000000000</v>
      </c>
      <c r="AF163" s="59" t="s">
        <v>1141</v>
      </c>
    </row>
    <row r="164" spans="1:32" ht="25.5" x14ac:dyDescent="0.25">
      <c r="A164" s="157"/>
      <c r="B164" s="158">
        <v>0</v>
      </c>
      <c r="C164" s="157"/>
      <c r="D164" s="159">
        <v>0</v>
      </c>
      <c r="E164" s="82">
        <v>0</v>
      </c>
      <c r="F164" s="82">
        <v>3.27</v>
      </c>
      <c r="G164" s="82">
        <v>3.177</v>
      </c>
      <c r="H164" s="82">
        <v>3.7549999999999999</v>
      </c>
      <c r="I164" s="82">
        <v>2.8000000000000003</v>
      </c>
      <c r="J164" s="25">
        <v>53050020012</v>
      </c>
      <c r="K164" s="59" t="s">
        <v>2125</v>
      </c>
      <c r="L164" s="59" t="s">
        <v>2126</v>
      </c>
      <c r="M164" s="26" t="s">
        <v>105</v>
      </c>
      <c r="N164" s="26" t="s">
        <v>370</v>
      </c>
      <c r="O164" s="25" t="s">
        <v>381</v>
      </c>
      <c r="P164" s="26" t="s">
        <v>975</v>
      </c>
      <c r="Q164" s="26" t="s">
        <v>370</v>
      </c>
      <c r="R164" s="28">
        <v>15</v>
      </c>
      <c r="S164" s="27">
        <v>32</v>
      </c>
      <c r="T164" s="28">
        <v>18</v>
      </c>
      <c r="U164" s="27">
        <v>0</v>
      </c>
      <c r="V164" s="27">
        <v>22</v>
      </c>
      <c r="W164" s="27">
        <v>0</v>
      </c>
      <c r="X164" s="27">
        <v>7</v>
      </c>
      <c r="Y164" s="27">
        <v>14</v>
      </c>
      <c r="Z164" s="27">
        <v>22</v>
      </c>
      <c r="AA164" s="30">
        <v>0</v>
      </c>
      <c r="AB164" s="30">
        <v>2205000000</v>
      </c>
      <c r="AC164" s="30">
        <v>2315250000</v>
      </c>
      <c r="AD164" s="30">
        <v>2778300000</v>
      </c>
      <c r="AE164" s="30">
        <f t="shared" si="2"/>
        <v>7298550000</v>
      </c>
      <c r="AF164" s="59" t="s">
        <v>369</v>
      </c>
    </row>
    <row r="165" spans="1:32" ht="51" x14ac:dyDescent="0.25">
      <c r="A165" s="157"/>
      <c r="B165" s="158">
        <v>0</v>
      </c>
      <c r="C165" s="157"/>
      <c r="D165" s="159">
        <v>0</v>
      </c>
      <c r="E165" s="82">
        <v>4.4710000000000001</v>
      </c>
      <c r="F165" s="82">
        <v>3.9219999999999997</v>
      </c>
      <c r="G165" s="82">
        <v>3.875</v>
      </c>
      <c r="H165" s="82">
        <v>3</v>
      </c>
      <c r="I165" s="82">
        <v>3.8170000000000002</v>
      </c>
      <c r="J165" s="25">
        <v>53050020013</v>
      </c>
      <c r="K165" s="59" t="s">
        <v>2127</v>
      </c>
      <c r="L165" s="59" t="s">
        <v>2128</v>
      </c>
      <c r="M165" s="26" t="s">
        <v>105</v>
      </c>
      <c r="N165" s="26" t="s">
        <v>370</v>
      </c>
      <c r="O165" s="25" t="s">
        <v>381</v>
      </c>
      <c r="P165" s="26" t="s">
        <v>976</v>
      </c>
      <c r="Q165" s="26" t="s">
        <v>370</v>
      </c>
      <c r="R165" s="28">
        <v>13</v>
      </c>
      <c r="S165" s="27">
        <v>40</v>
      </c>
      <c r="T165" s="26">
        <v>7</v>
      </c>
      <c r="U165" s="27">
        <v>124</v>
      </c>
      <c r="V165" s="27">
        <v>181</v>
      </c>
      <c r="W165" s="27">
        <v>134</v>
      </c>
      <c r="X165" s="27">
        <v>134</v>
      </c>
      <c r="Y165" s="27">
        <v>161</v>
      </c>
      <c r="Z165" s="27">
        <v>181</v>
      </c>
      <c r="AA165" s="30">
        <v>615676463</v>
      </c>
      <c r="AB165" s="30">
        <v>1970815118</v>
      </c>
      <c r="AC165" s="30">
        <v>1993571624</v>
      </c>
      <c r="AD165" s="30">
        <v>2017010824</v>
      </c>
      <c r="AE165" s="30">
        <f t="shared" si="2"/>
        <v>6597074029</v>
      </c>
      <c r="AF165" s="59" t="s">
        <v>1139</v>
      </c>
    </row>
    <row r="166" spans="1:32" ht="38.25" x14ac:dyDescent="0.25">
      <c r="A166" s="157"/>
      <c r="B166" s="158">
        <v>0</v>
      </c>
      <c r="C166" s="157"/>
      <c r="D166" s="159">
        <v>0</v>
      </c>
      <c r="E166" s="82">
        <v>0</v>
      </c>
      <c r="F166" s="82">
        <v>7.7030000000000003</v>
      </c>
      <c r="G166" s="82">
        <v>11.391999999999999</v>
      </c>
      <c r="H166" s="82">
        <v>17.727</v>
      </c>
      <c r="I166" s="82">
        <v>13.581</v>
      </c>
      <c r="J166" s="25">
        <v>53050020014</v>
      </c>
      <c r="K166" s="59" t="s">
        <v>2129</v>
      </c>
      <c r="L166" s="59" t="s">
        <v>2130</v>
      </c>
      <c r="M166" s="26" t="s">
        <v>105</v>
      </c>
      <c r="N166" s="26" t="s">
        <v>370</v>
      </c>
      <c r="O166" s="25" t="s">
        <v>819</v>
      </c>
      <c r="P166" s="26" t="s">
        <v>977</v>
      </c>
      <c r="Q166" s="26" t="s">
        <v>370</v>
      </c>
      <c r="R166" s="28">
        <v>11</v>
      </c>
      <c r="S166" s="27">
        <v>40</v>
      </c>
      <c r="T166" s="26">
        <v>7</v>
      </c>
      <c r="U166" s="27">
        <v>0</v>
      </c>
      <c r="V166" s="27">
        <v>400</v>
      </c>
      <c r="W166" s="27">
        <v>0</v>
      </c>
      <c r="X166" s="27">
        <v>1</v>
      </c>
      <c r="Y166" s="27">
        <v>1</v>
      </c>
      <c r="Z166" s="27">
        <v>400</v>
      </c>
      <c r="AA166" s="30">
        <v>0</v>
      </c>
      <c r="AB166" s="30">
        <v>26437874313</v>
      </c>
      <c r="AC166" s="30">
        <v>39759239391</v>
      </c>
      <c r="AD166" s="30">
        <v>30991049586</v>
      </c>
      <c r="AE166" s="30">
        <f t="shared" si="2"/>
        <v>97188163290</v>
      </c>
      <c r="AF166" s="59" t="s">
        <v>1139</v>
      </c>
    </row>
    <row r="167" spans="1:32" ht="63.75" x14ac:dyDescent="0.25">
      <c r="A167" s="157"/>
      <c r="B167" s="158">
        <v>0</v>
      </c>
      <c r="C167" s="157"/>
      <c r="D167" s="159">
        <v>0</v>
      </c>
      <c r="E167" s="82">
        <v>5.7880000000000003</v>
      </c>
      <c r="F167" s="82">
        <v>4.6059999999999999</v>
      </c>
      <c r="G167" s="82">
        <v>9.3549999999999986</v>
      </c>
      <c r="H167" s="82">
        <v>9.081999999999999</v>
      </c>
      <c r="I167" s="82">
        <v>7.2080000000000002</v>
      </c>
      <c r="J167" s="25">
        <v>53050020015</v>
      </c>
      <c r="K167" s="59" t="s">
        <v>2131</v>
      </c>
      <c r="L167" s="59" t="s">
        <v>2132</v>
      </c>
      <c r="M167" s="26" t="s">
        <v>105</v>
      </c>
      <c r="N167" s="26" t="s">
        <v>370</v>
      </c>
      <c r="O167" s="25" t="s">
        <v>381</v>
      </c>
      <c r="P167" s="26" t="s">
        <v>2155</v>
      </c>
      <c r="Q167" s="26" t="s">
        <v>370</v>
      </c>
      <c r="R167" s="28">
        <v>11</v>
      </c>
      <c r="S167" s="27">
        <v>40</v>
      </c>
      <c r="T167" s="26">
        <v>7</v>
      </c>
      <c r="U167" s="27">
        <v>0</v>
      </c>
      <c r="V167" s="27">
        <v>539</v>
      </c>
      <c r="W167" s="27">
        <v>539</v>
      </c>
      <c r="X167" s="27">
        <v>539</v>
      </c>
      <c r="Y167" s="27">
        <v>539</v>
      </c>
      <c r="Z167" s="27">
        <v>539</v>
      </c>
      <c r="AA167" s="30">
        <v>1031210000</v>
      </c>
      <c r="AB167" s="30">
        <v>1082770500</v>
      </c>
      <c r="AC167" s="30">
        <v>13136909025</v>
      </c>
      <c r="AD167" s="30">
        <v>13193754484</v>
      </c>
      <c r="AE167" s="30">
        <f t="shared" si="2"/>
        <v>28444644009</v>
      </c>
      <c r="AF167" s="59" t="s">
        <v>1139</v>
      </c>
    </row>
    <row r="168" spans="1:32" ht="127.5" x14ac:dyDescent="0.25">
      <c r="A168" s="157"/>
      <c r="B168" s="158">
        <v>0</v>
      </c>
      <c r="C168" s="157"/>
      <c r="D168" s="159">
        <v>0</v>
      </c>
      <c r="E168" s="82">
        <v>4.0550000000000006</v>
      </c>
      <c r="F168" s="82">
        <v>3.5589999999999997</v>
      </c>
      <c r="G168" s="82">
        <v>9.7900000000000009</v>
      </c>
      <c r="H168" s="82">
        <v>9.8810000000000002</v>
      </c>
      <c r="I168" s="82">
        <v>6.8210000000000006</v>
      </c>
      <c r="J168" s="25">
        <v>53050020016</v>
      </c>
      <c r="K168" s="59" t="s">
        <v>2133</v>
      </c>
      <c r="L168" s="59" t="s">
        <v>2134</v>
      </c>
      <c r="M168" s="26" t="s">
        <v>105</v>
      </c>
      <c r="N168" s="26" t="s">
        <v>371</v>
      </c>
      <c r="O168" s="127" t="s">
        <v>980</v>
      </c>
      <c r="P168" s="128" t="s">
        <v>981</v>
      </c>
      <c r="Q168" s="26" t="s">
        <v>370</v>
      </c>
      <c r="R168" s="26">
        <v>6</v>
      </c>
      <c r="S168" s="27">
        <v>32</v>
      </c>
      <c r="T168" s="26">
        <v>3</v>
      </c>
      <c r="U168" s="27">
        <v>0</v>
      </c>
      <c r="V168" s="27">
        <v>100</v>
      </c>
      <c r="W168" s="27">
        <v>10</v>
      </c>
      <c r="X168" s="27">
        <v>30</v>
      </c>
      <c r="Y168" s="27">
        <v>90</v>
      </c>
      <c r="Z168" s="27">
        <v>100</v>
      </c>
      <c r="AA168" s="30">
        <v>72000000</v>
      </c>
      <c r="AB168" s="30">
        <v>2400000000</v>
      </c>
      <c r="AC168" s="30">
        <v>13600000000</v>
      </c>
      <c r="AD168" s="30">
        <v>14000000000</v>
      </c>
      <c r="AE168" s="30">
        <f t="shared" si="2"/>
        <v>30072000000</v>
      </c>
      <c r="AF168" s="59" t="s">
        <v>362</v>
      </c>
    </row>
    <row r="169" spans="1:32" ht="63.75" x14ac:dyDescent="0.25">
      <c r="A169" s="157"/>
      <c r="B169" s="158">
        <v>0</v>
      </c>
      <c r="C169" s="157"/>
      <c r="D169" s="159">
        <v>0</v>
      </c>
      <c r="E169" s="82">
        <v>16.375</v>
      </c>
      <c r="F169" s="82">
        <v>11.5</v>
      </c>
      <c r="G169" s="82">
        <v>6</v>
      </c>
      <c r="H169" s="82">
        <v>0</v>
      </c>
      <c r="I169" s="82">
        <v>4.0939999999999994</v>
      </c>
      <c r="J169" s="25">
        <v>53050020017</v>
      </c>
      <c r="K169" s="59" t="s">
        <v>2135</v>
      </c>
      <c r="L169" s="59" t="s">
        <v>2136</v>
      </c>
      <c r="M169" s="26" t="s">
        <v>105</v>
      </c>
      <c r="N169" s="26" t="s">
        <v>370</v>
      </c>
      <c r="O169" s="25" t="s">
        <v>381</v>
      </c>
      <c r="P169" s="26" t="s">
        <v>978</v>
      </c>
      <c r="Q169" s="26" t="s">
        <v>370</v>
      </c>
      <c r="R169" s="28">
        <v>11</v>
      </c>
      <c r="S169" s="27">
        <v>45</v>
      </c>
      <c r="T169" s="28">
        <v>14</v>
      </c>
      <c r="U169" s="27">
        <v>2775</v>
      </c>
      <c r="V169" s="27">
        <v>4786</v>
      </c>
      <c r="W169" s="27">
        <v>3595</v>
      </c>
      <c r="X169" s="32">
        <v>4405</v>
      </c>
      <c r="Y169" s="32">
        <v>4786</v>
      </c>
      <c r="Z169" s="32">
        <v>0</v>
      </c>
      <c r="AA169" s="58">
        <v>897959300</v>
      </c>
      <c r="AB169" s="58">
        <v>33689468587</v>
      </c>
      <c r="AC169" s="58">
        <v>18221969173</v>
      </c>
      <c r="AD169" s="30">
        <v>0</v>
      </c>
      <c r="AE169" s="30">
        <f t="shared" si="2"/>
        <v>52809397060</v>
      </c>
      <c r="AF169" s="59" t="s">
        <v>1143</v>
      </c>
    </row>
    <row r="170" spans="1:32" ht="51" x14ac:dyDescent="0.25">
      <c r="A170" s="157"/>
      <c r="B170" s="158">
        <v>0</v>
      </c>
      <c r="C170" s="157"/>
      <c r="D170" s="159">
        <v>0</v>
      </c>
      <c r="E170" s="82">
        <v>20.95</v>
      </c>
      <c r="F170" s="82">
        <v>6.5</v>
      </c>
      <c r="G170" s="82">
        <v>8</v>
      </c>
      <c r="H170" s="82">
        <v>0</v>
      </c>
      <c r="I170" s="82">
        <v>5.2370000000000001</v>
      </c>
      <c r="J170" s="25">
        <v>53050020018</v>
      </c>
      <c r="K170" s="59" t="s">
        <v>2137</v>
      </c>
      <c r="L170" s="59" t="s">
        <v>2138</v>
      </c>
      <c r="M170" s="26" t="s">
        <v>105</v>
      </c>
      <c r="N170" s="26" t="s">
        <v>372</v>
      </c>
      <c r="O170" s="25" t="s">
        <v>381</v>
      </c>
      <c r="P170" s="26" t="s">
        <v>979</v>
      </c>
      <c r="Q170" s="26" t="s">
        <v>370</v>
      </c>
      <c r="R170" s="28">
        <v>13</v>
      </c>
      <c r="S170" s="27">
        <v>45</v>
      </c>
      <c r="T170" s="28">
        <v>12</v>
      </c>
      <c r="U170" s="68">
        <v>13.1</v>
      </c>
      <c r="V170" s="68">
        <v>26.1</v>
      </c>
      <c r="W170" s="68">
        <v>17.100000000000001</v>
      </c>
      <c r="X170" s="73">
        <v>22.3</v>
      </c>
      <c r="Y170" s="73">
        <v>26.1</v>
      </c>
      <c r="Z170" s="32">
        <v>0</v>
      </c>
      <c r="AA170" s="58">
        <v>16006320000</v>
      </c>
      <c r="AB170" s="58">
        <v>16006320000</v>
      </c>
      <c r="AC170" s="58">
        <v>32012640000</v>
      </c>
      <c r="AD170" s="58">
        <v>0</v>
      </c>
      <c r="AE170" s="30">
        <f t="shared" si="2"/>
        <v>64025280000</v>
      </c>
      <c r="AF170" s="59" t="s">
        <v>1143</v>
      </c>
    </row>
    <row r="171" spans="1:32" ht="51" x14ac:dyDescent="0.25">
      <c r="A171" s="157"/>
      <c r="B171" s="158">
        <v>0</v>
      </c>
      <c r="C171" s="157"/>
      <c r="D171" s="159">
        <v>0</v>
      </c>
      <c r="E171" s="82">
        <v>5.3819999999999997</v>
      </c>
      <c r="F171" s="82">
        <v>7.6390000000000002</v>
      </c>
      <c r="G171" s="82">
        <v>7.524</v>
      </c>
      <c r="H171" s="82">
        <v>7.915</v>
      </c>
      <c r="I171" s="82">
        <v>7.6149999999999993</v>
      </c>
      <c r="J171" s="25">
        <v>53050020019</v>
      </c>
      <c r="K171" s="59" t="s">
        <v>2139</v>
      </c>
      <c r="L171" s="59" t="s">
        <v>2140</v>
      </c>
      <c r="M171" s="26" t="s">
        <v>105</v>
      </c>
      <c r="N171" s="26" t="s">
        <v>371</v>
      </c>
      <c r="O171" s="25" t="s">
        <v>417</v>
      </c>
      <c r="P171" s="26" t="s">
        <v>418</v>
      </c>
      <c r="Q171" s="26" t="s">
        <v>370</v>
      </c>
      <c r="R171" s="28">
        <v>11</v>
      </c>
      <c r="S171" s="27">
        <v>23</v>
      </c>
      <c r="T171" s="26">
        <v>6</v>
      </c>
      <c r="U171" s="27">
        <v>0</v>
      </c>
      <c r="V171" s="27">
        <v>100</v>
      </c>
      <c r="W171" s="27">
        <v>5</v>
      </c>
      <c r="X171" s="27">
        <v>30</v>
      </c>
      <c r="Y171" s="27">
        <v>60</v>
      </c>
      <c r="Z171" s="27">
        <v>100</v>
      </c>
      <c r="AA171" s="30">
        <v>500000000</v>
      </c>
      <c r="AB171" s="30">
        <v>6500000000</v>
      </c>
      <c r="AC171" s="30">
        <v>8000000000</v>
      </c>
      <c r="AD171" s="30">
        <v>10000000000</v>
      </c>
      <c r="AE171" s="30">
        <f t="shared" si="2"/>
        <v>25000000000</v>
      </c>
      <c r="AF171" s="59" t="s">
        <v>362</v>
      </c>
    </row>
    <row r="172" spans="1:32" ht="51" x14ac:dyDescent="0.25">
      <c r="A172" s="157"/>
      <c r="B172" s="158">
        <v>0</v>
      </c>
      <c r="C172" s="157"/>
      <c r="D172" s="159">
        <v>0</v>
      </c>
      <c r="E172" s="83">
        <v>0</v>
      </c>
      <c r="F172" s="83">
        <v>3.2480000000000002</v>
      </c>
      <c r="G172" s="83">
        <v>0</v>
      </c>
      <c r="H172" s="83">
        <v>0</v>
      </c>
      <c r="I172" s="83">
        <v>0.81200000000000006</v>
      </c>
      <c r="J172" s="25">
        <v>53050020020</v>
      </c>
      <c r="K172" s="59" t="s">
        <v>2141</v>
      </c>
      <c r="L172" s="59" t="s">
        <v>2142</v>
      </c>
      <c r="M172" s="26" t="s">
        <v>141</v>
      </c>
      <c r="N172" s="26" t="s">
        <v>370</v>
      </c>
      <c r="O172" s="25" t="s">
        <v>381</v>
      </c>
      <c r="P172" s="26" t="s">
        <v>982</v>
      </c>
      <c r="Q172" s="26" t="s">
        <v>370</v>
      </c>
      <c r="R172" s="28">
        <v>11</v>
      </c>
      <c r="S172" s="27">
        <v>45</v>
      </c>
      <c r="T172" s="28">
        <v>12</v>
      </c>
      <c r="U172" s="27">
        <v>1</v>
      </c>
      <c r="V172" s="27">
        <v>1</v>
      </c>
      <c r="W172" s="27">
        <v>0</v>
      </c>
      <c r="X172" s="27">
        <v>1</v>
      </c>
      <c r="Y172" s="27">
        <v>0</v>
      </c>
      <c r="Z172" s="27">
        <v>0</v>
      </c>
      <c r="AA172" s="30">
        <v>0</v>
      </c>
      <c r="AB172" s="30">
        <v>167557236</v>
      </c>
      <c r="AC172" s="30">
        <v>0</v>
      </c>
      <c r="AD172" s="30">
        <v>0</v>
      </c>
      <c r="AE172" s="30">
        <f t="shared" si="2"/>
        <v>167557236</v>
      </c>
      <c r="AF172" s="59" t="s">
        <v>1143</v>
      </c>
    </row>
    <row r="173" spans="1:32" ht="51" x14ac:dyDescent="0.25">
      <c r="A173" s="157"/>
      <c r="B173" s="158">
        <v>0</v>
      </c>
      <c r="C173" s="157" t="s">
        <v>2143</v>
      </c>
      <c r="D173" s="159">
        <v>31.895</v>
      </c>
      <c r="E173" s="83">
        <v>42.341000000000001</v>
      </c>
      <c r="F173" s="83">
        <v>40.582000000000001</v>
      </c>
      <c r="G173" s="83">
        <v>41.010999999999996</v>
      </c>
      <c r="H173" s="83">
        <v>42.210999999999999</v>
      </c>
      <c r="I173" s="83">
        <v>41.536000000000001</v>
      </c>
      <c r="J173" s="25">
        <v>53050030001</v>
      </c>
      <c r="K173" s="59" t="s">
        <v>2144</v>
      </c>
      <c r="L173" s="59" t="s">
        <v>2145</v>
      </c>
      <c r="M173" s="26" t="s">
        <v>141</v>
      </c>
      <c r="N173" s="26" t="s">
        <v>370</v>
      </c>
      <c r="O173" s="25" t="s">
        <v>381</v>
      </c>
      <c r="P173" s="26" t="s">
        <v>983</v>
      </c>
      <c r="Q173" s="26" t="s">
        <v>370</v>
      </c>
      <c r="R173" s="28">
        <v>13</v>
      </c>
      <c r="S173" s="27">
        <v>45</v>
      </c>
      <c r="T173" s="28">
        <v>12</v>
      </c>
      <c r="U173" s="27">
        <v>4</v>
      </c>
      <c r="V173" s="27">
        <v>4</v>
      </c>
      <c r="W173" s="27">
        <v>4</v>
      </c>
      <c r="X173" s="27">
        <v>4</v>
      </c>
      <c r="Y173" s="27">
        <v>4</v>
      </c>
      <c r="Z173" s="27">
        <v>4</v>
      </c>
      <c r="AA173" s="30">
        <v>29200423428</v>
      </c>
      <c r="AB173" s="30">
        <v>30296702173</v>
      </c>
      <c r="AC173" s="30">
        <v>34201962849</v>
      </c>
      <c r="AD173" s="30">
        <v>36596100247</v>
      </c>
      <c r="AE173" s="30">
        <f t="shared" ref="AE173:AE175" si="3">SUM(AA173:AD173)</f>
        <v>130295188697</v>
      </c>
      <c r="AF173" s="59" t="s">
        <v>1143</v>
      </c>
    </row>
    <row r="174" spans="1:32" ht="38.25" x14ac:dyDescent="0.25">
      <c r="A174" s="157"/>
      <c r="B174" s="158">
        <v>0</v>
      </c>
      <c r="C174" s="157"/>
      <c r="D174" s="159">
        <v>0</v>
      </c>
      <c r="E174" s="83">
        <v>29.065000000000001</v>
      </c>
      <c r="F174" s="83">
        <v>31.103999999999999</v>
      </c>
      <c r="G174" s="83">
        <v>29.785</v>
      </c>
      <c r="H174" s="83">
        <v>29.874000000000002</v>
      </c>
      <c r="I174" s="83">
        <v>29.957000000000001</v>
      </c>
      <c r="J174" s="25">
        <v>53050030002</v>
      </c>
      <c r="K174" s="59" t="s">
        <v>2146</v>
      </c>
      <c r="L174" s="59" t="s">
        <v>2147</v>
      </c>
      <c r="M174" s="26" t="s">
        <v>141</v>
      </c>
      <c r="N174" s="26" t="s">
        <v>370</v>
      </c>
      <c r="O174" s="25" t="s">
        <v>381</v>
      </c>
      <c r="P174" s="26" t="s">
        <v>984</v>
      </c>
      <c r="Q174" s="26" t="s">
        <v>370</v>
      </c>
      <c r="R174" s="28">
        <v>13</v>
      </c>
      <c r="S174" s="27">
        <v>45</v>
      </c>
      <c r="T174" s="28">
        <v>12</v>
      </c>
      <c r="U174" s="27">
        <v>1</v>
      </c>
      <c r="V174" s="27">
        <v>1</v>
      </c>
      <c r="W174" s="27">
        <v>1</v>
      </c>
      <c r="X174" s="27">
        <v>1</v>
      </c>
      <c r="Y174" s="27">
        <v>1</v>
      </c>
      <c r="Z174" s="27">
        <v>1</v>
      </c>
      <c r="AA174" s="30">
        <v>929000000</v>
      </c>
      <c r="AB174" s="30">
        <v>983751535</v>
      </c>
      <c r="AC174" s="30">
        <v>629370712</v>
      </c>
      <c r="AD174" s="30">
        <v>1093116996</v>
      </c>
      <c r="AE174" s="30">
        <f t="shared" si="3"/>
        <v>3635239243</v>
      </c>
      <c r="AF174" s="59" t="s">
        <v>1143</v>
      </c>
    </row>
    <row r="175" spans="1:32" ht="216.75" x14ac:dyDescent="0.25">
      <c r="A175" s="157"/>
      <c r="B175" s="158">
        <v>0</v>
      </c>
      <c r="C175" s="157"/>
      <c r="D175" s="159">
        <v>0</v>
      </c>
      <c r="E175" s="83">
        <v>28.594000000000001</v>
      </c>
      <c r="F175" s="83">
        <v>28.314</v>
      </c>
      <c r="G175" s="83">
        <v>29.204000000000001</v>
      </c>
      <c r="H175" s="83">
        <v>27.914999999999999</v>
      </c>
      <c r="I175" s="83">
        <v>28.506999999999998</v>
      </c>
      <c r="J175" s="25">
        <v>53050030003</v>
      </c>
      <c r="K175" s="59" t="s">
        <v>2148</v>
      </c>
      <c r="L175" s="59" t="s">
        <v>2149</v>
      </c>
      <c r="M175" s="26" t="s">
        <v>105</v>
      </c>
      <c r="N175" s="26" t="s">
        <v>371</v>
      </c>
      <c r="O175" s="25" t="s">
        <v>486</v>
      </c>
      <c r="P175" s="26" t="s">
        <v>985</v>
      </c>
      <c r="Q175" s="26" t="s">
        <v>371</v>
      </c>
      <c r="R175" s="28">
        <v>13</v>
      </c>
      <c r="S175" s="27">
        <v>45</v>
      </c>
      <c r="T175" s="28">
        <v>12</v>
      </c>
      <c r="U175" s="27">
        <v>0</v>
      </c>
      <c r="V175" s="27">
        <v>100</v>
      </c>
      <c r="W175" s="27">
        <v>10</v>
      </c>
      <c r="X175" s="27">
        <v>40</v>
      </c>
      <c r="Y175" s="27">
        <v>70</v>
      </c>
      <c r="Z175" s="27">
        <v>100</v>
      </c>
      <c r="AA175" s="30">
        <v>180000000</v>
      </c>
      <c r="AB175" s="30">
        <v>416380000</v>
      </c>
      <c r="AC175" s="30">
        <v>424510000</v>
      </c>
      <c r="AD175" s="30">
        <v>347988600</v>
      </c>
      <c r="AE175" s="30">
        <f t="shared" si="3"/>
        <v>1368878600</v>
      </c>
      <c r="AF175" s="59" t="s">
        <v>1143</v>
      </c>
    </row>
  </sheetData>
  <mergeCells count="72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37"/>
    <mergeCell ref="B8:B37"/>
    <mergeCell ref="C8:C14"/>
    <mergeCell ref="D8:D14"/>
    <mergeCell ref="C15:C18"/>
    <mergeCell ref="D15:D18"/>
    <mergeCell ref="C19:C29"/>
    <mergeCell ref="D19:D29"/>
    <mergeCell ref="C30:C37"/>
    <mergeCell ref="D30:D37"/>
    <mergeCell ref="A39:A77"/>
    <mergeCell ref="B39:B77"/>
    <mergeCell ref="C39:C50"/>
    <mergeCell ref="D39:D50"/>
    <mergeCell ref="C51:C54"/>
    <mergeCell ref="D51:D54"/>
    <mergeCell ref="C55:C64"/>
    <mergeCell ref="D55:D64"/>
    <mergeCell ref="C65:C77"/>
    <mergeCell ref="D65:D77"/>
    <mergeCell ref="A79:A99"/>
    <mergeCell ref="B79:B99"/>
    <mergeCell ref="C79:C83"/>
    <mergeCell ref="D79:D83"/>
    <mergeCell ref="C84:C89"/>
    <mergeCell ref="D84:D89"/>
    <mergeCell ref="C90:C97"/>
    <mergeCell ref="D90:D97"/>
    <mergeCell ref="C98:C99"/>
    <mergeCell ref="D98:D99"/>
    <mergeCell ref="A101:A143"/>
    <mergeCell ref="B101:B143"/>
    <mergeCell ref="C101:C104"/>
    <mergeCell ref="D101:D104"/>
    <mergeCell ref="C105:C110"/>
    <mergeCell ref="D105:D110"/>
    <mergeCell ref="C111:C123"/>
    <mergeCell ref="D111:D123"/>
    <mergeCell ref="C124:C131"/>
    <mergeCell ref="D124:D131"/>
    <mergeCell ref="C132:C143"/>
    <mergeCell ref="D132:D143"/>
    <mergeCell ref="A145:A175"/>
    <mergeCell ref="B145:B175"/>
    <mergeCell ref="C145:C152"/>
    <mergeCell ref="D145:D152"/>
    <mergeCell ref="C153:C172"/>
    <mergeCell ref="D153:D172"/>
    <mergeCell ref="C173:C175"/>
    <mergeCell ref="D173:D175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showGridLines="0" zoomScaleNormal="100" zoomScaleSheetLayoutView="40" workbookViewId="0">
      <selection activeCell="A2" sqref="A2"/>
    </sheetView>
  </sheetViews>
  <sheetFormatPr baseColWidth="10" defaultRowHeight="12.75" x14ac:dyDescent="0.25"/>
  <cols>
    <col min="1" max="2" width="10.140625" style="3" customWidth="1"/>
    <col min="3" max="3" width="9.7109375" style="3" customWidth="1"/>
    <col min="4" max="4" width="10.42578125" style="3" customWidth="1"/>
    <col min="5" max="5" width="8.140625" style="3" bestFit="1" customWidth="1"/>
    <col min="6" max="8" width="7.7109375" style="3" customWidth="1"/>
    <col min="9" max="9" width="8.7109375" style="3" customWidth="1"/>
    <col min="10" max="10" width="10.7109375" style="3" customWidth="1"/>
    <col min="11" max="11" width="25.7109375" style="4" customWidth="1"/>
    <col min="12" max="12" width="28.85546875" style="5" customWidth="1"/>
    <col min="13" max="13" width="10.5703125" style="5" customWidth="1"/>
    <col min="14" max="15" width="10.28515625" style="5" customWidth="1"/>
    <col min="16" max="16" width="20.7109375" style="5" customWidth="1"/>
    <col min="17" max="20" width="9.28515625" style="1" customWidth="1"/>
    <col min="21" max="22" width="8.5703125" style="6" customWidth="1"/>
    <col min="23" max="26" width="8.5703125" style="1" customWidth="1"/>
    <col min="27" max="30" width="12.5703125" style="1" bestFit="1" customWidth="1"/>
    <col min="31" max="31" width="13.85546875" style="1" bestFit="1" customWidth="1"/>
    <col min="32" max="32" width="25.7109375" style="1" customWidth="1"/>
    <col min="33" max="16384" width="11.42578125" style="1"/>
  </cols>
  <sheetData>
    <row r="1" spans="1:32" ht="99.9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3" spans="1:32" ht="15.75" customHeight="1" x14ac:dyDescent="0.25">
      <c r="A3" s="15" t="s">
        <v>63</v>
      </c>
      <c r="B3" s="16">
        <v>54</v>
      </c>
      <c r="C3" s="15" t="s">
        <v>2438</v>
      </c>
      <c r="E3" s="10"/>
      <c r="F3" s="10"/>
      <c r="G3" s="10"/>
      <c r="H3" s="10"/>
      <c r="I3" s="10"/>
      <c r="J3" s="11"/>
    </row>
    <row r="4" spans="1:32" ht="15.75" customHeight="1" x14ac:dyDescent="0.25">
      <c r="A4" s="18" t="s">
        <v>2529</v>
      </c>
      <c r="B4" s="11"/>
      <c r="C4" s="107">
        <v>11.955</v>
      </c>
      <c r="D4" s="18"/>
      <c r="E4" s="18"/>
      <c r="F4" s="18"/>
      <c r="G4" s="18"/>
      <c r="H4" s="18"/>
      <c r="I4" s="18"/>
      <c r="J4" s="11"/>
    </row>
    <row r="6" spans="1:32" s="2" customFormat="1" ht="24" customHeight="1" x14ac:dyDescent="0.25">
      <c r="A6" s="148" t="s">
        <v>64</v>
      </c>
      <c r="B6" s="151" t="s">
        <v>98</v>
      </c>
      <c r="C6" s="148" t="s">
        <v>0</v>
      </c>
      <c r="D6" s="151" t="s">
        <v>9</v>
      </c>
      <c r="E6" s="156" t="s">
        <v>51</v>
      </c>
      <c r="F6" s="156"/>
      <c r="G6" s="156"/>
      <c r="H6" s="156"/>
      <c r="I6" s="156"/>
      <c r="J6" s="148" t="s">
        <v>3</v>
      </c>
      <c r="K6" s="148" t="s">
        <v>6</v>
      </c>
      <c r="L6" s="146" t="s">
        <v>7</v>
      </c>
      <c r="M6" s="146" t="s">
        <v>60</v>
      </c>
      <c r="N6" s="146" t="s">
        <v>1</v>
      </c>
      <c r="O6" s="146" t="s">
        <v>8</v>
      </c>
      <c r="P6" s="146" t="s">
        <v>2</v>
      </c>
      <c r="Q6" s="146" t="s">
        <v>1</v>
      </c>
      <c r="R6" s="151" t="s">
        <v>66</v>
      </c>
      <c r="S6" s="151" t="s">
        <v>65</v>
      </c>
      <c r="T6" s="151" t="s">
        <v>59</v>
      </c>
      <c r="U6" s="146" t="s">
        <v>99</v>
      </c>
      <c r="V6" s="146" t="s">
        <v>12</v>
      </c>
      <c r="W6" s="150" t="s">
        <v>10</v>
      </c>
      <c r="X6" s="150"/>
      <c r="Y6" s="150"/>
      <c r="Z6" s="150"/>
      <c r="AA6" s="150" t="s">
        <v>11</v>
      </c>
      <c r="AB6" s="150"/>
      <c r="AC6" s="150"/>
      <c r="AD6" s="150"/>
      <c r="AE6" s="150"/>
      <c r="AF6" s="146" t="s">
        <v>4</v>
      </c>
    </row>
    <row r="7" spans="1:32" s="2" customFormat="1" ht="26.25" customHeight="1" x14ac:dyDescent="0.25">
      <c r="A7" s="149"/>
      <c r="B7" s="152"/>
      <c r="C7" s="149"/>
      <c r="D7" s="152"/>
      <c r="E7" s="19">
        <v>2020</v>
      </c>
      <c r="F7" s="19">
        <v>2021</v>
      </c>
      <c r="G7" s="19">
        <v>2022</v>
      </c>
      <c r="H7" s="19">
        <v>2023</v>
      </c>
      <c r="I7" s="19" t="s">
        <v>67</v>
      </c>
      <c r="J7" s="149"/>
      <c r="K7" s="149"/>
      <c r="L7" s="147"/>
      <c r="M7" s="147"/>
      <c r="N7" s="147"/>
      <c r="O7" s="147"/>
      <c r="P7" s="147"/>
      <c r="Q7" s="147"/>
      <c r="R7" s="152"/>
      <c r="S7" s="152"/>
      <c r="T7" s="152"/>
      <c r="U7" s="147"/>
      <c r="V7" s="147"/>
      <c r="W7" s="20" t="s">
        <v>68</v>
      </c>
      <c r="X7" s="20" t="s">
        <v>69</v>
      </c>
      <c r="Y7" s="20" t="s">
        <v>70</v>
      </c>
      <c r="Z7" s="20" t="s">
        <v>71</v>
      </c>
      <c r="AA7" s="20" t="s">
        <v>72</v>
      </c>
      <c r="AB7" s="20" t="s">
        <v>73</v>
      </c>
      <c r="AC7" s="20" t="s">
        <v>74</v>
      </c>
      <c r="AD7" s="20" t="s">
        <v>75</v>
      </c>
      <c r="AE7" s="20" t="s">
        <v>76</v>
      </c>
      <c r="AF7" s="147"/>
    </row>
    <row r="8" spans="1:32" ht="144" customHeight="1" x14ac:dyDescent="0.25">
      <c r="A8" s="173" t="s">
        <v>2156</v>
      </c>
      <c r="B8" s="174">
        <v>23.51</v>
      </c>
      <c r="C8" s="175" t="s">
        <v>2157</v>
      </c>
      <c r="D8" s="175">
        <v>56.037999999999997</v>
      </c>
      <c r="E8" s="130">
        <v>6.2399999999999993</v>
      </c>
      <c r="F8" s="130">
        <v>11.597</v>
      </c>
      <c r="G8" s="130">
        <v>13.547000000000001</v>
      </c>
      <c r="H8" s="130">
        <v>17.39</v>
      </c>
      <c r="I8" s="130">
        <v>12.193</v>
      </c>
      <c r="J8" s="63">
        <v>54010010001</v>
      </c>
      <c r="K8" s="65" t="s">
        <v>2158</v>
      </c>
      <c r="L8" s="65" t="s">
        <v>2159</v>
      </c>
      <c r="M8" s="54" t="s">
        <v>105</v>
      </c>
      <c r="N8" s="71" t="s">
        <v>370</v>
      </c>
      <c r="O8" s="25" t="s">
        <v>986</v>
      </c>
      <c r="P8" s="26" t="s">
        <v>987</v>
      </c>
      <c r="Q8" s="26" t="s">
        <v>370</v>
      </c>
      <c r="R8" s="28">
        <v>11</v>
      </c>
      <c r="S8" s="27">
        <v>45</v>
      </c>
      <c r="T8" s="28">
        <v>17</v>
      </c>
      <c r="U8" s="27">
        <v>7</v>
      </c>
      <c r="V8" s="27">
        <v>12</v>
      </c>
      <c r="W8" s="27">
        <v>8</v>
      </c>
      <c r="X8" s="27">
        <v>10</v>
      </c>
      <c r="Y8" s="27">
        <v>11</v>
      </c>
      <c r="Z8" s="27">
        <v>12</v>
      </c>
      <c r="AA8" s="30">
        <v>20621667</v>
      </c>
      <c r="AB8" s="30">
        <v>1138066920</v>
      </c>
      <c r="AC8" s="30">
        <v>1102500000</v>
      </c>
      <c r="AD8" s="30">
        <v>1157625000</v>
      </c>
      <c r="AE8" s="30">
        <f t="shared" ref="AE8:AE36" si="0">SUM(AA8:AD8)</f>
        <v>3418813587</v>
      </c>
      <c r="AF8" s="60" t="s">
        <v>358</v>
      </c>
    </row>
    <row r="9" spans="1:32" ht="54.75" customHeight="1" x14ac:dyDescent="0.25">
      <c r="A9" s="170"/>
      <c r="B9" s="171">
        <v>0</v>
      </c>
      <c r="C9" s="172"/>
      <c r="D9" s="172">
        <v>0</v>
      </c>
      <c r="E9" s="129">
        <v>8.8260000000000005</v>
      </c>
      <c r="F9" s="129">
        <v>5.5229999999999997</v>
      </c>
      <c r="G9" s="129">
        <v>0</v>
      </c>
      <c r="H9" s="129">
        <v>0</v>
      </c>
      <c r="I9" s="129">
        <v>3.5880000000000001</v>
      </c>
      <c r="J9" s="64">
        <v>54010010002</v>
      </c>
      <c r="K9" s="31" t="s">
        <v>2160</v>
      </c>
      <c r="L9" s="31" t="s">
        <v>2161</v>
      </c>
      <c r="M9" s="26" t="s">
        <v>105</v>
      </c>
      <c r="N9" s="72" t="s">
        <v>370</v>
      </c>
      <c r="O9" s="25" t="s">
        <v>381</v>
      </c>
      <c r="P9" s="26" t="s">
        <v>988</v>
      </c>
      <c r="Q9" s="26" t="s">
        <v>370</v>
      </c>
      <c r="R9" s="28">
        <v>11</v>
      </c>
      <c r="S9" s="27">
        <v>45</v>
      </c>
      <c r="T9" s="28">
        <v>17</v>
      </c>
      <c r="U9" s="27">
        <v>0</v>
      </c>
      <c r="V9" s="27">
        <v>1</v>
      </c>
      <c r="W9" s="27">
        <v>1</v>
      </c>
      <c r="X9" s="27">
        <v>1</v>
      </c>
      <c r="Y9" s="27">
        <v>0</v>
      </c>
      <c r="Z9" s="27">
        <v>0</v>
      </c>
      <c r="AA9" s="30">
        <v>500000000</v>
      </c>
      <c r="AB9" s="30">
        <v>500000000</v>
      </c>
      <c r="AC9" s="30">
        <v>0</v>
      </c>
      <c r="AD9" s="30">
        <v>0</v>
      </c>
      <c r="AE9" s="30">
        <f t="shared" si="0"/>
        <v>1000000000</v>
      </c>
      <c r="AF9" s="59" t="s">
        <v>360</v>
      </c>
    </row>
    <row r="10" spans="1:32" ht="66.75" customHeight="1" x14ac:dyDescent="0.25">
      <c r="A10" s="170"/>
      <c r="B10" s="171">
        <v>0</v>
      </c>
      <c r="C10" s="172"/>
      <c r="D10" s="172">
        <v>0</v>
      </c>
      <c r="E10" s="129">
        <v>21.062000000000001</v>
      </c>
      <c r="F10" s="129">
        <v>12.526000000000002</v>
      </c>
      <c r="G10" s="129">
        <v>14.946000000000002</v>
      </c>
      <c r="H10" s="129">
        <v>22.448</v>
      </c>
      <c r="I10" s="129">
        <v>17.745000000000001</v>
      </c>
      <c r="J10" s="64">
        <v>54010010003</v>
      </c>
      <c r="K10" s="31" t="s">
        <v>2162</v>
      </c>
      <c r="L10" s="31" t="s">
        <v>2163</v>
      </c>
      <c r="M10" s="26" t="s">
        <v>105</v>
      </c>
      <c r="N10" s="72" t="s">
        <v>371</v>
      </c>
      <c r="O10" s="25" t="s">
        <v>507</v>
      </c>
      <c r="P10" s="26" t="s">
        <v>989</v>
      </c>
      <c r="Q10" s="26" t="s">
        <v>370</v>
      </c>
      <c r="R10" s="28">
        <v>11</v>
      </c>
      <c r="S10" s="27">
        <v>4</v>
      </c>
      <c r="T10" s="28">
        <v>17</v>
      </c>
      <c r="U10" s="27">
        <v>11</v>
      </c>
      <c r="V10" s="27">
        <v>50</v>
      </c>
      <c r="W10" s="27">
        <v>12.3</v>
      </c>
      <c r="X10" s="27">
        <v>24.9</v>
      </c>
      <c r="Y10" s="27">
        <v>37.4</v>
      </c>
      <c r="Z10" s="27">
        <v>50</v>
      </c>
      <c r="AA10" s="30">
        <v>2837654478</v>
      </c>
      <c r="AB10" s="30">
        <v>1134071248</v>
      </c>
      <c r="AC10" s="30">
        <v>1195774810</v>
      </c>
      <c r="AD10" s="30">
        <v>1444793937</v>
      </c>
      <c r="AE10" s="30">
        <f t="shared" si="0"/>
        <v>6612294473</v>
      </c>
      <c r="AF10" s="59" t="s">
        <v>368</v>
      </c>
    </row>
    <row r="11" spans="1:32" ht="76.5" x14ac:dyDescent="0.25">
      <c r="A11" s="170"/>
      <c r="B11" s="171">
        <v>0</v>
      </c>
      <c r="C11" s="172"/>
      <c r="D11" s="172">
        <v>0</v>
      </c>
      <c r="E11" s="129">
        <v>19.942</v>
      </c>
      <c r="F11" s="129">
        <v>16.567999999999998</v>
      </c>
      <c r="G11" s="129">
        <v>16.510999999999999</v>
      </c>
      <c r="H11" s="129">
        <v>23.420999999999999</v>
      </c>
      <c r="I11" s="129">
        <v>19.86</v>
      </c>
      <c r="J11" s="64">
        <v>54010010004</v>
      </c>
      <c r="K11" s="31" t="s">
        <v>2164</v>
      </c>
      <c r="L11" s="31" t="s">
        <v>2165</v>
      </c>
      <c r="M11" s="26" t="s">
        <v>105</v>
      </c>
      <c r="N11" s="72" t="s">
        <v>370</v>
      </c>
      <c r="O11" s="25" t="s">
        <v>408</v>
      </c>
      <c r="P11" s="26" t="s">
        <v>990</v>
      </c>
      <c r="Q11" s="26" t="s">
        <v>370</v>
      </c>
      <c r="R11" s="28">
        <v>11</v>
      </c>
      <c r="S11" s="27">
        <v>40</v>
      </c>
      <c r="T11" s="28">
        <v>17</v>
      </c>
      <c r="U11" s="27">
        <v>12</v>
      </c>
      <c r="V11" s="27">
        <v>23</v>
      </c>
      <c r="W11" s="27">
        <v>15</v>
      </c>
      <c r="X11" s="27">
        <v>18</v>
      </c>
      <c r="Y11" s="27">
        <v>20</v>
      </c>
      <c r="Z11" s="27">
        <v>22</v>
      </c>
      <c r="AA11" s="30">
        <v>2741500000</v>
      </c>
      <c r="AB11" s="30">
        <v>1500000000</v>
      </c>
      <c r="AC11" s="30">
        <v>1500000000</v>
      </c>
      <c r="AD11" s="30">
        <v>1500000000</v>
      </c>
      <c r="AE11" s="30">
        <f t="shared" si="0"/>
        <v>7241500000</v>
      </c>
      <c r="AF11" s="59" t="s">
        <v>360</v>
      </c>
    </row>
    <row r="12" spans="1:32" ht="144" customHeight="1" x14ac:dyDescent="0.25">
      <c r="A12" s="170"/>
      <c r="B12" s="171">
        <v>0</v>
      </c>
      <c r="C12" s="172"/>
      <c r="D12" s="172">
        <v>0</v>
      </c>
      <c r="E12" s="129">
        <v>9.9030000000000005</v>
      </c>
      <c r="F12" s="129">
        <v>9.5869999999999997</v>
      </c>
      <c r="G12" s="129">
        <v>0</v>
      </c>
      <c r="H12" s="129">
        <v>0</v>
      </c>
      <c r="I12" s="129">
        <v>4.8730000000000002</v>
      </c>
      <c r="J12" s="64">
        <v>54010010005</v>
      </c>
      <c r="K12" s="31" t="s">
        <v>2166</v>
      </c>
      <c r="L12" s="31" t="s">
        <v>2167</v>
      </c>
      <c r="M12" s="26" t="s">
        <v>105</v>
      </c>
      <c r="N12" s="72" t="s">
        <v>370</v>
      </c>
      <c r="O12" s="25" t="s">
        <v>579</v>
      </c>
      <c r="P12" s="26" t="s">
        <v>991</v>
      </c>
      <c r="Q12" s="26" t="s">
        <v>370</v>
      </c>
      <c r="R12" s="28">
        <v>11</v>
      </c>
      <c r="S12" s="27">
        <v>40</v>
      </c>
      <c r="T12" s="28">
        <v>17</v>
      </c>
      <c r="U12" s="27">
        <v>0</v>
      </c>
      <c r="V12" s="27">
        <v>5</v>
      </c>
      <c r="W12" s="27">
        <v>3</v>
      </c>
      <c r="X12" s="27">
        <v>5</v>
      </c>
      <c r="Y12" s="27">
        <v>0</v>
      </c>
      <c r="Z12" s="27">
        <v>0</v>
      </c>
      <c r="AA12" s="30">
        <v>850000000</v>
      </c>
      <c r="AB12" s="30">
        <v>868000000</v>
      </c>
      <c r="AC12" s="30">
        <v>0</v>
      </c>
      <c r="AD12" s="30">
        <v>0</v>
      </c>
      <c r="AE12" s="30">
        <f t="shared" si="0"/>
        <v>1718000000</v>
      </c>
      <c r="AF12" s="59" t="s">
        <v>360</v>
      </c>
    </row>
    <row r="13" spans="1:32" ht="82.5" customHeight="1" x14ac:dyDescent="0.25">
      <c r="A13" s="170"/>
      <c r="B13" s="171">
        <v>0</v>
      </c>
      <c r="C13" s="172"/>
      <c r="D13" s="172">
        <v>0</v>
      </c>
      <c r="E13" s="129">
        <v>7.9229999999999992</v>
      </c>
      <c r="F13" s="129">
        <v>15.920999999999999</v>
      </c>
      <c r="G13" s="129">
        <v>9.5</v>
      </c>
      <c r="H13" s="129">
        <v>0</v>
      </c>
      <c r="I13" s="129">
        <v>5.9610000000000003</v>
      </c>
      <c r="J13" s="64">
        <v>54010010006</v>
      </c>
      <c r="K13" s="31" t="s">
        <v>2168</v>
      </c>
      <c r="L13" s="31" t="s">
        <v>2169</v>
      </c>
      <c r="M13" s="26" t="s">
        <v>105</v>
      </c>
      <c r="N13" s="72" t="s">
        <v>371</v>
      </c>
      <c r="O13" s="25" t="s">
        <v>992</v>
      </c>
      <c r="P13" s="26" t="s">
        <v>993</v>
      </c>
      <c r="Q13" s="26" t="s">
        <v>370</v>
      </c>
      <c r="R13" s="28">
        <v>11</v>
      </c>
      <c r="S13" s="27">
        <v>40</v>
      </c>
      <c r="T13" s="28">
        <v>17</v>
      </c>
      <c r="U13" s="27">
        <v>81</v>
      </c>
      <c r="V13" s="27">
        <v>100</v>
      </c>
      <c r="W13" s="27">
        <v>85</v>
      </c>
      <c r="X13" s="27">
        <v>93</v>
      </c>
      <c r="Y13" s="27">
        <v>100</v>
      </c>
      <c r="Z13" s="27">
        <v>0</v>
      </c>
      <c r="AA13" s="30">
        <v>422541324</v>
      </c>
      <c r="AB13" s="30">
        <v>912237229</v>
      </c>
      <c r="AC13" s="30">
        <v>800963229</v>
      </c>
      <c r="AD13" s="30">
        <v>0</v>
      </c>
      <c r="AE13" s="30">
        <f t="shared" si="0"/>
        <v>2135741782</v>
      </c>
      <c r="AF13" s="59" t="s">
        <v>360</v>
      </c>
    </row>
    <row r="14" spans="1:32" ht="141.75" customHeight="1" x14ac:dyDescent="0.25">
      <c r="A14" s="170"/>
      <c r="B14" s="171">
        <v>0</v>
      </c>
      <c r="C14" s="172"/>
      <c r="D14" s="172">
        <v>0</v>
      </c>
      <c r="E14" s="129">
        <v>7.8639999999999999</v>
      </c>
      <c r="F14" s="129">
        <v>3.3459999999999996</v>
      </c>
      <c r="G14" s="129">
        <v>5.9270000000000005</v>
      </c>
      <c r="H14" s="129">
        <v>0</v>
      </c>
      <c r="I14" s="129">
        <v>4.2840000000000007</v>
      </c>
      <c r="J14" s="64">
        <v>54010010007</v>
      </c>
      <c r="K14" s="31" t="s">
        <v>2170</v>
      </c>
      <c r="L14" s="31" t="s">
        <v>2171</v>
      </c>
      <c r="M14" s="26" t="s">
        <v>105</v>
      </c>
      <c r="N14" s="72" t="s">
        <v>370</v>
      </c>
      <c r="O14" s="25" t="s">
        <v>994</v>
      </c>
      <c r="P14" s="26" t="s">
        <v>995</v>
      </c>
      <c r="Q14" s="26" t="s">
        <v>370</v>
      </c>
      <c r="R14" s="28">
        <v>11</v>
      </c>
      <c r="S14" s="27">
        <v>40</v>
      </c>
      <c r="T14" s="28">
        <v>17</v>
      </c>
      <c r="U14" s="27">
        <v>1</v>
      </c>
      <c r="V14" s="27">
        <v>4</v>
      </c>
      <c r="W14" s="27">
        <v>1.3</v>
      </c>
      <c r="X14" s="27">
        <v>2.83</v>
      </c>
      <c r="Y14" s="27">
        <v>4</v>
      </c>
      <c r="Z14" s="27">
        <v>0</v>
      </c>
      <c r="AA14" s="30">
        <v>160000000</v>
      </c>
      <c r="AB14" s="30">
        <v>302900000</v>
      </c>
      <c r="AC14" s="30">
        <v>61800000</v>
      </c>
      <c r="AD14" s="30">
        <v>0</v>
      </c>
      <c r="AE14" s="30">
        <f t="shared" si="0"/>
        <v>524700000</v>
      </c>
      <c r="AF14" s="59" t="s">
        <v>360</v>
      </c>
    </row>
    <row r="15" spans="1:32" ht="42" customHeight="1" x14ac:dyDescent="0.25">
      <c r="A15" s="170"/>
      <c r="B15" s="171">
        <v>0</v>
      </c>
      <c r="C15" s="172"/>
      <c r="D15" s="172">
        <v>0</v>
      </c>
      <c r="E15" s="129">
        <v>0</v>
      </c>
      <c r="F15" s="129">
        <v>0</v>
      </c>
      <c r="G15" s="129">
        <v>6.5009999999999994</v>
      </c>
      <c r="H15" s="129">
        <v>0</v>
      </c>
      <c r="I15" s="129">
        <v>1.625</v>
      </c>
      <c r="J15" s="64">
        <v>54010010008</v>
      </c>
      <c r="K15" s="31" t="s">
        <v>2172</v>
      </c>
      <c r="L15" s="31" t="s">
        <v>2173</v>
      </c>
      <c r="M15" s="26" t="s">
        <v>105</v>
      </c>
      <c r="N15" s="72" t="s">
        <v>370</v>
      </c>
      <c r="O15" s="25" t="s">
        <v>381</v>
      </c>
      <c r="P15" s="26" t="s">
        <v>996</v>
      </c>
      <c r="Q15" s="26" t="s">
        <v>370</v>
      </c>
      <c r="R15" s="28">
        <v>11</v>
      </c>
      <c r="S15" s="27">
        <v>32</v>
      </c>
      <c r="T15" s="28">
        <v>17</v>
      </c>
      <c r="U15" s="27">
        <v>0</v>
      </c>
      <c r="V15" s="27">
        <v>1</v>
      </c>
      <c r="W15" s="27">
        <v>0</v>
      </c>
      <c r="X15" s="27">
        <v>0</v>
      </c>
      <c r="Y15" s="27">
        <v>1</v>
      </c>
      <c r="Z15" s="27">
        <v>0</v>
      </c>
      <c r="AA15" s="27">
        <v>0</v>
      </c>
      <c r="AB15" s="27">
        <v>0</v>
      </c>
      <c r="AC15" s="27">
        <v>100000000</v>
      </c>
      <c r="AD15" s="27">
        <v>0</v>
      </c>
      <c r="AE15" s="30">
        <f t="shared" si="0"/>
        <v>100000000</v>
      </c>
      <c r="AF15" s="59" t="s">
        <v>365</v>
      </c>
    </row>
    <row r="16" spans="1:32" ht="42" customHeight="1" x14ac:dyDescent="0.25">
      <c r="A16" s="170"/>
      <c r="B16" s="171">
        <v>0</v>
      </c>
      <c r="C16" s="172"/>
      <c r="D16" s="172">
        <v>0</v>
      </c>
      <c r="E16" s="129">
        <v>6.9320000000000004</v>
      </c>
      <c r="F16" s="129">
        <v>5.5229999999999997</v>
      </c>
      <c r="G16" s="129">
        <v>0</v>
      </c>
      <c r="H16" s="129">
        <v>0</v>
      </c>
      <c r="I16" s="129">
        <v>3.1139999999999999</v>
      </c>
      <c r="J16" s="64">
        <v>54010010009</v>
      </c>
      <c r="K16" s="31" t="s">
        <v>2174</v>
      </c>
      <c r="L16" s="31" t="s">
        <v>2175</v>
      </c>
      <c r="M16" s="26" t="s">
        <v>141</v>
      </c>
      <c r="N16" s="72" t="s">
        <v>370</v>
      </c>
      <c r="O16" s="25" t="s">
        <v>381</v>
      </c>
      <c r="P16" s="26" t="s">
        <v>997</v>
      </c>
      <c r="Q16" s="26" t="s">
        <v>370</v>
      </c>
      <c r="R16" s="28">
        <v>11</v>
      </c>
      <c r="S16" s="27">
        <v>45</v>
      </c>
      <c r="T16" s="28">
        <v>17</v>
      </c>
      <c r="U16" s="27">
        <v>1</v>
      </c>
      <c r="V16" s="27">
        <v>1</v>
      </c>
      <c r="W16" s="27">
        <v>1</v>
      </c>
      <c r="X16" s="27">
        <v>1</v>
      </c>
      <c r="Y16" s="27">
        <v>0</v>
      </c>
      <c r="Z16" s="27">
        <v>0</v>
      </c>
      <c r="AA16" s="30">
        <v>80000000</v>
      </c>
      <c r="AB16" s="30">
        <v>500000000</v>
      </c>
      <c r="AC16" s="30">
        <v>0</v>
      </c>
      <c r="AD16" s="30">
        <v>0</v>
      </c>
      <c r="AE16" s="30">
        <f t="shared" si="0"/>
        <v>580000000</v>
      </c>
      <c r="AF16" s="59" t="s">
        <v>360</v>
      </c>
    </row>
    <row r="17" spans="1:32" ht="114.75" x14ac:dyDescent="0.25">
      <c r="A17" s="170"/>
      <c r="B17" s="171">
        <v>0</v>
      </c>
      <c r="C17" s="172"/>
      <c r="D17" s="172">
        <v>0</v>
      </c>
      <c r="E17" s="129">
        <v>0</v>
      </c>
      <c r="F17" s="129">
        <v>4.7149999999999999</v>
      </c>
      <c r="G17" s="129">
        <v>6.5960000000000001</v>
      </c>
      <c r="H17" s="129">
        <v>13.907</v>
      </c>
      <c r="I17" s="129">
        <v>6.3049999999999997</v>
      </c>
      <c r="J17" s="64">
        <v>54010010010</v>
      </c>
      <c r="K17" s="31" t="s">
        <v>2176</v>
      </c>
      <c r="L17" s="31" t="s">
        <v>2177</v>
      </c>
      <c r="M17" s="26" t="s">
        <v>105</v>
      </c>
      <c r="N17" s="72" t="s">
        <v>371</v>
      </c>
      <c r="O17" s="25" t="s">
        <v>998</v>
      </c>
      <c r="P17" s="26" t="s">
        <v>999</v>
      </c>
      <c r="Q17" s="26" t="s">
        <v>370</v>
      </c>
      <c r="R17" s="28">
        <v>11</v>
      </c>
      <c r="S17" s="27">
        <v>19</v>
      </c>
      <c r="T17" s="28">
        <v>17</v>
      </c>
      <c r="U17" s="27">
        <v>0</v>
      </c>
      <c r="V17" s="27">
        <v>100</v>
      </c>
      <c r="W17" s="27">
        <v>0</v>
      </c>
      <c r="X17" s="27">
        <v>40</v>
      </c>
      <c r="Y17" s="27">
        <v>80</v>
      </c>
      <c r="Z17" s="27">
        <v>100</v>
      </c>
      <c r="AA17" s="30">
        <v>0</v>
      </c>
      <c r="AB17" s="30">
        <v>155302242</v>
      </c>
      <c r="AC17" s="30">
        <v>106355821</v>
      </c>
      <c r="AD17" s="30">
        <v>108287364</v>
      </c>
      <c r="AE17" s="30">
        <f t="shared" si="0"/>
        <v>369945427</v>
      </c>
      <c r="AF17" s="59" t="s">
        <v>353</v>
      </c>
    </row>
    <row r="18" spans="1:32" ht="38.25" x14ac:dyDescent="0.25">
      <c r="A18" s="170"/>
      <c r="B18" s="171">
        <v>0</v>
      </c>
      <c r="C18" s="172"/>
      <c r="D18" s="172">
        <v>0</v>
      </c>
      <c r="E18" s="129">
        <v>0</v>
      </c>
      <c r="F18" s="129">
        <v>0</v>
      </c>
      <c r="G18" s="129">
        <v>12.009</v>
      </c>
      <c r="H18" s="129">
        <v>0</v>
      </c>
      <c r="I18" s="129">
        <v>3.7519999999999998</v>
      </c>
      <c r="J18" s="64">
        <v>54010010011</v>
      </c>
      <c r="K18" s="31" t="s">
        <v>2178</v>
      </c>
      <c r="L18" s="31" t="s">
        <v>2179</v>
      </c>
      <c r="M18" s="26" t="s">
        <v>105</v>
      </c>
      <c r="N18" s="72" t="s">
        <v>370</v>
      </c>
      <c r="O18" s="25" t="s">
        <v>381</v>
      </c>
      <c r="P18" s="26" t="s">
        <v>1000</v>
      </c>
      <c r="Q18" s="26" t="s">
        <v>370</v>
      </c>
      <c r="R18" s="28">
        <v>11</v>
      </c>
      <c r="S18" s="27">
        <v>45</v>
      </c>
      <c r="T18" s="28">
        <v>17</v>
      </c>
      <c r="U18" s="27">
        <v>0</v>
      </c>
      <c r="V18" s="27">
        <v>1</v>
      </c>
      <c r="W18" s="27">
        <v>0</v>
      </c>
      <c r="X18" s="27">
        <v>0</v>
      </c>
      <c r="Y18" s="27">
        <v>1</v>
      </c>
      <c r="Z18" s="27">
        <v>0</v>
      </c>
      <c r="AA18" s="30">
        <v>0</v>
      </c>
      <c r="AB18" s="30">
        <v>0</v>
      </c>
      <c r="AC18" s="30">
        <v>1200000000</v>
      </c>
      <c r="AD18" s="30">
        <v>0</v>
      </c>
      <c r="AE18" s="30">
        <f t="shared" si="0"/>
        <v>1200000000</v>
      </c>
      <c r="AF18" s="59" t="s">
        <v>360</v>
      </c>
    </row>
    <row r="19" spans="1:32" ht="38.25" x14ac:dyDescent="0.25">
      <c r="A19" s="170"/>
      <c r="B19" s="171">
        <v>0</v>
      </c>
      <c r="C19" s="172"/>
      <c r="D19" s="172">
        <v>0</v>
      </c>
      <c r="E19" s="129">
        <v>11.308</v>
      </c>
      <c r="F19" s="129">
        <v>14.693999999999999</v>
      </c>
      <c r="G19" s="129">
        <v>14.463000000000001</v>
      </c>
      <c r="H19" s="129">
        <v>22.834</v>
      </c>
      <c r="I19" s="129">
        <v>16.7</v>
      </c>
      <c r="J19" s="64">
        <v>54010010012</v>
      </c>
      <c r="K19" s="31" t="s">
        <v>2180</v>
      </c>
      <c r="L19" s="31" t="s">
        <v>2181</v>
      </c>
      <c r="M19" s="26" t="s">
        <v>105</v>
      </c>
      <c r="N19" s="72" t="s">
        <v>370</v>
      </c>
      <c r="O19" s="25" t="s">
        <v>381</v>
      </c>
      <c r="P19" s="26" t="s">
        <v>1001</v>
      </c>
      <c r="Q19" s="26" t="s">
        <v>370</v>
      </c>
      <c r="R19" s="28">
        <v>11</v>
      </c>
      <c r="S19" s="27">
        <v>45</v>
      </c>
      <c r="T19" s="28">
        <v>16</v>
      </c>
      <c r="U19" s="27">
        <v>0</v>
      </c>
      <c r="V19" s="27">
        <v>25</v>
      </c>
      <c r="W19" s="27">
        <v>3</v>
      </c>
      <c r="X19" s="27">
        <v>10</v>
      </c>
      <c r="Y19" s="27">
        <v>17</v>
      </c>
      <c r="Z19" s="27">
        <v>25</v>
      </c>
      <c r="AA19" s="30">
        <v>970544113</v>
      </c>
      <c r="AB19" s="30">
        <v>950973666</v>
      </c>
      <c r="AC19" s="30">
        <v>1396840641</v>
      </c>
      <c r="AD19" s="30">
        <v>1466682673</v>
      </c>
      <c r="AE19" s="30">
        <f t="shared" si="0"/>
        <v>4785041093</v>
      </c>
      <c r="AF19" s="59" t="s">
        <v>1140</v>
      </c>
    </row>
    <row r="20" spans="1:32" ht="38.25" customHeight="1" x14ac:dyDescent="0.25">
      <c r="A20" s="170"/>
      <c r="B20" s="171">
        <v>0</v>
      </c>
      <c r="C20" s="172" t="s">
        <v>2182</v>
      </c>
      <c r="D20" s="172">
        <v>43.962000000000003</v>
      </c>
      <c r="E20" s="129">
        <v>100</v>
      </c>
      <c r="F20" s="129">
        <v>43.225999999999999</v>
      </c>
      <c r="G20" s="129">
        <v>36.006999999999998</v>
      </c>
      <c r="H20" s="129">
        <v>40.062999999999995</v>
      </c>
      <c r="I20" s="129">
        <v>49.836000000000006</v>
      </c>
      <c r="J20" s="64">
        <v>54010020001</v>
      </c>
      <c r="K20" s="31" t="s">
        <v>2183</v>
      </c>
      <c r="L20" s="31" t="s">
        <v>2184</v>
      </c>
      <c r="M20" s="26" t="s">
        <v>141</v>
      </c>
      <c r="N20" s="72" t="s">
        <v>370</v>
      </c>
      <c r="O20" s="25" t="s">
        <v>381</v>
      </c>
      <c r="P20" s="26" t="s">
        <v>1002</v>
      </c>
      <c r="Q20" s="26" t="s">
        <v>370</v>
      </c>
      <c r="R20" s="28">
        <v>17</v>
      </c>
      <c r="S20" s="27">
        <v>45</v>
      </c>
      <c r="T20" s="28">
        <v>17</v>
      </c>
      <c r="U20" s="27">
        <v>0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30">
        <v>171778158</v>
      </c>
      <c r="AB20" s="30">
        <v>273000000</v>
      </c>
      <c r="AC20" s="30">
        <v>408000000</v>
      </c>
      <c r="AD20" s="30">
        <v>450000000</v>
      </c>
      <c r="AE20" s="30">
        <f t="shared" si="0"/>
        <v>1302778158</v>
      </c>
      <c r="AF20" s="59" t="s">
        <v>1144</v>
      </c>
    </row>
    <row r="21" spans="1:32" ht="63.75" x14ac:dyDescent="0.25">
      <c r="A21" s="170"/>
      <c r="B21" s="171">
        <v>0</v>
      </c>
      <c r="C21" s="172"/>
      <c r="D21" s="172">
        <v>0</v>
      </c>
      <c r="E21" s="129">
        <v>0</v>
      </c>
      <c r="F21" s="129">
        <v>0</v>
      </c>
      <c r="G21" s="129">
        <v>31.540000000000003</v>
      </c>
      <c r="H21" s="129">
        <v>29.541</v>
      </c>
      <c r="I21" s="129">
        <v>20.258000000000003</v>
      </c>
      <c r="J21" s="64">
        <v>54010020002</v>
      </c>
      <c r="K21" s="31" t="s">
        <v>2518</v>
      </c>
      <c r="L21" s="31" t="s">
        <v>2185</v>
      </c>
      <c r="M21" s="26" t="s">
        <v>105</v>
      </c>
      <c r="N21" s="72" t="s">
        <v>370</v>
      </c>
      <c r="O21" s="25" t="s">
        <v>381</v>
      </c>
      <c r="P21" s="26" t="s">
        <v>1003</v>
      </c>
      <c r="Q21" s="26" t="s">
        <v>370</v>
      </c>
      <c r="R21" s="28">
        <v>17</v>
      </c>
      <c r="S21" s="27">
        <v>45</v>
      </c>
      <c r="T21" s="28">
        <v>17</v>
      </c>
      <c r="U21" s="27">
        <v>0</v>
      </c>
      <c r="V21" s="27">
        <v>10</v>
      </c>
      <c r="W21" s="27">
        <v>0</v>
      </c>
      <c r="X21" s="27">
        <v>0</v>
      </c>
      <c r="Y21" s="27">
        <v>4</v>
      </c>
      <c r="Z21" s="27">
        <v>10</v>
      </c>
      <c r="AA21" s="30">
        <v>0</v>
      </c>
      <c r="AB21" s="30">
        <v>0</v>
      </c>
      <c r="AC21" s="30">
        <v>630842553</v>
      </c>
      <c r="AD21" s="30">
        <v>710863116</v>
      </c>
      <c r="AE21" s="30">
        <f t="shared" si="0"/>
        <v>1341705669</v>
      </c>
      <c r="AF21" s="59" t="s">
        <v>1144</v>
      </c>
    </row>
    <row r="22" spans="1:32" ht="51" x14ac:dyDescent="0.25">
      <c r="A22" s="170"/>
      <c r="B22" s="171">
        <v>0</v>
      </c>
      <c r="C22" s="172"/>
      <c r="D22" s="172">
        <v>0</v>
      </c>
      <c r="E22" s="129">
        <v>0</v>
      </c>
      <c r="F22" s="129">
        <v>0</v>
      </c>
      <c r="G22" s="129">
        <v>32.452999999999996</v>
      </c>
      <c r="H22" s="129">
        <v>30.396000000000001</v>
      </c>
      <c r="I22" s="129">
        <v>20.779</v>
      </c>
      <c r="J22" s="64">
        <v>54010020003</v>
      </c>
      <c r="K22" s="31" t="s">
        <v>2519</v>
      </c>
      <c r="L22" s="31" t="s">
        <v>2186</v>
      </c>
      <c r="M22" s="26" t="s">
        <v>105</v>
      </c>
      <c r="N22" s="72" t="s">
        <v>370</v>
      </c>
      <c r="O22" s="25" t="s">
        <v>381</v>
      </c>
      <c r="P22" s="26" t="s">
        <v>1004</v>
      </c>
      <c r="Q22" s="26" t="s">
        <v>370</v>
      </c>
      <c r="R22" s="28">
        <v>17</v>
      </c>
      <c r="S22" s="27">
        <v>45</v>
      </c>
      <c r="T22" s="28">
        <v>17</v>
      </c>
      <c r="U22" s="27">
        <v>0</v>
      </c>
      <c r="V22" s="27">
        <v>3</v>
      </c>
      <c r="W22" s="27">
        <v>0</v>
      </c>
      <c r="X22" s="27">
        <v>0</v>
      </c>
      <c r="Y22" s="27">
        <v>1</v>
      </c>
      <c r="Z22" s="27">
        <v>3</v>
      </c>
      <c r="AA22" s="30">
        <v>0</v>
      </c>
      <c r="AB22" s="30">
        <v>0</v>
      </c>
      <c r="AC22" s="30">
        <v>664923528</v>
      </c>
      <c r="AD22" s="30">
        <v>731434860</v>
      </c>
      <c r="AE22" s="30">
        <f t="shared" si="0"/>
        <v>1396358388</v>
      </c>
      <c r="AF22" s="59" t="s">
        <v>1144</v>
      </c>
    </row>
    <row r="23" spans="1:32" ht="51" x14ac:dyDescent="0.25">
      <c r="A23" s="170"/>
      <c r="B23" s="171">
        <v>0</v>
      </c>
      <c r="C23" s="172"/>
      <c r="D23" s="172">
        <v>0</v>
      </c>
      <c r="E23" s="129">
        <v>0</v>
      </c>
      <c r="F23" s="129">
        <v>56.774000000000001</v>
      </c>
      <c r="G23" s="129">
        <v>0</v>
      </c>
      <c r="H23" s="129">
        <v>0</v>
      </c>
      <c r="I23" s="129">
        <v>9.1270000000000007</v>
      </c>
      <c r="J23" s="64">
        <v>54010020004</v>
      </c>
      <c r="K23" s="31" t="s">
        <v>2187</v>
      </c>
      <c r="L23" s="31" t="s">
        <v>2188</v>
      </c>
      <c r="M23" s="26" t="s">
        <v>105</v>
      </c>
      <c r="N23" s="72" t="s">
        <v>370</v>
      </c>
      <c r="O23" s="25" t="s">
        <v>381</v>
      </c>
      <c r="P23" s="26" t="s">
        <v>1005</v>
      </c>
      <c r="Q23" s="26" t="s">
        <v>370</v>
      </c>
      <c r="R23" s="28">
        <v>17</v>
      </c>
      <c r="S23" s="27">
        <v>45</v>
      </c>
      <c r="T23" s="28">
        <v>13</v>
      </c>
      <c r="U23" s="27">
        <v>0</v>
      </c>
      <c r="V23" s="27">
        <v>1</v>
      </c>
      <c r="W23" s="27">
        <v>0</v>
      </c>
      <c r="X23" s="27">
        <v>1</v>
      </c>
      <c r="Y23" s="27">
        <v>0</v>
      </c>
      <c r="Z23" s="27">
        <v>0</v>
      </c>
      <c r="AA23" s="30">
        <v>0</v>
      </c>
      <c r="AB23" s="30">
        <v>1895000000</v>
      </c>
      <c r="AC23" s="30">
        <v>0</v>
      </c>
      <c r="AD23" s="30">
        <v>0</v>
      </c>
      <c r="AE23" s="30">
        <f t="shared" si="0"/>
        <v>1895000000</v>
      </c>
      <c r="AF23" s="59" t="s">
        <v>360</v>
      </c>
    </row>
    <row r="24" spans="1:32" x14ac:dyDescent="0.25">
      <c r="A24" s="85"/>
      <c r="B24" s="86"/>
      <c r="C24" s="87"/>
      <c r="D24" s="87"/>
      <c r="E24" s="87"/>
      <c r="F24" s="87"/>
      <c r="G24" s="87"/>
      <c r="H24" s="87"/>
      <c r="I24" s="87"/>
      <c r="J24" s="85"/>
      <c r="K24" s="52"/>
      <c r="L24" s="52"/>
      <c r="M24" s="47"/>
      <c r="N24" s="47"/>
      <c r="O24" s="46"/>
      <c r="P24" s="47"/>
      <c r="Q24" s="47"/>
      <c r="R24" s="48"/>
      <c r="S24" s="49"/>
      <c r="T24" s="48"/>
      <c r="U24" s="49"/>
      <c r="V24" s="49"/>
      <c r="W24" s="49"/>
      <c r="X24" s="49"/>
      <c r="Y24" s="49"/>
      <c r="Z24" s="49"/>
      <c r="AA24" s="51"/>
      <c r="AB24" s="51"/>
      <c r="AC24" s="51"/>
      <c r="AD24" s="51"/>
      <c r="AE24" s="51"/>
      <c r="AF24" s="88"/>
    </row>
    <row r="25" spans="1:32" ht="63.75" x14ac:dyDescent="0.25">
      <c r="A25" s="170" t="s">
        <v>2189</v>
      </c>
      <c r="B25" s="171">
        <v>43.742999999999995</v>
      </c>
      <c r="C25" s="172" t="s">
        <v>2190</v>
      </c>
      <c r="D25" s="172">
        <v>37.363</v>
      </c>
      <c r="E25" s="129">
        <v>1.627</v>
      </c>
      <c r="F25" s="129">
        <v>1.91</v>
      </c>
      <c r="G25" s="129">
        <v>1.8900000000000001</v>
      </c>
      <c r="H25" s="129">
        <v>1.6760000000000002</v>
      </c>
      <c r="I25" s="129">
        <v>1.7749999999999999</v>
      </c>
      <c r="J25" s="64">
        <v>54020010001</v>
      </c>
      <c r="K25" s="31" t="s">
        <v>2191</v>
      </c>
      <c r="L25" s="31" t="s">
        <v>2192</v>
      </c>
      <c r="M25" s="26" t="s">
        <v>141</v>
      </c>
      <c r="N25" s="72" t="s">
        <v>370</v>
      </c>
      <c r="O25" s="25" t="s">
        <v>381</v>
      </c>
      <c r="P25" s="26" t="s">
        <v>1006</v>
      </c>
      <c r="Q25" s="26" t="s">
        <v>370</v>
      </c>
      <c r="R25" s="28">
        <v>17</v>
      </c>
      <c r="S25" s="27">
        <v>45</v>
      </c>
      <c r="T25" s="28">
        <v>17</v>
      </c>
      <c r="U25" s="27">
        <v>0</v>
      </c>
      <c r="V25" s="27">
        <v>1</v>
      </c>
      <c r="W25" s="27">
        <v>1</v>
      </c>
      <c r="X25" s="27">
        <v>1</v>
      </c>
      <c r="Y25" s="27">
        <v>1</v>
      </c>
      <c r="Z25" s="27">
        <v>1</v>
      </c>
      <c r="AA25" s="30">
        <v>192046977</v>
      </c>
      <c r="AB25" s="30">
        <v>816843059</v>
      </c>
      <c r="AC25" s="30">
        <v>1138957552</v>
      </c>
      <c r="AD25" s="30">
        <v>1183784823</v>
      </c>
      <c r="AE25" s="30">
        <f t="shared" si="0"/>
        <v>3331632411</v>
      </c>
      <c r="AF25" s="59" t="s">
        <v>1144</v>
      </c>
    </row>
    <row r="26" spans="1:32" ht="38.25" x14ac:dyDescent="0.25">
      <c r="A26" s="170"/>
      <c r="B26" s="171">
        <v>0</v>
      </c>
      <c r="C26" s="172"/>
      <c r="D26" s="172">
        <v>0</v>
      </c>
      <c r="E26" s="129">
        <v>0</v>
      </c>
      <c r="F26" s="129">
        <v>0</v>
      </c>
      <c r="G26" s="129">
        <v>1.5559999999999998</v>
      </c>
      <c r="H26" s="129">
        <v>1.3129999999999999</v>
      </c>
      <c r="I26" s="129">
        <v>1.143</v>
      </c>
      <c r="J26" s="64">
        <v>54020010002</v>
      </c>
      <c r="K26" s="31" t="s">
        <v>2520</v>
      </c>
      <c r="L26" s="31" t="s">
        <v>2193</v>
      </c>
      <c r="M26" s="26" t="s">
        <v>105</v>
      </c>
      <c r="N26" s="72" t="s">
        <v>370</v>
      </c>
      <c r="O26" s="25" t="s">
        <v>381</v>
      </c>
      <c r="P26" s="26" t="s">
        <v>1007</v>
      </c>
      <c r="Q26" s="26" t="s">
        <v>370</v>
      </c>
      <c r="R26" s="28">
        <v>17</v>
      </c>
      <c r="S26" s="27">
        <v>45</v>
      </c>
      <c r="T26" s="28">
        <v>17</v>
      </c>
      <c r="U26" s="27">
        <v>0</v>
      </c>
      <c r="V26" s="27">
        <v>5</v>
      </c>
      <c r="W26" s="27">
        <v>0</v>
      </c>
      <c r="X26" s="27">
        <v>0</v>
      </c>
      <c r="Y26" s="27">
        <v>2</v>
      </c>
      <c r="Z26" s="27">
        <v>5</v>
      </c>
      <c r="AA26" s="30">
        <v>0</v>
      </c>
      <c r="AB26" s="30">
        <v>0</v>
      </c>
      <c r="AC26" s="30">
        <v>3644789712</v>
      </c>
      <c r="AD26" s="30">
        <v>1947388216</v>
      </c>
      <c r="AE26" s="30">
        <f t="shared" si="0"/>
        <v>5592177928</v>
      </c>
      <c r="AF26" s="59" t="s">
        <v>1144</v>
      </c>
    </row>
    <row r="27" spans="1:32" ht="51" x14ac:dyDescent="0.25">
      <c r="A27" s="170"/>
      <c r="B27" s="171">
        <v>0</v>
      </c>
      <c r="C27" s="172"/>
      <c r="D27" s="172">
        <v>0</v>
      </c>
      <c r="E27" s="129">
        <v>0</v>
      </c>
      <c r="F27" s="129">
        <v>0</v>
      </c>
      <c r="G27" s="129">
        <v>1.34</v>
      </c>
      <c r="H27" s="129">
        <v>1.149</v>
      </c>
      <c r="I27" s="129">
        <v>0.93600000000000005</v>
      </c>
      <c r="J27" s="64">
        <v>54020010003</v>
      </c>
      <c r="K27" s="31" t="s">
        <v>2521</v>
      </c>
      <c r="L27" s="31" t="s">
        <v>2194</v>
      </c>
      <c r="M27" s="26" t="s">
        <v>105</v>
      </c>
      <c r="N27" s="72" t="s">
        <v>370</v>
      </c>
      <c r="O27" s="25" t="s">
        <v>381</v>
      </c>
      <c r="P27" s="26" t="s">
        <v>1008</v>
      </c>
      <c r="Q27" s="26" t="s">
        <v>370</v>
      </c>
      <c r="R27" s="28">
        <v>17</v>
      </c>
      <c r="S27" s="27">
        <v>45</v>
      </c>
      <c r="T27" s="28">
        <v>17</v>
      </c>
      <c r="U27" s="27">
        <v>0</v>
      </c>
      <c r="V27" s="27">
        <v>5</v>
      </c>
      <c r="W27" s="27">
        <v>0</v>
      </c>
      <c r="X27" s="27">
        <v>0</v>
      </c>
      <c r="Y27" s="27">
        <v>2</v>
      </c>
      <c r="Z27" s="27">
        <v>5</v>
      </c>
      <c r="AA27" s="30">
        <v>0</v>
      </c>
      <c r="AB27" s="30">
        <v>0</v>
      </c>
      <c r="AC27" s="30">
        <v>1245808967</v>
      </c>
      <c r="AD27" s="30">
        <v>1561365318</v>
      </c>
      <c r="AE27" s="30">
        <f t="shared" si="0"/>
        <v>2807174285</v>
      </c>
      <c r="AF27" s="59" t="s">
        <v>1144</v>
      </c>
    </row>
    <row r="28" spans="1:32" ht="114.75" x14ac:dyDescent="0.25">
      <c r="A28" s="170"/>
      <c r="B28" s="171">
        <v>0</v>
      </c>
      <c r="C28" s="172"/>
      <c r="D28" s="172">
        <v>0</v>
      </c>
      <c r="E28" s="129">
        <v>1.8089999999999999</v>
      </c>
      <c r="F28" s="129">
        <v>2.2999999999999998</v>
      </c>
      <c r="G28" s="129">
        <v>2.097</v>
      </c>
      <c r="H28" s="129">
        <v>1.984</v>
      </c>
      <c r="I28" s="129">
        <v>1.7350000000000001</v>
      </c>
      <c r="J28" s="64">
        <v>54020010004</v>
      </c>
      <c r="K28" s="31" t="s">
        <v>2195</v>
      </c>
      <c r="L28" s="31" t="s">
        <v>2196</v>
      </c>
      <c r="M28" s="26" t="s">
        <v>141</v>
      </c>
      <c r="N28" s="72" t="s">
        <v>370</v>
      </c>
      <c r="O28" s="25" t="s">
        <v>486</v>
      </c>
      <c r="P28" s="26" t="s">
        <v>1009</v>
      </c>
      <c r="Q28" s="26" t="s">
        <v>370</v>
      </c>
      <c r="R28" s="28">
        <v>17</v>
      </c>
      <c r="S28" s="27">
        <v>45</v>
      </c>
      <c r="T28" s="28">
        <v>17</v>
      </c>
      <c r="U28" s="27">
        <v>4</v>
      </c>
      <c r="V28" s="27">
        <v>4</v>
      </c>
      <c r="W28" s="27">
        <v>4</v>
      </c>
      <c r="X28" s="27">
        <v>4</v>
      </c>
      <c r="Y28" s="27">
        <v>4</v>
      </c>
      <c r="Z28" s="27">
        <v>4</v>
      </c>
      <c r="AA28" s="30">
        <v>248226185</v>
      </c>
      <c r="AB28" s="30">
        <v>731773815</v>
      </c>
      <c r="AC28" s="30">
        <v>661500000</v>
      </c>
      <c r="AD28" s="30">
        <v>694575000</v>
      </c>
      <c r="AE28" s="30">
        <f t="shared" si="0"/>
        <v>2336075000</v>
      </c>
      <c r="AF28" s="59" t="s">
        <v>358</v>
      </c>
    </row>
    <row r="29" spans="1:32" ht="102" x14ac:dyDescent="0.25">
      <c r="A29" s="170"/>
      <c r="B29" s="171">
        <v>0</v>
      </c>
      <c r="C29" s="172"/>
      <c r="D29" s="172">
        <v>0</v>
      </c>
      <c r="E29" s="129">
        <v>10.314</v>
      </c>
      <c r="F29" s="129">
        <v>3.0589999999999997</v>
      </c>
      <c r="G29" s="129">
        <v>3.1870000000000003</v>
      </c>
      <c r="H29" s="129">
        <v>3.56</v>
      </c>
      <c r="I29" s="129">
        <v>5.0299999999999994</v>
      </c>
      <c r="J29" s="64">
        <v>54020010005</v>
      </c>
      <c r="K29" s="31" t="s">
        <v>2197</v>
      </c>
      <c r="L29" s="31" t="s">
        <v>2198</v>
      </c>
      <c r="M29" s="26" t="s">
        <v>141</v>
      </c>
      <c r="N29" s="72" t="s">
        <v>371</v>
      </c>
      <c r="O29" s="25" t="s">
        <v>507</v>
      </c>
      <c r="P29" s="26" t="s">
        <v>1010</v>
      </c>
      <c r="Q29" s="26" t="s">
        <v>370</v>
      </c>
      <c r="R29" s="28">
        <v>17</v>
      </c>
      <c r="S29" s="27">
        <v>45</v>
      </c>
      <c r="T29" s="26">
        <v>4</v>
      </c>
      <c r="U29" s="27">
        <v>100</v>
      </c>
      <c r="V29" s="27">
        <v>100</v>
      </c>
      <c r="W29" s="27">
        <v>100</v>
      </c>
      <c r="X29" s="27">
        <v>100</v>
      </c>
      <c r="Y29" s="27">
        <v>100</v>
      </c>
      <c r="Z29" s="27">
        <v>100</v>
      </c>
      <c r="AA29" s="30">
        <v>7455651901</v>
      </c>
      <c r="AB29" s="30">
        <v>3035357854</v>
      </c>
      <c r="AC29" s="30">
        <v>3126418590</v>
      </c>
      <c r="AD29" s="30">
        <v>3220211147</v>
      </c>
      <c r="AE29" s="30">
        <f t="shared" si="0"/>
        <v>16837639492</v>
      </c>
      <c r="AF29" s="59" t="s">
        <v>366</v>
      </c>
    </row>
    <row r="30" spans="1:32" ht="51" x14ac:dyDescent="0.25">
      <c r="A30" s="170"/>
      <c r="B30" s="171">
        <v>0</v>
      </c>
      <c r="C30" s="172"/>
      <c r="D30" s="172">
        <v>0</v>
      </c>
      <c r="E30" s="129">
        <v>6.18</v>
      </c>
      <c r="F30" s="129">
        <v>4.5620000000000003</v>
      </c>
      <c r="G30" s="129">
        <v>3.06</v>
      </c>
      <c r="H30" s="129">
        <v>3.46</v>
      </c>
      <c r="I30" s="129">
        <v>4.3150000000000004</v>
      </c>
      <c r="J30" s="64">
        <v>54020010006</v>
      </c>
      <c r="K30" s="31" t="s">
        <v>2199</v>
      </c>
      <c r="L30" s="31" t="s">
        <v>2200</v>
      </c>
      <c r="M30" s="26" t="s">
        <v>803</v>
      </c>
      <c r="N30" s="72" t="s">
        <v>370</v>
      </c>
      <c r="O30" s="25" t="s">
        <v>381</v>
      </c>
      <c r="P30" s="26" t="s">
        <v>1011</v>
      </c>
      <c r="Q30" s="26" t="s">
        <v>370</v>
      </c>
      <c r="R30" s="28">
        <v>17</v>
      </c>
      <c r="S30" s="27">
        <v>33</v>
      </c>
      <c r="T30" s="26">
        <v>5</v>
      </c>
      <c r="U30" s="27">
        <v>0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30">
        <v>3428209961</v>
      </c>
      <c r="AB30" s="30">
        <v>4536802656</v>
      </c>
      <c r="AC30" s="30">
        <v>3050093000</v>
      </c>
      <c r="AD30" s="30">
        <v>3149168205</v>
      </c>
      <c r="AE30" s="30">
        <f t="shared" si="0"/>
        <v>14164273822</v>
      </c>
      <c r="AF30" s="59" t="s">
        <v>352</v>
      </c>
    </row>
    <row r="31" spans="1:32" ht="76.5" x14ac:dyDescent="0.25">
      <c r="A31" s="170"/>
      <c r="B31" s="171">
        <v>0</v>
      </c>
      <c r="C31" s="172"/>
      <c r="D31" s="172">
        <v>0</v>
      </c>
      <c r="E31" s="129">
        <v>3.2610000000000001</v>
      </c>
      <c r="F31" s="129">
        <v>1.667</v>
      </c>
      <c r="G31" s="129">
        <v>1.659</v>
      </c>
      <c r="H31" s="129">
        <v>1.4160000000000001</v>
      </c>
      <c r="I31" s="129">
        <v>2.0009999999999999</v>
      </c>
      <c r="J31" s="64">
        <v>54020010007</v>
      </c>
      <c r="K31" s="31" t="s">
        <v>2201</v>
      </c>
      <c r="L31" s="31" t="s">
        <v>2202</v>
      </c>
      <c r="M31" s="26" t="s">
        <v>105</v>
      </c>
      <c r="N31" s="72" t="s">
        <v>371</v>
      </c>
      <c r="O31" s="25" t="s">
        <v>1012</v>
      </c>
      <c r="P31" s="26" t="s">
        <v>1013</v>
      </c>
      <c r="Q31" s="26" t="s">
        <v>371</v>
      </c>
      <c r="R31" s="28">
        <v>16</v>
      </c>
      <c r="S31" s="27">
        <v>45</v>
      </c>
      <c r="T31" s="28">
        <v>18</v>
      </c>
      <c r="U31" s="27">
        <v>33.299999999999997</v>
      </c>
      <c r="V31" s="27">
        <v>80</v>
      </c>
      <c r="W31" s="27">
        <v>44</v>
      </c>
      <c r="X31" s="27">
        <v>56</v>
      </c>
      <c r="Y31" s="27">
        <v>68</v>
      </c>
      <c r="Z31" s="27">
        <v>80</v>
      </c>
      <c r="AA31" s="30">
        <v>12797162038</v>
      </c>
      <c r="AB31" s="30">
        <v>1000000000</v>
      </c>
      <c r="AC31" s="30">
        <v>1000000000</v>
      </c>
      <c r="AD31" s="30">
        <v>1000000000</v>
      </c>
      <c r="AE31" s="30">
        <f t="shared" si="0"/>
        <v>15797162038</v>
      </c>
      <c r="AF31" s="59" t="s">
        <v>369</v>
      </c>
    </row>
    <row r="32" spans="1:32" ht="114.75" x14ac:dyDescent="0.25">
      <c r="A32" s="170"/>
      <c r="B32" s="171">
        <v>0</v>
      </c>
      <c r="C32" s="172"/>
      <c r="D32" s="172">
        <v>0</v>
      </c>
      <c r="E32" s="129">
        <v>5.4039999999999999</v>
      </c>
      <c r="F32" s="129">
        <v>4.5859999999999994</v>
      </c>
      <c r="G32" s="129">
        <v>4.0329999999999995</v>
      </c>
      <c r="H32" s="129">
        <v>3.3050000000000002</v>
      </c>
      <c r="I32" s="129">
        <v>4.157</v>
      </c>
      <c r="J32" s="64">
        <v>54020010008</v>
      </c>
      <c r="K32" s="31" t="s">
        <v>2203</v>
      </c>
      <c r="L32" s="31" t="s">
        <v>2204</v>
      </c>
      <c r="M32" s="26" t="s">
        <v>105</v>
      </c>
      <c r="N32" s="72" t="s">
        <v>371</v>
      </c>
      <c r="O32" s="25" t="s">
        <v>381</v>
      </c>
      <c r="P32" s="26" t="s">
        <v>1014</v>
      </c>
      <c r="Q32" s="26" t="s">
        <v>371</v>
      </c>
      <c r="R32" s="28">
        <v>17</v>
      </c>
      <c r="S32" s="27">
        <v>32</v>
      </c>
      <c r="T32" s="28">
        <v>17</v>
      </c>
      <c r="U32" s="27">
        <v>10</v>
      </c>
      <c r="V32" s="27">
        <v>100</v>
      </c>
      <c r="W32" s="27">
        <v>15</v>
      </c>
      <c r="X32" s="27">
        <v>35</v>
      </c>
      <c r="Y32" s="27">
        <v>70</v>
      </c>
      <c r="Z32" s="27">
        <v>100</v>
      </c>
      <c r="AA32" s="29">
        <v>3190223046</v>
      </c>
      <c r="AB32" s="29">
        <v>3530700000</v>
      </c>
      <c r="AC32" s="29">
        <v>3636621000</v>
      </c>
      <c r="AD32" s="29">
        <v>3745719600</v>
      </c>
      <c r="AE32" s="30">
        <f t="shared" si="0"/>
        <v>14103263646</v>
      </c>
      <c r="AF32" s="59" t="s">
        <v>365</v>
      </c>
    </row>
    <row r="33" spans="1:32" ht="51" x14ac:dyDescent="0.25">
      <c r="A33" s="170"/>
      <c r="B33" s="171">
        <v>0</v>
      </c>
      <c r="C33" s="172"/>
      <c r="D33" s="172">
        <v>0</v>
      </c>
      <c r="E33" s="129">
        <v>0</v>
      </c>
      <c r="F33" s="129">
        <v>1.248</v>
      </c>
      <c r="G33" s="129">
        <v>1.284</v>
      </c>
      <c r="H33" s="129">
        <v>1.133</v>
      </c>
      <c r="I33" s="129">
        <v>0.91599999999999993</v>
      </c>
      <c r="J33" s="64">
        <v>54020010009</v>
      </c>
      <c r="K33" s="31" t="s">
        <v>2205</v>
      </c>
      <c r="L33" s="31" t="s">
        <v>2206</v>
      </c>
      <c r="M33" s="26" t="s">
        <v>105</v>
      </c>
      <c r="N33" s="72" t="s">
        <v>370</v>
      </c>
      <c r="O33" s="25" t="s">
        <v>721</v>
      </c>
      <c r="P33" s="26" t="s">
        <v>1015</v>
      </c>
      <c r="Q33" s="26" t="s">
        <v>370</v>
      </c>
      <c r="R33" s="28">
        <v>17</v>
      </c>
      <c r="S33" s="27">
        <v>45</v>
      </c>
      <c r="T33" s="28">
        <v>17</v>
      </c>
      <c r="U33" s="27">
        <v>412</v>
      </c>
      <c r="V33" s="27">
        <v>2287</v>
      </c>
      <c r="W33" s="27">
        <v>0</v>
      </c>
      <c r="X33" s="27">
        <v>712</v>
      </c>
      <c r="Y33" s="27">
        <v>1562</v>
      </c>
      <c r="Z33" s="27">
        <v>2287</v>
      </c>
      <c r="AA33" s="30">
        <v>0</v>
      </c>
      <c r="AB33" s="30">
        <v>748500000</v>
      </c>
      <c r="AC33" s="30">
        <v>774000000</v>
      </c>
      <c r="AD33" s="30">
        <v>800000000</v>
      </c>
      <c r="AE33" s="30">
        <f t="shared" si="0"/>
        <v>2322500000</v>
      </c>
      <c r="AF33" s="59" t="s">
        <v>358</v>
      </c>
    </row>
    <row r="34" spans="1:32" ht="63.75" x14ac:dyDescent="0.25">
      <c r="A34" s="170"/>
      <c r="B34" s="171">
        <v>0</v>
      </c>
      <c r="C34" s="172"/>
      <c r="D34" s="172">
        <v>0</v>
      </c>
      <c r="E34" s="129">
        <v>2.5059999999999998</v>
      </c>
      <c r="F34" s="129">
        <v>1.284</v>
      </c>
      <c r="G34" s="129">
        <v>1.2970000000000002</v>
      </c>
      <c r="H34" s="129">
        <v>1.2649999999999999</v>
      </c>
      <c r="I34" s="129">
        <v>1.5879999999999999</v>
      </c>
      <c r="J34" s="64">
        <v>54020010010</v>
      </c>
      <c r="K34" s="31" t="s">
        <v>2207</v>
      </c>
      <c r="L34" s="31" t="s">
        <v>2208</v>
      </c>
      <c r="M34" s="26" t="s">
        <v>105</v>
      </c>
      <c r="N34" s="72" t="s">
        <v>370</v>
      </c>
      <c r="O34" s="25" t="s">
        <v>381</v>
      </c>
      <c r="P34" s="26" t="s">
        <v>1016</v>
      </c>
      <c r="Q34" s="26" t="s">
        <v>370</v>
      </c>
      <c r="R34" s="28">
        <v>17</v>
      </c>
      <c r="S34" s="27">
        <v>45</v>
      </c>
      <c r="T34" s="28">
        <v>17</v>
      </c>
      <c r="U34" s="27">
        <v>2041</v>
      </c>
      <c r="V34" s="27">
        <v>3641</v>
      </c>
      <c r="W34" s="27">
        <v>2441</v>
      </c>
      <c r="X34" s="27">
        <v>2841</v>
      </c>
      <c r="Y34" s="27">
        <v>3241</v>
      </c>
      <c r="Z34" s="27">
        <v>3641</v>
      </c>
      <c r="AA34" s="30">
        <v>155258400</v>
      </c>
      <c r="AB34" s="30">
        <v>156000000</v>
      </c>
      <c r="AC34" s="30">
        <v>178770200</v>
      </c>
      <c r="AD34" s="30">
        <v>187329900</v>
      </c>
      <c r="AE34" s="30">
        <f t="shared" si="0"/>
        <v>677358500</v>
      </c>
      <c r="AF34" s="59" t="s">
        <v>1145</v>
      </c>
    </row>
    <row r="35" spans="1:32" ht="63.75" x14ac:dyDescent="0.25">
      <c r="A35" s="170"/>
      <c r="B35" s="171">
        <v>0</v>
      </c>
      <c r="C35" s="172"/>
      <c r="D35" s="172">
        <v>0</v>
      </c>
      <c r="E35" s="129">
        <v>2.1629999999999998</v>
      </c>
      <c r="F35" s="129">
        <v>1.175</v>
      </c>
      <c r="G35" s="129">
        <v>1.179</v>
      </c>
      <c r="H35" s="129">
        <v>1.159</v>
      </c>
      <c r="I35" s="129">
        <v>1.419</v>
      </c>
      <c r="J35" s="64">
        <v>54020010011</v>
      </c>
      <c r="K35" s="31" t="s">
        <v>2209</v>
      </c>
      <c r="L35" s="31" t="s">
        <v>2210</v>
      </c>
      <c r="M35" s="26" t="s">
        <v>105</v>
      </c>
      <c r="N35" s="72" t="s">
        <v>370</v>
      </c>
      <c r="O35" s="25" t="s">
        <v>419</v>
      </c>
      <c r="P35" s="26" t="s">
        <v>1017</v>
      </c>
      <c r="Q35" s="26" t="s">
        <v>370</v>
      </c>
      <c r="R35" s="28">
        <v>17</v>
      </c>
      <c r="S35" s="27">
        <v>45</v>
      </c>
      <c r="T35" s="28">
        <v>17</v>
      </c>
      <c r="U35" s="27">
        <v>1</v>
      </c>
      <c r="V35" s="27">
        <v>1</v>
      </c>
      <c r="W35" s="69">
        <v>0.25</v>
      </c>
      <c r="X35" s="69">
        <v>0.5</v>
      </c>
      <c r="Y35" s="69">
        <v>0.75</v>
      </c>
      <c r="Z35" s="69">
        <v>1</v>
      </c>
      <c r="AA35" s="30">
        <v>50000000</v>
      </c>
      <c r="AB35" s="30">
        <v>105000000</v>
      </c>
      <c r="AC35" s="30">
        <v>108000000</v>
      </c>
      <c r="AD35" s="30">
        <v>112000000</v>
      </c>
      <c r="AE35" s="30">
        <f t="shared" si="0"/>
        <v>375000000</v>
      </c>
      <c r="AF35" s="59" t="s">
        <v>358</v>
      </c>
    </row>
    <row r="36" spans="1:32" ht="127.5" x14ac:dyDescent="0.25">
      <c r="A36" s="170"/>
      <c r="B36" s="171">
        <v>0</v>
      </c>
      <c r="C36" s="172"/>
      <c r="D36" s="172">
        <v>0</v>
      </c>
      <c r="E36" s="129">
        <v>2.3619999999999997</v>
      </c>
      <c r="F36" s="129">
        <v>1.133</v>
      </c>
      <c r="G36" s="129">
        <v>1.133</v>
      </c>
      <c r="H36" s="129">
        <v>1.113</v>
      </c>
      <c r="I36" s="129">
        <v>1.4350000000000001</v>
      </c>
      <c r="J36" s="64">
        <v>54020010012</v>
      </c>
      <c r="K36" s="31" t="s">
        <v>2211</v>
      </c>
      <c r="L36" s="31" t="s">
        <v>2212</v>
      </c>
      <c r="M36" s="26" t="s">
        <v>105</v>
      </c>
      <c r="N36" s="72" t="s">
        <v>370</v>
      </c>
      <c r="O36" s="25" t="s">
        <v>486</v>
      </c>
      <c r="P36" s="26" t="s">
        <v>1018</v>
      </c>
      <c r="Q36" s="26" t="s">
        <v>370</v>
      </c>
      <c r="R36" s="28">
        <v>17</v>
      </c>
      <c r="S36" s="27">
        <v>45</v>
      </c>
      <c r="T36" s="28">
        <v>17</v>
      </c>
      <c r="U36" s="27">
        <v>0</v>
      </c>
      <c r="V36" s="27">
        <v>4</v>
      </c>
      <c r="W36" s="69">
        <v>0.25</v>
      </c>
      <c r="X36" s="69">
        <v>1.5</v>
      </c>
      <c r="Y36" s="69">
        <v>2.75</v>
      </c>
      <c r="Z36" s="69">
        <v>4</v>
      </c>
      <c r="AA36" s="30">
        <v>111000000</v>
      </c>
      <c r="AB36" s="30">
        <v>80000000</v>
      </c>
      <c r="AC36" s="30">
        <v>80000000</v>
      </c>
      <c r="AD36" s="30">
        <v>80000000</v>
      </c>
      <c r="AE36" s="30">
        <f t="shared" si="0"/>
        <v>351000000</v>
      </c>
      <c r="AF36" s="59" t="s">
        <v>358</v>
      </c>
    </row>
    <row r="37" spans="1:32" ht="89.25" x14ac:dyDescent="0.25">
      <c r="A37" s="170"/>
      <c r="B37" s="171">
        <v>0</v>
      </c>
      <c r="C37" s="172"/>
      <c r="D37" s="172">
        <v>0</v>
      </c>
      <c r="E37" s="129">
        <v>2.2069999999999999</v>
      </c>
      <c r="F37" s="129">
        <v>1.1419999999999999</v>
      </c>
      <c r="G37" s="129">
        <v>1.1499999999999999</v>
      </c>
      <c r="H37" s="129">
        <v>1.1360000000000001</v>
      </c>
      <c r="I37" s="129">
        <v>1.409</v>
      </c>
      <c r="J37" s="64">
        <v>54020010013</v>
      </c>
      <c r="K37" s="31" t="s">
        <v>2213</v>
      </c>
      <c r="L37" s="31" t="s">
        <v>2214</v>
      </c>
      <c r="M37" s="67" t="s">
        <v>105</v>
      </c>
      <c r="N37" s="72" t="s">
        <v>370</v>
      </c>
      <c r="O37" s="25" t="s">
        <v>483</v>
      </c>
      <c r="P37" s="26" t="s">
        <v>1019</v>
      </c>
      <c r="Q37" s="26" t="s">
        <v>370</v>
      </c>
      <c r="R37" s="28">
        <v>17</v>
      </c>
      <c r="S37" s="27">
        <v>45</v>
      </c>
      <c r="T37" s="28">
        <v>17</v>
      </c>
      <c r="U37" s="27">
        <v>5876</v>
      </c>
      <c r="V37" s="27">
        <v>10666</v>
      </c>
      <c r="W37" s="27">
        <v>7036</v>
      </c>
      <c r="X37" s="27">
        <v>8246</v>
      </c>
      <c r="Y37" s="27">
        <v>9456</v>
      </c>
      <c r="Z37" s="27">
        <v>10666</v>
      </c>
      <c r="AA37" s="30">
        <v>63622932</v>
      </c>
      <c r="AB37" s="30">
        <v>85224000</v>
      </c>
      <c r="AC37" s="30">
        <v>90337440</v>
      </c>
      <c r="AD37" s="30">
        <v>95757686</v>
      </c>
      <c r="AE37" s="30">
        <f t="shared" ref="AE37:AE100" si="1">SUM(AA37:AD37)</f>
        <v>334942058</v>
      </c>
      <c r="AF37" s="59" t="s">
        <v>1146</v>
      </c>
    </row>
    <row r="38" spans="1:32" ht="63.75" x14ac:dyDescent="0.25">
      <c r="A38" s="170"/>
      <c r="B38" s="171">
        <v>0</v>
      </c>
      <c r="C38" s="172"/>
      <c r="D38" s="172">
        <v>0</v>
      </c>
      <c r="E38" s="129">
        <v>1.6310000000000002</v>
      </c>
      <c r="F38" s="129">
        <v>2.2089999999999996</v>
      </c>
      <c r="G38" s="129">
        <v>2.33</v>
      </c>
      <c r="H38" s="129">
        <v>1.8429999999999997</v>
      </c>
      <c r="I38" s="129">
        <v>2.0030000000000001</v>
      </c>
      <c r="J38" s="64">
        <v>54020010014</v>
      </c>
      <c r="K38" s="31" t="s">
        <v>2215</v>
      </c>
      <c r="L38" s="31" t="s">
        <v>2216</v>
      </c>
      <c r="M38" s="26" t="s">
        <v>105</v>
      </c>
      <c r="N38" s="72" t="s">
        <v>370</v>
      </c>
      <c r="O38" s="25" t="s">
        <v>381</v>
      </c>
      <c r="P38" s="26" t="s">
        <v>1020</v>
      </c>
      <c r="Q38" s="26" t="s">
        <v>370</v>
      </c>
      <c r="R38" s="26">
        <v>5</v>
      </c>
      <c r="S38" s="27">
        <v>45</v>
      </c>
      <c r="T38" s="28">
        <v>14</v>
      </c>
      <c r="U38" s="27">
        <v>400</v>
      </c>
      <c r="V38" s="27">
        <v>1100</v>
      </c>
      <c r="W38" s="27">
        <v>500</v>
      </c>
      <c r="X38" s="27">
        <v>750</v>
      </c>
      <c r="Y38" s="27">
        <v>1000</v>
      </c>
      <c r="Z38" s="27">
        <v>1100</v>
      </c>
      <c r="AA38" s="30">
        <v>500000000</v>
      </c>
      <c r="AB38" s="30">
        <v>1325000000</v>
      </c>
      <c r="AC38" s="30">
        <v>1404500000</v>
      </c>
      <c r="AD38" s="30">
        <v>595508000</v>
      </c>
      <c r="AE38" s="30">
        <f t="shared" si="1"/>
        <v>3825008000</v>
      </c>
      <c r="AF38" s="59" t="s">
        <v>367</v>
      </c>
    </row>
    <row r="39" spans="1:32" ht="76.5" x14ac:dyDescent="0.25">
      <c r="A39" s="170"/>
      <c r="B39" s="171">
        <v>0</v>
      </c>
      <c r="C39" s="172"/>
      <c r="D39" s="172">
        <v>0</v>
      </c>
      <c r="E39" s="129">
        <v>0</v>
      </c>
      <c r="F39" s="129">
        <v>1.0290000000000001</v>
      </c>
      <c r="G39" s="129">
        <v>1.1520000000000001</v>
      </c>
      <c r="H39" s="129">
        <v>1.129</v>
      </c>
      <c r="I39" s="129">
        <v>0.82699999999999996</v>
      </c>
      <c r="J39" s="64">
        <v>54020010015</v>
      </c>
      <c r="K39" s="31" t="s">
        <v>2217</v>
      </c>
      <c r="L39" s="31" t="s">
        <v>2218</v>
      </c>
      <c r="M39" s="26" t="s">
        <v>105</v>
      </c>
      <c r="N39" s="72" t="s">
        <v>370</v>
      </c>
      <c r="O39" s="25" t="s">
        <v>381</v>
      </c>
      <c r="P39" s="26" t="s">
        <v>1021</v>
      </c>
      <c r="Q39" s="26" t="s">
        <v>370</v>
      </c>
      <c r="R39" s="28">
        <v>17</v>
      </c>
      <c r="S39" s="27">
        <v>45</v>
      </c>
      <c r="T39" s="28">
        <v>17</v>
      </c>
      <c r="U39" s="27">
        <v>0</v>
      </c>
      <c r="V39" s="27">
        <v>35</v>
      </c>
      <c r="W39" s="27">
        <v>0</v>
      </c>
      <c r="X39" s="27">
        <v>18</v>
      </c>
      <c r="Y39" s="27">
        <v>26</v>
      </c>
      <c r="Z39" s="27">
        <v>35</v>
      </c>
      <c r="AA39" s="30">
        <v>0</v>
      </c>
      <c r="AB39" s="30">
        <v>617142858</v>
      </c>
      <c r="AC39" s="30">
        <v>91428572</v>
      </c>
      <c r="AD39" s="30">
        <v>91428572</v>
      </c>
      <c r="AE39" s="30">
        <f t="shared" si="1"/>
        <v>800000002</v>
      </c>
      <c r="AF39" s="59" t="s">
        <v>358</v>
      </c>
    </row>
    <row r="40" spans="1:32" ht="51" x14ac:dyDescent="0.25">
      <c r="A40" s="170"/>
      <c r="B40" s="171">
        <v>0</v>
      </c>
      <c r="C40" s="172"/>
      <c r="D40" s="172">
        <v>0</v>
      </c>
      <c r="E40" s="129">
        <v>0</v>
      </c>
      <c r="F40" s="129">
        <v>4.1669999999999998</v>
      </c>
      <c r="G40" s="129">
        <v>2.4889999999999999</v>
      </c>
      <c r="H40" s="129">
        <v>0</v>
      </c>
      <c r="I40" s="129">
        <v>1.4139999999999999</v>
      </c>
      <c r="J40" s="64">
        <v>54020010016</v>
      </c>
      <c r="K40" s="31" t="s">
        <v>2219</v>
      </c>
      <c r="L40" s="31" t="s">
        <v>2220</v>
      </c>
      <c r="M40" s="26" t="s">
        <v>105</v>
      </c>
      <c r="N40" s="72" t="s">
        <v>370</v>
      </c>
      <c r="O40" s="25" t="s">
        <v>381</v>
      </c>
      <c r="P40" s="26" t="s">
        <v>1022</v>
      </c>
      <c r="Q40" s="26" t="s">
        <v>370</v>
      </c>
      <c r="R40" s="28">
        <v>17</v>
      </c>
      <c r="S40" s="27">
        <v>45</v>
      </c>
      <c r="T40" s="28">
        <v>17</v>
      </c>
      <c r="U40" s="27">
        <v>1641</v>
      </c>
      <c r="V40" s="27">
        <v>1941</v>
      </c>
      <c r="W40" s="27">
        <v>0</v>
      </c>
      <c r="X40" s="27">
        <v>1841</v>
      </c>
      <c r="Y40" s="27">
        <v>1941</v>
      </c>
      <c r="Z40" s="27">
        <v>0</v>
      </c>
      <c r="AA40" s="30">
        <v>0</v>
      </c>
      <c r="AB40" s="30">
        <v>2500000000</v>
      </c>
      <c r="AC40" s="30">
        <v>1500000000</v>
      </c>
      <c r="AD40" s="30">
        <v>0</v>
      </c>
      <c r="AE40" s="30">
        <f t="shared" si="1"/>
        <v>4000000000</v>
      </c>
      <c r="AF40" s="59" t="s">
        <v>368</v>
      </c>
    </row>
    <row r="41" spans="1:32" ht="89.25" x14ac:dyDescent="0.25">
      <c r="A41" s="170"/>
      <c r="B41" s="171">
        <v>0</v>
      </c>
      <c r="C41" s="172"/>
      <c r="D41" s="172">
        <v>0</v>
      </c>
      <c r="E41" s="129">
        <v>2.4319999999999999</v>
      </c>
      <c r="F41" s="129">
        <v>2.754</v>
      </c>
      <c r="G41" s="129">
        <v>2.9329999999999998</v>
      </c>
      <c r="H41" s="129">
        <v>2.6790000000000003</v>
      </c>
      <c r="I41" s="129">
        <v>2.6989999999999998</v>
      </c>
      <c r="J41" s="64">
        <v>54020010017</v>
      </c>
      <c r="K41" s="31" t="s">
        <v>2221</v>
      </c>
      <c r="L41" s="31" t="s">
        <v>2222</v>
      </c>
      <c r="M41" s="26" t="s">
        <v>105</v>
      </c>
      <c r="N41" s="72" t="s">
        <v>371</v>
      </c>
      <c r="O41" s="25" t="s">
        <v>1023</v>
      </c>
      <c r="P41" s="26" t="s">
        <v>1024</v>
      </c>
      <c r="Q41" s="26" t="s">
        <v>370</v>
      </c>
      <c r="R41" s="28">
        <v>17</v>
      </c>
      <c r="S41" s="27">
        <v>45</v>
      </c>
      <c r="T41" s="28">
        <v>17</v>
      </c>
      <c r="U41" s="27">
        <v>2.56</v>
      </c>
      <c r="V41" s="27">
        <v>50</v>
      </c>
      <c r="W41" s="27">
        <v>5.0999999999999996</v>
      </c>
      <c r="X41" s="27">
        <v>15.4</v>
      </c>
      <c r="Y41" s="27">
        <v>30.8</v>
      </c>
      <c r="Z41" s="27">
        <v>50</v>
      </c>
      <c r="AA41" s="30">
        <v>132580053</v>
      </c>
      <c r="AB41" s="30">
        <v>1629125739</v>
      </c>
      <c r="AC41" s="30">
        <v>1767617590</v>
      </c>
      <c r="AD41" s="30">
        <v>1891350821</v>
      </c>
      <c r="AE41" s="30">
        <f t="shared" si="1"/>
        <v>5420674203</v>
      </c>
      <c r="AF41" s="59" t="s">
        <v>358</v>
      </c>
    </row>
    <row r="42" spans="1:32" ht="63.75" x14ac:dyDescent="0.25">
      <c r="A42" s="170"/>
      <c r="B42" s="171">
        <v>0</v>
      </c>
      <c r="C42" s="172"/>
      <c r="D42" s="172">
        <v>0</v>
      </c>
      <c r="E42" s="129">
        <v>0</v>
      </c>
      <c r="F42" s="129">
        <v>1.333</v>
      </c>
      <c r="G42" s="129">
        <v>1.6060000000000001</v>
      </c>
      <c r="H42" s="129">
        <v>1.4690000000000001</v>
      </c>
      <c r="I42" s="129">
        <v>1.1020000000000001</v>
      </c>
      <c r="J42" s="64">
        <v>54020010018</v>
      </c>
      <c r="K42" s="31" t="s">
        <v>2223</v>
      </c>
      <c r="L42" s="31" t="s">
        <v>2224</v>
      </c>
      <c r="M42" s="26" t="s">
        <v>105</v>
      </c>
      <c r="N42" s="72" t="s">
        <v>371</v>
      </c>
      <c r="O42" s="25" t="s">
        <v>405</v>
      </c>
      <c r="P42" s="26" t="s">
        <v>1025</v>
      </c>
      <c r="Q42" s="26" t="s">
        <v>370</v>
      </c>
      <c r="R42" s="28">
        <v>17</v>
      </c>
      <c r="S42" s="27">
        <v>39</v>
      </c>
      <c r="T42" s="28">
        <v>17</v>
      </c>
      <c r="U42" s="27">
        <v>0</v>
      </c>
      <c r="V42" s="27">
        <v>100</v>
      </c>
      <c r="W42" s="27">
        <v>0</v>
      </c>
      <c r="X42" s="26">
        <v>30</v>
      </c>
      <c r="Y42" s="26">
        <v>65</v>
      </c>
      <c r="Z42" s="26">
        <v>100</v>
      </c>
      <c r="AA42" s="30">
        <v>0</v>
      </c>
      <c r="AB42" s="30">
        <v>200000000</v>
      </c>
      <c r="AC42" s="30">
        <v>365000000</v>
      </c>
      <c r="AD42" s="30">
        <v>331500000</v>
      </c>
      <c r="AE42" s="30">
        <f t="shared" si="1"/>
        <v>896500000</v>
      </c>
      <c r="AF42" s="59" t="s">
        <v>351</v>
      </c>
    </row>
    <row r="43" spans="1:32" ht="102" x14ac:dyDescent="0.25">
      <c r="A43" s="170"/>
      <c r="B43" s="171">
        <v>0</v>
      </c>
      <c r="C43" s="172"/>
      <c r="D43" s="172">
        <v>0</v>
      </c>
      <c r="E43" s="129">
        <v>1.978</v>
      </c>
      <c r="F43" s="129">
        <v>3.0680000000000001</v>
      </c>
      <c r="G43" s="129">
        <v>3.4849999999999999</v>
      </c>
      <c r="H43" s="129">
        <v>2.8969999999999998</v>
      </c>
      <c r="I43" s="129">
        <v>2.8570000000000002</v>
      </c>
      <c r="J43" s="64">
        <v>54020010019</v>
      </c>
      <c r="K43" s="31" t="s">
        <v>2225</v>
      </c>
      <c r="L43" s="31" t="s">
        <v>2226</v>
      </c>
      <c r="M43" s="26" t="s">
        <v>105</v>
      </c>
      <c r="N43" s="72" t="s">
        <v>371</v>
      </c>
      <c r="O43" s="25" t="s">
        <v>405</v>
      </c>
      <c r="P43" s="26" t="s">
        <v>1026</v>
      </c>
      <c r="Q43" s="26" t="s">
        <v>370</v>
      </c>
      <c r="R43" s="28">
        <v>17</v>
      </c>
      <c r="S43" s="27">
        <v>23</v>
      </c>
      <c r="T43" s="28">
        <v>17</v>
      </c>
      <c r="U43" s="27">
        <v>0</v>
      </c>
      <c r="V43" s="27">
        <v>50</v>
      </c>
      <c r="W43" s="27">
        <v>4</v>
      </c>
      <c r="X43" s="26">
        <v>15</v>
      </c>
      <c r="Y43" s="26">
        <v>30</v>
      </c>
      <c r="Z43" s="26">
        <v>50</v>
      </c>
      <c r="AA43" s="30">
        <v>78303753</v>
      </c>
      <c r="AB43" s="30">
        <v>1840860000</v>
      </c>
      <c r="AC43" s="30">
        <v>2100409799</v>
      </c>
      <c r="AD43" s="30">
        <v>2045901630</v>
      </c>
      <c r="AE43" s="30">
        <f t="shared" si="1"/>
        <v>6065475182</v>
      </c>
      <c r="AF43" s="59" t="s">
        <v>351</v>
      </c>
    </row>
    <row r="44" spans="1:32" ht="76.5" x14ac:dyDescent="0.25">
      <c r="A44" s="170"/>
      <c r="B44" s="171">
        <v>0</v>
      </c>
      <c r="C44" s="172"/>
      <c r="D44" s="172">
        <v>0</v>
      </c>
      <c r="E44" s="129">
        <v>2.133</v>
      </c>
      <c r="F44" s="129">
        <v>2.2349999999999999</v>
      </c>
      <c r="G44" s="129">
        <v>1.466</v>
      </c>
      <c r="H44" s="129">
        <v>1.3390000000000002</v>
      </c>
      <c r="I44" s="129">
        <v>1.7930000000000001</v>
      </c>
      <c r="J44" s="64">
        <v>54020010020</v>
      </c>
      <c r="K44" s="31" t="s">
        <v>2227</v>
      </c>
      <c r="L44" s="31" t="s">
        <v>2228</v>
      </c>
      <c r="M44" s="26" t="s">
        <v>105</v>
      </c>
      <c r="N44" s="72" t="s">
        <v>370</v>
      </c>
      <c r="O44" s="25" t="s">
        <v>419</v>
      </c>
      <c r="P44" s="26" t="s">
        <v>1027</v>
      </c>
      <c r="Q44" s="26" t="s">
        <v>370</v>
      </c>
      <c r="R44" s="28">
        <v>17</v>
      </c>
      <c r="S44" s="27">
        <v>45</v>
      </c>
      <c r="T44" s="28">
        <v>17</v>
      </c>
      <c r="U44" s="27">
        <v>0</v>
      </c>
      <c r="V44" s="27">
        <v>2</v>
      </c>
      <c r="W44" s="69">
        <v>0.17</v>
      </c>
      <c r="X44" s="69">
        <v>1.17</v>
      </c>
      <c r="Y44" s="69">
        <v>1.67</v>
      </c>
      <c r="Z44" s="69">
        <v>2</v>
      </c>
      <c r="AA44" s="30">
        <v>40699850</v>
      </c>
      <c r="AB44" s="30">
        <v>1421877728</v>
      </c>
      <c r="AC44" s="30">
        <v>883808795</v>
      </c>
      <c r="AD44" s="30">
        <v>945675411</v>
      </c>
      <c r="AE44" s="30">
        <f t="shared" si="1"/>
        <v>3292061784</v>
      </c>
      <c r="AF44" s="59" t="s">
        <v>358</v>
      </c>
    </row>
    <row r="45" spans="1:32" ht="204" x14ac:dyDescent="0.25">
      <c r="A45" s="170"/>
      <c r="B45" s="171">
        <v>0</v>
      </c>
      <c r="C45" s="172"/>
      <c r="D45" s="172">
        <v>0</v>
      </c>
      <c r="E45" s="129">
        <v>3.9129999999999998</v>
      </c>
      <c r="F45" s="129">
        <v>2.867</v>
      </c>
      <c r="G45" s="129">
        <v>3.1189999999999998</v>
      </c>
      <c r="H45" s="129">
        <v>2.875</v>
      </c>
      <c r="I45" s="129">
        <v>3.1940000000000004</v>
      </c>
      <c r="J45" s="64">
        <v>54020010021</v>
      </c>
      <c r="K45" s="31" t="s">
        <v>2229</v>
      </c>
      <c r="L45" s="31" t="s">
        <v>2230</v>
      </c>
      <c r="M45" s="26" t="s">
        <v>105</v>
      </c>
      <c r="N45" s="72" t="s">
        <v>370</v>
      </c>
      <c r="O45" s="25" t="s">
        <v>1028</v>
      </c>
      <c r="P45" s="26" t="s">
        <v>1029</v>
      </c>
      <c r="Q45" s="26" t="s">
        <v>370</v>
      </c>
      <c r="R45" s="28">
        <v>12</v>
      </c>
      <c r="S45" s="27">
        <v>45</v>
      </c>
      <c r="T45" s="28">
        <v>17</v>
      </c>
      <c r="U45" s="27">
        <v>0</v>
      </c>
      <c r="V45" s="27">
        <v>1</v>
      </c>
      <c r="W45" s="69">
        <v>0.15</v>
      </c>
      <c r="X45" s="69">
        <v>0.4</v>
      </c>
      <c r="Y45" s="69">
        <v>0.8</v>
      </c>
      <c r="Z45" s="69">
        <v>1</v>
      </c>
      <c r="AA45" s="30">
        <v>1200000000</v>
      </c>
      <c r="AB45" s="30">
        <v>1720000000</v>
      </c>
      <c r="AC45" s="30">
        <v>1880000000</v>
      </c>
      <c r="AD45" s="30">
        <v>2030000000</v>
      </c>
      <c r="AE45" s="30">
        <f t="shared" si="1"/>
        <v>6830000000</v>
      </c>
      <c r="AF45" s="59" t="s">
        <v>357</v>
      </c>
    </row>
    <row r="46" spans="1:32" ht="153" x14ac:dyDescent="0.25">
      <c r="A46" s="170"/>
      <c r="B46" s="171">
        <v>0</v>
      </c>
      <c r="C46" s="172"/>
      <c r="D46" s="172">
        <v>0</v>
      </c>
      <c r="E46" s="129">
        <v>5.4879999999999995</v>
      </c>
      <c r="F46" s="129">
        <v>3.6310000000000002</v>
      </c>
      <c r="G46" s="129">
        <v>3.496</v>
      </c>
      <c r="H46" s="129">
        <v>3.3079999999999998</v>
      </c>
      <c r="I46" s="129">
        <v>3.9809999999999999</v>
      </c>
      <c r="J46" s="64">
        <v>54020010022</v>
      </c>
      <c r="K46" s="31" t="s">
        <v>2231</v>
      </c>
      <c r="L46" s="31" t="s">
        <v>2232</v>
      </c>
      <c r="M46" s="26" t="s">
        <v>105</v>
      </c>
      <c r="N46" s="72" t="s">
        <v>371</v>
      </c>
      <c r="O46" s="25" t="s">
        <v>405</v>
      </c>
      <c r="P46" s="26" t="s">
        <v>1030</v>
      </c>
      <c r="Q46" s="26" t="s">
        <v>370</v>
      </c>
      <c r="R46" s="28">
        <v>17</v>
      </c>
      <c r="S46" s="27">
        <v>23</v>
      </c>
      <c r="T46" s="28">
        <v>17</v>
      </c>
      <c r="U46" s="27">
        <v>0</v>
      </c>
      <c r="V46" s="27">
        <v>100</v>
      </c>
      <c r="W46" s="27">
        <v>25</v>
      </c>
      <c r="X46" s="26">
        <v>50</v>
      </c>
      <c r="Y46" s="26">
        <v>75</v>
      </c>
      <c r="Z46" s="26">
        <v>100</v>
      </c>
      <c r="AA46" s="30">
        <v>1683000000</v>
      </c>
      <c r="AB46" s="30">
        <v>2178431592</v>
      </c>
      <c r="AC46" s="30">
        <v>2107349301</v>
      </c>
      <c r="AD46" s="30">
        <v>2335505510</v>
      </c>
      <c r="AE46" s="30">
        <f t="shared" si="1"/>
        <v>8304286403</v>
      </c>
      <c r="AF46" s="59" t="s">
        <v>351</v>
      </c>
    </row>
    <row r="47" spans="1:32" ht="216.75" x14ac:dyDescent="0.25">
      <c r="A47" s="170"/>
      <c r="B47" s="171">
        <v>0</v>
      </c>
      <c r="C47" s="172"/>
      <c r="D47" s="172">
        <v>0</v>
      </c>
      <c r="E47" s="129">
        <v>2.0670000000000002</v>
      </c>
      <c r="F47" s="129">
        <v>1.3</v>
      </c>
      <c r="G47" s="129">
        <v>1.1830000000000001</v>
      </c>
      <c r="H47" s="129">
        <v>2.1640000000000001</v>
      </c>
      <c r="I47" s="129">
        <v>1.6789999999999998</v>
      </c>
      <c r="J47" s="64">
        <v>54020010023</v>
      </c>
      <c r="K47" s="31" t="s">
        <v>2233</v>
      </c>
      <c r="L47" s="31" t="s">
        <v>2234</v>
      </c>
      <c r="M47" s="26" t="s">
        <v>105</v>
      </c>
      <c r="N47" s="72" t="s">
        <v>370</v>
      </c>
      <c r="O47" s="25" t="s">
        <v>1031</v>
      </c>
      <c r="P47" s="26" t="s">
        <v>1032</v>
      </c>
      <c r="Q47" s="26" t="s">
        <v>370</v>
      </c>
      <c r="R47" s="28">
        <v>17</v>
      </c>
      <c r="S47" s="27">
        <v>45</v>
      </c>
      <c r="T47" s="28">
        <v>17</v>
      </c>
      <c r="U47" s="69">
        <v>2.7</v>
      </c>
      <c r="V47" s="69">
        <v>7.2</v>
      </c>
      <c r="W47" s="69">
        <v>2.75</v>
      </c>
      <c r="X47" s="69">
        <v>4.3</v>
      </c>
      <c r="Y47" s="69">
        <v>5.75</v>
      </c>
      <c r="Z47" s="69">
        <v>7.2</v>
      </c>
      <c r="AA47" s="30">
        <v>20621667</v>
      </c>
      <c r="AB47" s="30">
        <v>184378333</v>
      </c>
      <c r="AC47" s="30">
        <v>110250000</v>
      </c>
      <c r="AD47" s="30">
        <v>115762500</v>
      </c>
      <c r="AE47" s="30">
        <f t="shared" si="1"/>
        <v>431012500</v>
      </c>
      <c r="AF47" s="59" t="s">
        <v>358</v>
      </c>
    </row>
    <row r="48" spans="1:32" ht="114.75" x14ac:dyDescent="0.25">
      <c r="A48" s="170"/>
      <c r="B48" s="171">
        <v>0</v>
      </c>
      <c r="C48" s="172"/>
      <c r="D48" s="172">
        <v>0</v>
      </c>
      <c r="E48" s="129">
        <v>0</v>
      </c>
      <c r="F48" s="129">
        <v>1.5760000000000001</v>
      </c>
      <c r="G48" s="129">
        <v>1.5959999999999999</v>
      </c>
      <c r="H48" s="129">
        <v>1.528</v>
      </c>
      <c r="I48" s="129">
        <v>1.175</v>
      </c>
      <c r="J48" s="64">
        <v>54020010024</v>
      </c>
      <c r="K48" s="31" t="s">
        <v>2235</v>
      </c>
      <c r="L48" s="31" t="s">
        <v>2236</v>
      </c>
      <c r="M48" s="26" t="s">
        <v>105</v>
      </c>
      <c r="N48" s="72" t="s">
        <v>370</v>
      </c>
      <c r="O48" s="25" t="s">
        <v>400</v>
      </c>
      <c r="P48" s="26" t="s">
        <v>1033</v>
      </c>
      <c r="Q48" s="26" t="s">
        <v>370</v>
      </c>
      <c r="R48" s="28">
        <v>17</v>
      </c>
      <c r="S48" s="27">
        <v>45</v>
      </c>
      <c r="T48" s="28">
        <v>17</v>
      </c>
      <c r="U48" s="27">
        <v>0</v>
      </c>
      <c r="V48" s="27">
        <v>1</v>
      </c>
      <c r="W48" s="69">
        <v>0</v>
      </c>
      <c r="X48" s="69">
        <v>0.25</v>
      </c>
      <c r="Y48" s="69">
        <v>0.75</v>
      </c>
      <c r="Z48" s="69">
        <v>1</v>
      </c>
      <c r="AA48" s="30">
        <v>0</v>
      </c>
      <c r="AB48" s="30">
        <v>345833333</v>
      </c>
      <c r="AC48" s="30">
        <v>358958333</v>
      </c>
      <c r="AD48" s="30">
        <v>372739584</v>
      </c>
      <c r="AE48" s="30">
        <f t="shared" si="1"/>
        <v>1077531250</v>
      </c>
      <c r="AF48" s="59" t="s">
        <v>358</v>
      </c>
    </row>
    <row r="49" spans="1:32" ht="76.5" x14ac:dyDescent="0.25">
      <c r="A49" s="170"/>
      <c r="B49" s="171">
        <v>0</v>
      </c>
      <c r="C49" s="172"/>
      <c r="D49" s="172">
        <v>0</v>
      </c>
      <c r="E49" s="129">
        <v>2.5390000000000001</v>
      </c>
      <c r="F49" s="129">
        <v>1.575</v>
      </c>
      <c r="G49" s="129">
        <v>1.6459999999999999</v>
      </c>
      <c r="H49" s="129">
        <v>1.4749999999999999</v>
      </c>
      <c r="I49" s="129">
        <v>1.8089999999999999</v>
      </c>
      <c r="J49" s="64">
        <v>54020010025</v>
      </c>
      <c r="K49" s="31" t="s">
        <v>2237</v>
      </c>
      <c r="L49" s="31" t="s">
        <v>2238</v>
      </c>
      <c r="M49" s="26" t="s">
        <v>141</v>
      </c>
      <c r="N49" s="72" t="s">
        <v>371</v>
      </c>
      <c r="O49" s="25" t="s">
        <v>507</v>
      </c>
      <c r="P49" s="26" t="s">
        <v>1034</v>
      </c>
      <c r="Q49" s="26" t="s">
        <v>370</v>
      </c>
      <c r="R49" s="28">
        <v>17</v>
      </c>
      <c r="S49" s="27">
        <v>45</v>
      </c>
      <c r="T49" s="28">
        <v>17</v>
      </c>
      <c r="U49" s="27">
        <v>100</v>
      </c>
      <c r="V49" s="27">
        <v>100</v>
      </c>
      <c r="W49" s="27">
        <v>100</v>
      </c>
      <c r="X49" s="27">
        <v>100</v>
      </c>
      <c r="Y49" s="27">
        <v>100</v>
      </c>
      <c r="Z49" s="27">
        <v>100</v>
      </c>
      <c r="AA49" s="30">
        <v>165313285</v>
      </c>
      <c r="AB49" s="30">
        <v>1106562238</v>
      </c>
      <c r="AC49" s="30">
        <v>1153812238</v>
      </c>
      <c r="AD49" s="30">
        <v>1203424739</v>
      </c>
      <c r="AE49" s="30">
        <f t="shared" si="1"/>
        <v>3629112500</v>
      </c>
      <c r="AF49" s="59" t="s">
        <v>358</v>
      </c>
    </row>
    <row r="50" spans="1:32" ht="51" x14ac:dyDescent="0.25">
      <c r="A50" s="170"/>
      <c r="B50" s="171">
        <v>0</v>
      </c>
      <c r="C50" s="172"/>
      <c r="D50" s="172">
        <v>0</v>
      </c>
      <c r="E50" s="129">
        <v>6.0170000000000003</v>
      </c>
      <c r="F50" s="129">
        <v>1.333</v>
      </c>
      <c r="G50" s="129">
        <v>1.327</v>
      </c>
      <c r="H50" s="129">
        <v>1.133</v>
      </c>
      <c r="I50" s="129">
        <v>2.4529999999999998</v>
      </c>
      <c r="J50" s="64">
        <v>54020010026</v>
      </c>
      <c r="K50" s="31" t="s">
        <v>2239</v>
      </c>
      <c r="L50" s="31" t="s">
        <v>2240</v>
      </c>
      <c r="M50" s="26" t="s">
        <v>105</v>
      </c>
      <c r="N50" s="72" t="s">
        <v>370</v>
      </c>
      <c r="O50" s="25" t="s">
        <v>381</v>
      </c>
      <c r="P50" s="26" t="s">
        <v>1035</v>
      </c>
      <c r="Q50" s="26" t="s">
        <v>370</v>
      </c>
      <c r="R50" s="28">
        <v>17</v>
      </c>
      <c r="S50" s="27">
        <v>45</v>
      </c>
      <c r="T50" s="28">
        <v>17</v>
      </c>
      <c r="U50" s="27">
        <v>2</v>
      </c>
      <c r="V50" s="27">
        <v>6</v>
      </c>
      <c r="W50" s="27">
        <v>3</v>
      </c>
      <c r="X50" s="27">
        <v>4</v>
      </c>
      <c r="Y50" s="27">
        <v>5</v>
      </c>
      <c r="Z50" s="27">
        <v>6</v>
      </c>
      <c r="AA50" s="30">
        <v>1845041670</v>
      </c>
      <c r="AB50" s="30">
        <v>800000000</v>
      </c>
      <c r="AC50" s="30">
        <v>800000000</v>
      </c>
      <c r="AD50" s="30">
        <v>800000000</v>
      </c>
      <c r="AE50" s="30">
        <f t="shared" si="1"/>
        <v>4245041670</v>
      </c>
      <c r="AF50" s="59" t="s">
        <v>361</v>
      </c>
    </row>
    <row r="51" spans="1:32" ht="63.75" x14ac:dyDescent="0.25">
      <c r="A51" s="170"/>
      <c r="B51" s="171">
        <v>0</v>
      </c>
      <c r="C51" s="172"/>
      <c r="D51" s="172">
        <v>0</v>
      </c>
      <c r="E51" s="129">
        <v>1.978</v>
      </c>
      <c r="F51" s="129">
        <v>2.04</v>
      </c>
      <c r="G51" s="129">
        <v>1.0549999999999999</v>
      </c>
      <c r="H51" s="129">
        <v>1.9349999999999998</v>
      </c>
      <c r="I51" s="129">
        <v>1.752</v>
      </c>
      <c r="J51" s="64">
        <v>54020010027</v>
      </c>
      <c r="K51" s="31" t="s">
        <v>2241</v>
      </c>
      <c r="L51" s="31" t="s">
        <v>2242</v>
      </c>
      <c r="M51" s="26" t="s">
        <v>105</v>
      </c>
      <c r="N51" s="72" t="s">
        <v>370</v>
      </c>
      <c r="O51" s="25" t="s">
        <v>381</v>
      </c>
      <c r="P51" s="26" t="s">
        <v>1036</v>
      </c>
      <c r="Q51" s="26" t="s">
        <v>370</v>
      </c>
      <c r="R51" s="28">
        <v>17</v>
      </c>
      <c r="S51" s="27">
        <v>45</v>
      </c>
      <c r="T51" s="28">
        <v>17</v>
      </c>
      <c r="U51" s="27">
        <v>1</v>
      </c>
      <c r="V51" s="27">
        <v>5</v>
      </c>
      <c r="W51" s="27">
        <v>2</v>
      </c>
      <c r="X51" s="27">
        <v>3</v>
      </c>
      <c r="Y51" s="27">
        <v>4</v>
      </c>
      <c r="Z51" s="27">
        <v>5</v>
      </c>
      <c r="AA51" s="30">
        <v>300000000</v>
      </c>
      <c r="AB51" s="30">
        <v>624000000</v>
      </c>
      <c r="AC51" s="30">
        <v>636000000</v>
      </c>
      <c r="AD51" s="30">
        <v>660000000</v>
      </c>
      <c r="AE51" s="30">
        <f t="shared" si="1"/>
        <v>2220000000</v>
      </c>
      <c r="AF51" s="59" t="s">
        <v>356</v>
      </c>
    </row>
    <row r="52" spans="1:32" ht="63.75" x14ac:dyDescent="0.25">
      <c r="A52" s="170"/>
      <c r="B52" s="171">
        <v>0</v>
      </c>
      <c r="C52" s="172"/>
      <c r="D52" s="172">
        <v>0</v>
      </c>
      <c r="E52" s="129">
        <v>4.992</v>
      </c>
      <c r="F52" s="129">
        <v>2.0670000000000002</v>
      </c>
      <c r="G52" s="129">
        <v>2.3180000000000001</v>
      </c>
      <c r="H52" s="129">
        <v>2.0640000000000001</v>
      </c>
      <c r="I52" s="129">
        <v>2.86</v>
      </c>
      <c r="J52" s="64">
        <v>54020010028</v>
      </c>
      <c r="K52" s="31" t="s">
        <v>2243</v>
      </c>
      <c r="L52" s="31" t="s">
        <v>2244</v>
      </c>
      <c r="M52" s="26" t="s">
        <v>141</v>
      </c>
      <c r="N52" s="72" t="s">
        <v>371</v>
      </c>
      <c r="O52" s="25" t="s">
        <v>507</v>
      </c>
      <c r="P52" s="26" t="s">
        <v>1037</v>
      </c>
      <c r="Q52" s="26" t="s">
        <v>370</v>
      </c>
      <c r="R52" s="28">
        <v>17</v>
      </c>
      <c r="S52" s="27">
        <v>45</v>
      </c>
      <c r="T52" s="28">
        <v>16</v>
      </c>
      <c r="U52" s="27">
        <v>100</v>
      </c>
      <c r="V52" s="27">
        <v>100</v>
      </c>
      <c r="W52" s="27">
        <v>100</v>
      </c>
      <c r="X52" s="27">
        <v>100</v>
      </c>
      <c r="Y52" s="27">
        <v>100</v>
      </c>
      <c r="Z52" s="27">
        <v>100</v>
      </c>
      <c r="AA52" s="30">
        <v>1530756282</v>
      </c>
      <c r="AB52" s="30">
        <v>1081559197</v>
      </c>
      <c r="AC52" s="30">
        <v>1397315000</v>
      </c>
      <c r="AD52" s="30">
        <v>1457180750</v>
      </c>
      <c r="AE52" s="30">
        <f t="shared" si="1"/>
        <v>5466811229</v>
      </c>
      <c r="AF52" s="59" t="s">
        <v>1140</v>
      </c>
    </row>
    <row r="53" spans="1:32" ht="63.75" x14ac:dyDescent="0.25">
      <c r="A53" s="170"/>
      <c r="B53" s="171">
        <v>0</v>
      </c>
      <c r="C53" s="172"/>
      <c r="D53" s="172">
        <v>0</v>
      </c>
      <c r="E53" s="129">
        <v>0</v>
      </c>
      <c r="F53" s="129">
        <v>2.1</v>
      </c>
      <c r="G53" s="129">
        <v>1.1159999999999999</v>
      </c>
      <c r="H53" s="129">
        <v>2.085</v>
      </c>
      <c r="I53" s="129">
        <v>1.325</v>
      </c>
      <c r="J53" s="64">
        <v>54020010029</v>
      </c>
      <c r="K53" s="31" t="s">
        <v>2245</v>
      </c>
      <c r="L53" s="31" t="s">
        <v>2246</v>
      </c>
      <c r="M53" s="26" t="s">
        <v>105</v>
      </c>
      <c r="N53" s="72" t="s">
        <v>370</v>
      </c>
      <c r="O53" s="25" t="s">
        <v>381</v>
      </c>
      <c r="P53" s="26" t="s">
        <v>1038</v>
      </c>
      <c r="Q53" s="26" t="s">
        <v>370</v>
      </c>
      <c r="R53" s="28">
        <v>17</v>
      </c>
      <c r="S53" s="27">
        <v>33</v>
      </c>
      <c r="T53" s="26">
        <v>5</v>
      </c>
      <c r="U53" s="27">
        <v>8</v>
      </c>
      <c r="V53" s="27">
        <v>12</v>
      </c>
      <c r="W53" s="27">
        <v>0</v>
      </c>
      <c r="X53" s="27">
        <v>9</v>
      </c>
      <c r="Y53" s="27">
        <v>11</v>
      </c>
      <c r="Z53" s="27">
        <v>12</v>
      </c>
      <c r="AA53" s="30">
        <v>0</v>
      </c>
      <c r="AB53" s="30">
        <v>60000000</v>
      </c>
      <c r="AC53" s="30">
        <v>70000000</v>
      </c>
      <c r="AD53" s="30">
        <v>60000000</v>
      </c>
      <c r="AE53" s="30">
        <f t="shared" si="1"/>
        <v>190000000</v>
      </c>
      <c r="AF53" s="59" t="s">
        <v>352</v>
      </c>
    </row>
    <row r="54" spans="1:32" ht="51" x14ac:dyDescent="0.25">
      <c r="A54" s="170"/>
      <c r="B54" s="171">
        <v>0</v>
      </c>
      <c r="C54" s="172"/>
      <c r="D54" s="172">
        <v>0</v>
      </c>
      <c r="E54" s="129">
        <v>0</v>
      </c>
      <c r="F54" s="129">
        <v>0</v>
      </c>
      <c r="G54" s="129">
        <v>1.9590000000000001</v>
      </c>
      <c r="H54" s="129">
        <v>1.8599999999999999</v>
      </c>
      <c r="I54" s="129">
        <v>1.4339999999999999</v>
      </c>
      <c r="J54" s="64">
        <v>54020010030</v>
      </c>
      <c r="K54" s="31" t="s">
        <v>2247</v>
      </c>
      <c r="L54" s="31" t="s">
        <v>2248</v>
      </c>
      <c r="M54" s="26" t="s">
        <v>141</v>
      </c>
      <c r="N54" s="72" t="s">
        <v>370</v>
      </c>
      <c r="O54" s="25" t="s">
        <v>381</v>
      </c>
      <c r="P54" s="26" t="s">
        <v>1039</v>
      </c>
      <c r="Q54" s="26" t="s">
        <v>370</v>
      </c>
      <c r="R54" s="28">
        <v>17</v>
      </c>
      <c r="S54" s="27">
        <v>45</v>
      </c>
      <c r="T54" s="28">
        <v>17</v>
      </c>
      <c r="U54" s="27">
        <v>0</v>
      </c>
      <c r="V54" s="27">
        <v>1</v>
      </c>
      <c r="W54" s="27">
        <v>0</v>
      </c>
      <c r="X54" s="27">
        <v>0</v>
      </c>
      <c r="Y54" s="27">
        <v>1</v>
      </c>
      <c r="Z54" s="27">
        <v>1</v>
      </c>
      <c r="AA54" s="30">
        <v>0</v>
      </c>
      <c r="AB54" s="30">
        <v>0</v>
      </c>
      <c r="AC54" s="30">
        <v>578000000</v>
      </c>
      <c r="AD54" s="30">
        <v>607120000</v>
      </c>
      <c r="AE54" s="30">
        <f t="shared" si="1"/>
        <v>1185120000</v>
      </c>
      <c r="AF54" s="59" t="s">
        <v>1138</v>
      </c>
    </row>
    <row r="55" spans="1:32" ht="38.25" x14ac:dyDescent="0.25">
      <c r="A55" s="170"/>
      <c r="B55" s="171">
        <v>0</v>
      </c>
      <c r="C55" s="172"/>
      <c r="D55" s="172">
        <v>0</v>
      </c>
      <c r="E55" s="129">
        <v>0</v>
      </c>
      <c r="F55" s="129">
        <v>0</v>
      </c>
      <c r="G55" s="129">
        <v>1.3320000000000001</v>
      </c>
      <c r="H55" s="129">
        <v>1.3540000000000001</v>
      </c>
      <c r="I55" s="129">
        <v>0.67099999999999993</v>
      </c>
      <c r="J55" s="64">
        <v>54020010031</v>
      </c>
      <c r="K55" s="31" t="s">
        <v>2249</v>
      </c>
      <c r="L55" s="31" t="s">
        <v>2250</v>
      </c>
      <c r="M55" s="26" t="s">
        <v>105</v>
      </c>
      <c r="N55" s="72" t="s">
        <v>370</v>
      </c>
      <c r="O55" s="25" t="s">
        <v>381</v>
      </c>
      <c r="P55" s="26" t="s">
        <v>1040</v>
      </c>
      <c r="Q55" s="26" t="s">
        <v>370</v>
      </c>
      <c r="R55" s="28">
        <v>17</v>
      </c>
      <c r="S55" s="27">
        <v>24</v>
      </c>
      <c r="T55" s="26">
        <v>9</v>
      </c>
      <c r="U55" s="27">
        <v>0</v>
      </c>
      <c r="V55" s="27">
        <v>2</v>
      </c>
      <c r="W55" s="27">
        <v>0</v>
      </c>
      <c r="X55" s="27">
        <v>0</v>
      </c>
      <c r="Y55" s="27">
        <v>1</v>
      </c>
      <c r="Z55" s="27">
        <v>2</v>
      </c>
      <c r="AA55" s="30">
        <v>0</v>
      </c>
      <c r="AB55" s="30">
        <v>0</v>
      </c>
      <c r="AC55" s="30">
        <v>200000000</v>
      </c>
      <c r="AD55" s="30">
        <v>250000000</v>
      </c>
      <c r="AE55" s="30">
        <f t="shared" si="1"/>
        <v>450000000</v>
      </c>
      <c r="AF55" s="59" t="s">
        <v>359</v>
      </c>
    </row>
    <row r="56" spans="1:32" ht="51" x14ac:dyDescent="0.25">
      <c r="A56" s="170"/>
      <c r="B56" s="171">
        <v>0</v>
      </c>
      <c r="C56" s="172"/>
      <c r="D56" s="172">
        <v>0</v>
      </c>
      <c r="E56" s="129">
        <v>0</v>
      </c>
      <c r="F56" s="129">
        <v>1.9789999999999999</v>
      </c>
      <c r="G56" s="129">
        <v>1.1259999999999999</v>
      </c>
      <c r="H56" s="129">
        <v>2.1030000000000002</v>
      </c>
      <c r="I56" s="129">
        <v>1.302</v>
      </c>
      <c r="J56" s="64">
        <v>54020010032</v>
      </c>
      <c r="K56" s="31" t="s">
        <v>2251</v>
      </c>
      <c r="L56" s="31" t="s">
        <v>2252</v>
      </c>
      <c r="M56" s="26" t="s">
        <v>105</v>
      </c>
      <c r="N56" s="72" t="s">
        <v>370</v>
      </c>
      <c r="O56" s="25" t="s">
        <v>419</v>
      </c>
      <c r="P56" s="26" t="s">
        <v>1041</v>
      </c>
      <c r="Q56" s="26" t="s">
        <v>370</v>
      </c>
      <c r="R56" s="28">
        <v>17</v>
      </c>
      <c r="S56" s="27">
        <v>23</v>
      </c>
      <c r="T56" s="28">
        <v>17</v>
      </c>
      <c r="U56" s="27">
        <v>0</v>
      </c>
      <c r="V56" s="27">
        <v>2</v>
      </c>
      <c r="W56" s="27">
        <v>0</v>
      </c>
      <c r="X56" s="27">
        <v>1</v>
      </c>
      <c r="Y56" s="28">
        <v>1.5</v>
      </c>
      <c r="Z56" s="27">
        <v>2</v>
      </c>
      <c r="AA56" s="30">
        <v>0</v>
      </c>
      <c r="AB56" s="30">
        <v>664676273</v>
      </c>
      <c r="AC56" s="30">
        <v>678625000</v>
      </c>
      <c r="AD56" s="30">
        <v>778620000</v>
      </c>
      <c r="AE56" s="30">
        <f t="shared" si="1"/>
        <v>2121921273</v>
      </c>
      <c r="AF56" s="59" t="s">
        <v>1139</v>
      </c>
    </row>
    <row r="57" spans="1:32" ht="293.25" x14ac:dyDescent="0.25">
      <c r="A57" s="170"/>
      <c r="B57" s="171">
        <v>0</v>
      </c>
      <c r="C57" s="172"/>
      <c r="D57" s="172">
        <v>0</v>
      </c>
      <c r="E57" s="129">
        <v>2.31</v>
      </c>
      <c r="F57" s="129">
        <v>2.0830000000000002</v>
      </c>
      <c r="G57" s="129">
        <v>1.1860000000000002</v>
      </c>
      <c r="H57" s="129">
        <v>1.1119999999999999</v>
      </c>
      <c r="I57" s="129">
        <v>1.6729999999999998</v>
      </c>
      <c r="J57" s="64">
        <v>54020010033</v>
      </c>
      <c r="K57" s="31" t="s">
        <v>2253</v>
      </c>
      <c r="L57" s="31" t="s">
        <v>2254</v>
      </c>
      <c r="M57" s="26" t="s">
        <v>105</v>
      </c>
      <c r="N57" s="72" t="s">
        <v>370</v>
      </c>
      <c r="O57" s="25" t="s">
        <v>1042</v>
      </c>
      <c r="P57" s="26" t="s">
        <v>1043</v>
      </c>
      <c r="Q57" s="26" t="s">
        <v>370</v>
      </c>
      <c r="R57" s="28">
        <v>17</v>
      </c>
      <c r="S57" s="27">
        <v>45</v>
      </c>
      <c r="T57" s="28">
        <v>17</v>
      </c>
      <c r="U57" s="69">
        <v>0</v>
      </c>
      <c r="V57" s="69">
        <v>7</v>
      </c>
      <c r="W57" s="69">
        <v>1.5</v>
      </c>
      <c r="X57" s="69">
        <v>4.33</v>
      </c>
      <c r="Y57" s="69">
        <v>5.17</v>
      </c>
      <c r="Z57" s="69">
        <v>7</v>
      </c>
      <c r="AA57" s="30">
        <v>94940000</v>
      </c>
      <c r="AB57" s="30">
        <v>695060000</v>
      </c>
      <c r="AC57" s="30">
        <v>715000000</v>
      </c>
      <c r="AD57" s="30">
        <v>785000000</v>
      </c>
      <c r="AE57" s="30">
        <f t="shared" si="1"/>
        <v>2290000000</v>
      </c>
      <c r="AF57" s="59" t="s">
        <v>358</v>
      </c>
    </row>
    <row r="58" spans="1:32" ht="63.75" x14ac:dyDescent="0.25">
      <c r="A58" s="170"/>
      <c r="B58" s="171">
        <v>0</v>
      </c>
      <c r="C58" s="172"/>
      <c r="D58" s="172">
        <v>0</v>
      </c>
      <c r="E58" s="129">
        <v>2.4459999999999997</v>
      </c>
      <c r="F58" s="129">
        <v>2.0329999999999999</v>
      </c>
      <c r="G58" s="129">
        <v>2.0789999999999997</v>
      </c>
      <c r="H58" s="129">
        <v>1.9670000000000001</v>
      </c>
      <c r="I58" s="129">
        <v>2.1309999999999998</v>
      </c>
      <c r="J58" s="64">
        <v>54020010034</v>
      </c>
      <c r="K58" s="31" t="s">
        <v>2255</v>
      </c>
      <c r="L58" s="31" t="s">
        <v>2256</v>
      </c>
      <c r="M58" s="26" t="s">
        <v>105</v>
      </c>
      <c r="N58" s="72" t="s">
        <v>370</v>
      </c>
      <c r="O58" s="25" t="s">
        <v>381</v>
      </c>
      <c r="P58" s="26" t="s">
        <v>1044</v>
      </c>
      <c r="Q58" s="26" t="s">
        <v>370</v>
      </c>
      <c r="R58" s="28">
        <v>17</v>
      </c>
      <c r="S58" s="27">
        <v>45</v>
      </c>
      <c r="T58" s="28">
        <v>17</v>
      </c>
      <c r="U58" s="27">
        <v>90</v>
      </c>
      <c r="V58" s="27">
        <v>190</v>
      </c>
      <c r="W58" s="27">
        <v>105</v>
      </c>
      <c r="X58" s="27">
        <v>130</v>
      </c>
      <c r="Y58" s="27">
        <v>165</v>
      </c>
      <c r="Z58" s="27">
        <v>190</v>
      </c>
      <c r="AA58" s="30">
        <v>136845737</v>
      </c>
      <c r="AB58" s="30">
        <v>622654263</v>
      </c>
      <c r="AC58" s="30">
        <v>650475000</v>
      </c>
      <c r="AD58" s="30">
        <v>682998750</v>
      </c>
      <c r="AE58" s="30">
        <f t="shared" si="1"/>
        <v>2092973750</v>
      </c>
      <c r="AF58" s="59" t="s">
        <v>358</v>
      </c>
    </row>
    <row r="59" spans="1:32" ht="51" x14ac:dyDescent="0.25">
      <c r="A59" s="170"/>
      <c r="B59" s="171">
        <v>0</v>
      </c>
      <c r="C59" s="172"/>
      <c r="D59" s="172">
        <v>0</v>
      </c>
      <c r="E59" s="129">
        <v>0</v>
      </c>
      <c r="F59" s="129">
        <v>2.65</v>
      </c>
      <c r="G59" s="129">
        <v>3.2969999999999997</v>
      </c>
      <c r="H59" s="129">
        <v>2.5860000000000003</v>
      </c>
      <c r="I59" s="129">
        <v>1.9040000000000001</v>
      </c>
      <c r="J59" s="64">
        <v>54020010035</v>
      </c>
      <c r="K59" s="31" t="s">
        <v>2257</v>
      </c>
      <c r="L59" s="31" t="s">
        <v>2258</v>
      </c>
      <c r="M59" s="26" t="s">
        <v>105</v>
      </c>
      <c r="N59" s="72" t="s">
        <v>370</v>
      </c>
      <c r="O59" s="25" t="s">
        <v>381</v>
      </c>
      <c r="P59" s="26" t="s">
        <v>1045</v>
      </c>
      <c r="Q59" s="26" t="s">
        <v>370</v>
      </c>
      <c r="R59" s="28">
        <v>11</v>
      </c>
      <c r="S59" s="27">
        <v>45</v>
      </c>
      <c r="T59" s="28">
        <v>17</v>
      </c>
      <c r="U59" s="27">
        <v>2</v>
      </c>
      <c r="V59" s="27">
        <v>6</v>
      </c>
      <c r="W59" s="27">
        <v>0</v>
      </c>
      <c r="X59" s="27">
        <v>3</v>
      </c>
      <c r="Y59" s="27">
        <v>4</v>
      </c>
      <c r="Z59" s="27">
        <v>6</v>
      </c>
      <c r="AA59" s="30">
        <v>0</v>
      </c>
      <c r="AB59" s="30">
        <v>1039974420</v>
      </c>
      <c r="AC59" s="30">
        <v>3192760600</v>
      </c>
      <c r="AD59" s="30">
        <v>1826128687</v>
      </c>
      <c r="AE59" s="30">
        <f t="shared" si="1"/>
        <v>6058863707</v>
      </c>
      <c r="AF59" s="59" t="s">
        <v>368</v>
      </c>
    </row>
    <row r="60" spans="1:32" ht="63.75" x14ac:dyDescent="0.25">
      <c r="A60" s="170"/>
      <c r="B60" s="171">
        <v>0</v>
      </c>
      <c r="C60" s="172"/>
      <c r="D60" s="172">
        <v>0</v>
      </c>
      <c r="E60" s="129">
        <v>1.6310000000000002</v>
      </c>
      <c r="F60" s="129">
        <v>1.875</v>
      </c>
      <c r="G60" s="129">
        <v>0</v>
      </c>
      <c r="H60" s="129">
        <v>0</v>
      </c>
      <c r="I60" s="129">
        <v>0.876</v>
      </c>
      <c r="J60" s="64">
        <v>54020010036</v>
      </c>
      <c r="K60" s="31" t="s">
        <v>2259</v>
      </c>
      <c r="L60" s="31" t="s">
        <v>2260</v>
      </c>
      <c r="M60" s="26" t="s">
        <v>105</v>
      </c>
      <c r="N60" s="72" t="s">
        <v>371</v>
      </c>
      <c r="O60" s="25" t="s">
        <v>507</v>
      </c>
      <c r="P60" s="26" t="s">
        <v>1046</v>
      </c>
      <c r="Q60" s="26" t="s">
        <v>370</v>
      </c>
      <c r="R60" s="28">
        <v>11</v>
      </c>
      <c r="S60" s="27">
        <v>45</v>
      </c>
      <c r="T60" s="28">
        <v>17</v>
      </c>
      <c r="U60" s="27">
        <v>0</v>
      </c>
      <c r="V60" s="27">
        <v>100</v>
      </c>
      <c r="W60" s="27">
        <v>50</v>
      </c>
      <c r="X60" s="27">
        <v>100</v>
      </c>
      <c r="Y60" s="27">
        <v>0</v>
      </c>
      <c r="Z60" s="27">
        <v>0</v>
      </c>
      <c r="AA60" s="30">
        <v>500000000</v>
      </c>
      <c r="AB60" s="30">
        <v>525000000</v>
      </c>
      <c r="AC60" s="30">
        <v>0</v>
      </c>
      <c r="AD60" s="30">
        <v>0</v>
      </c>
      <c r="AE60" s="30">
        <f t="shared" si="1"/>
        <v>1025000000</v>
      </c>
      <c r="AF60" s="59" t="s">
        <v>368</v>
      </c>
    </row>
    <row r="61" spans="1:32" ht="216.75" x14ac:dyDescent="0.25">
      <c r="A61" s="170"/>
      <c r="B61" s="171">
        <v>0</v>
      </c>
      <c r="C61" s="172"/>
      <c r="D61" s="172">
        <v>0</v>
      </c>
      <c r="E61" s="129">
        <v>2.1850000000000001</v>
      </c>
      <c r="F61" s="129">
        <v>2.1030000000000002</v>
      </c>
      <c r="G61" s="129">
        <v>1.1039999999999999</v>
      </c>
      <c r="H61" s="129">
        <v>2.093</v>
      </c>
      <c r="I61" s="129">
        <v>1.871</v>
      </c>
      <c r="J61" s="64">
        <v>54020010037</v>
      </c>
      <c r="K61" s="31" t="s">
        <v>2261</v>
      </c>
      <c r="L61" s="31" t="s">
        <v>2262</v>
      </c>
      <c r="M61" s="26" t="s">
        <v>105</v>
      </c>
      <c r="N61" s="72" t="s">
        <v>371</v>
      </c>
      <c r="O61" s="25" t="s">
        <v>1047</v>
      </c>
      <c r="P61" s="26" t="s">
        <v>1048</v>
      </c>
      <c r="Q61" s="26" t="s">
        <v>370</v>
      </c>
      <c r="R61" s="28">
        <v>11</v>
      </c>
      <c r="S61" s="27">
        <v>24</v>
      </c>
      <c r="T61" s="28">
        <v>17</v>
      </c>
      <c r="U61" s="27">
        <v>0</v>
      </c>
      <c r="V61" s="27">
        <v>5.5</v>
      </c>
      <c r="W61" s="27">
        <v>1.43</v>
      </c>
      <c r="X61" s="27">
        <v>2.8</v>
      </c>
      <c r="Y61" s="27">
        <v>4.2</v>
      </c>
      <c r="Z61" s="27">
        <v>5.5</v>
      </c>
      <c r="AA61" s="30">
        <v>56645649</v>
      </c>
      <c r="AB61" s="30">
        <v>61915277</v>
      </c>
      <c r="AC61" s="30">
        <v>62814915</v>
      </c>
      <c r="AD61" s="30">
        <v>65618415</v>
      </c>
      <c r="AE61" s="30">
        <f t="shared" si="1"/>
        <v>246994256</v>
      </c>
      <c r="AF61" s="59" t="s">
        <v>368</v>
      </c>
    </row>
    <row r="62" spans="1:32" ht="63.75" x14ac:dyDescent="0.25">
      <c r="A62" s="170"/>
      <c r="B62" s="171">
        <v>0</v>
      </c>
      <c r="C62" s="172"/>
      <c r="D62" s="172">
        <v>0</v>
      </c>
      <c r="E62" s="129">
        <v>1.8360000000000001</v>
      </c>
      <c r="F62" s="129">
        <v>1.9300000000000002</v>
      </c>
      <c r="G62" s="129">
        <v>2.0350000000000001</v>
      </c>
      <c r="H62" s="129">
        <v>1.839</v>
      </c>
      <c r="I62" s="129">
        <v>1.91</v>
      </c>
      <c r="J62" s="64">
        <v>54020010038</v>
      </c>
      <c r="K62" s="31" t="s">
        <v>2263</v>
      </c>
      <c r="L62" s="31" t="s">
        <v>2264</v>
      </c>
      <c r="M62" s="26" t="s">
        <v>105</v>
      </c>
      <c r="N62" s="72" t="s">
        <v>370</v>
      </c>
      <c r="O62" s="25" t="s">
        <v>381</v>
      </c>
      <c r="P62" s="26" t="s">
        <v>2517</v>
      </c>
      <c r="Q62" s="26" t="s">
        <v>370</v>
      </c>
      <c r="R62" s="28">
        <v>17</v>
      </c>
      <c r="S62" s="27">
        <v>45</v>
      </c>
      <c r="T62" s="28">
        <v>17</v>
      </c>
      <c r="U62" s="27">
        <v>11300560</v>
      </c>
      <c r="V62" s="27">
        <v>15300560</v>
      </c>
      <c r="W62" s="27">
        <v>11900560</v>
      </c>
      <c r="X62" s="27">
        <v>13100560</v>
      </c>
      <c r="Y62" s="27">
        <v>14300560</v>
      </c>
      <c r="Z62" s="27">
        <v>15300560</v>
      </c>
      <c r="AA62" s="30">
        <v>256209845</v>
      </c>
      <c r="AB62" s="30">
        <v>993657803</v>
      </c>
      <c r="AC62" s="30">
        <v>1226625153</v>
      </c>
      <c r="AD62" s="30">
        <v>1298872196</v>
      </c>
      <c r="AE62" s="30">
        <f t="shared" si="1"/>
        <v>3775364997</v>
      </c>
      <c r="AF62" s="59" t="s">
        <v>358</v>
      </c>
    </row>
    <row r="63" spans="1:32" ht="63.75" x14ac:dyDescent="0.25">
      <c r="A63" s="170"/>
      <c r="B63" s="171">
        <v>0</v>
      </c>
      <c r="C63" s="172"/>
      <c r="D63" s="172">
        <v>0</v>
      </c>
      <c r="E63" s="129">
        <v>2.181</v>
      </c>
      <c r="F63" s="129">
        <v>3.0649999999999999</v>
      </c>
      <c r="G63" s="129">
        <v>4.1669999999999998</v>
      </c>
      <c r="H63" s="129">
        <v>3.6639999999999997</v>
      </c>
      <c r="I63" s="129">
        <v>3.0190000000000001</v>
      </c>
      <c r="J63" s="64">
        <v>54020010039</v>
      </c>
      <c r="K63" s="31" t="s">
        <v>2265</v>
      </c>
      <c r="L63" s="31" t="s">
        <v>2266</v>
      </c>
      <c r="M63" s="26" t="s">
        <v>105</v>
      </c>
      <c r="N63" s="72" t="s">
        <v>370</v>
      </c>
      <c r="O63" s="25" t="s">
        <v>381</v>
      </c>
      <c r="P63" s="26" t="s">
        <v>1049</v>
      </c>
      <c r="Q63" s="26" t="s">
        <v>370</v>
      </c>
      <c r="R63" s="28">
        <v>17</v>
      </c>
      <c r="S63" s="27">
        <v>40</v>
      </c>
      <c r="T63" s="26">
        <v>7</v>
      </c>
      <c r="U63" s="27">
        <v>25831</v>
      </c>
      <c r="V63" s="27">
        <v>37231</v>
      </c>
      <c r="W63" s="27">
        <v>26781</v>
      </c>
      <c r="X63" s="27">
        <v>30264</v>
      </c>
      <c r="Y63" s="27">
        <v>33747</v>
      </c>
      <c r="Z63" s="27">
        <v>37231</v>
      </c>
      <c r="AA63" s="30">
        <v>668850390</v>
      </c>
      <c r="AB63" s="30">
        <v>2438718630</v>
      </c>
      <c r="AC63" s="30">
        <v>2511880189</v>
      </c>
      <c r="AD63" s="30">
        <v>2587236595</v>
      </c>
      <c r="AE63" s="30">
        <f t="shared" si="1"/>
        <v>8206685804</v>
      </c>
      <c r="AF63" s="59" t="s">
        <v>1139</v>
      </c>
    </row>
    <row r="64" spans="1:32" ht="130.5" customHeight="1" x14ac:dyDescent="0.25">
      <c r="A64" s="170"/>
      <c r="B64" s="171">
        <v>0</v>
      </c>
      <c r="C64" s="172"/>
      <c r="D64" s="172">
        <v>0</v>
      </c>
      <c r="E64" s="129">
        <v>0</v>
      </c>
      <c r="F64" s="129">
        <v>6.8339999999999996</v>
      </c>
      <c r="G64" s="129">
        <v>6.125</v>
      </c>
      <c r="H64" s="129">
        <v>8.3669999999999991</v>
      </c>
      <c r="I64" s="129">
        <v>5.3319999999999999</v>
      </c>
      <c r="J64" s="64">
        <v>54020010040</v>
      </c>
      <c r="K64" s="31" t="s">
        <v>2267</v>
      </c>
      <c r="L64" s="31" t="s">
        <v>2268</v>
      </c>
      <c r="M64" s="26" t="s">
        <v>105</v>
      </c>
      <c r="N64" s="72" t="s">
        <v>371</v>
      </c>
      <c r="O64" s="25" t="s">
        <v>486</v>
      </c>
      <c r="P64" s="26" t="s">
        <v>2439</v>
      </c>
      <c r="Q64" s="26" t="s">
        <v>371</v>
      </c>
      <c r="R64" s="28">
        <v>17</v>
      </c>
      <c r="S64" s="27">
        <v>45</v>
      </c>
      <c r="T64" s="28">
        <v>17</v>
      </c>
      <c r="U64" s="27">
        <v>0</v>
      </c>
      <c r="V64" s="27">
        <v>100</v>
      </c>
      <c r="W64" s="27">
        <v>0</v>
      </c>
      <c r="X64" s="27">
        <v>25</v>
      </c>
      <c r="Y64" s="27">
        <v>75</v>
      </c>
      <c r="Z64" s="27">
        <v>100</v>
      </c>
      <c r="AA64" s="30">
        <v>0</v>
      </c>
      <c r="AB64" s="30">
        <v>12000000000</v>
      </c>
      <c r="AC64" s="30">
        <v>5500000000</v>
      </c>
      <c r="AD64" s="30">
        <v>16500000000</v>
      </c>
      <c r="AE64" s="30">
        <f t="shared" si="1"/>
        <v>34000000000</v>
      </c>
      <c r="AF64" s="59" t="s">
        <v>358</v>
      </c>
    </row>
    <row r="65" spans="1:32" ht="51" x14ac:dyDescent="0.25">
      <c r="A65" s="170"/>
      <c r="B65" s="171">
        <v>0</v>
      </c>
      <c r="C65" s="172"/>
      <c r="D65" s="172">
        <v>0</v>
      </c>
      <c r="E65" s="129">
        <v>2.5350000000000001</v>
      </c>
      <c r="F65" s="129">
        <v>1.825</v>
      </c>
      <c r="G65" s="129">
        <v>1.87</v>
      </c>
      <c r="H65" s="129">
        <v>1.7870000000000001</v>
      </c>
      <c r="I65" s="129">
        <v>2.004</v>
      </c>
      <c r="J65" s="64">
        <v>54020010041</v>
      </c>
      <c r="K65" s="31" t="s">
        <v>2269</v>
      </c>
      <c r="L65" s="31" t="s">
        <v>2270</v>
      </c>
      <c r="M65" s="67" t="s">
        <v>105</v>
      </c>
      <c r="N65" s="72" t="s">
        <v>370</v>
      </c>
      <c r="O65" s="25" t="s">
        <v>381</v>
      </c>
      <c r="P65" s="26" t="s">
        <v>1050</v>
      </c>
      <c r="Q65" s="26" t="s">
        <v>370</v>
      </c>
      <c r="R65" s="28">
        <v>17</v>
      </c>
      <c r="S65" s="27">
        <v>45</v>
      </c>
      <c r="T65" s="28">
        <v>17</v>
      </c>
      <c r="U65" s="27">
        <v>0</v>
      </c>
      <c r="V65" s="27">
        <v>1100</v>
      </c>
      <c r="W65" s="27">
        <v>200</v>
      </c>
      <c r="X65" s="27">
        <v>480</v>
      </c>
      <c r="Y65" s="27">
        <v>800</v>
      </c>
      <c r="Z65" s="27">
        <v>1100</v>
      </c>
      <c r="AA65" s="30">
        <v>164041013</v>
      </c>
      <c r="AB65" s="30">
        <v>494761691</v>
      </c>
      <c r="AC65" s="30">
        <v>524447392</v>
      </c>
      <c r="AD65" s="30">
        <v>555914236</v>
      </c>
      <c r="AE65" s="30">
        <f t="shared" si="1"/>
        <v>1739164332</v>
      </c>
      <c r="AF65" s="59" t="s">
        <v>1146</v>
      </c>
    </row>
    <row r="66" spans="1:32" ht="114.75" x14ac:dyDescent="0.25">
      <c r="A66" s="170"/>
      <c r="B66" s="171">
        <v>0</v>
      </c>
      <c r="C66" s="172"/>
      <c r="D66" s="172">
        <v>0</v>
      </c>
      <c r="E66" s="129">
        <v>6.12</v>
      </c>
      <c r="F66" s="129">
        <v>5.0880000000000001</v>
      </c>
      <c r="G66" s="129">
        <v>5.1139999999999999</v>
      </c>
      <c r="H66" s="129">
        <v>5.9649999999999999</v>
      </c>
      <c r="I66" s="129">
        <v>5.5720000000000001</v>
      </c>
      <c r="J66" s="64">
        <v>54020010042</v>
      </c>
      <c r="K66" s="31" t="s">
        <v>2271</v>
      </c>
      <c r="L66" s="31" t="s">
        <v>2272</v>
      </c>
      <c r="M66" s="26" t="s">
        <v>105</v>
      </c>
      <c r="N66" s="72" t="s">
        <v>371</v>
      </c>
      <c r="O66" s="25" t="s">
        <v>419</v>
      </c>
      <c r="P66" s="26" t="s">
        <v>1051</v>
      </c>
      <c r="Q66" s="26" t="s">
        <v>371</v>
      </c>
      <c r="R66" s="28">
        <v>17</v>
      </c>
      <c r="S66" s="27">
        <v>12</v>
      </c>
      <c r="T66" s="28">
        <v>18</v>
      </c>
      <c r="U66" s="27">
        <v>0</v>
      </c>
      <c r="V66" s="27">
        <v>100</v>
      </c>
      <c r="W66" s="26">
        <v>25</v>
      </c>
      <c r="X66" s="26">
        <v>50</v>
      </c>
      <c r="Y66" s="26">
        <v>75</v>
      </c>
      <c r="Z66" s="26">
        <v>100</v>
      </c>
      <c r="AA66" s="30">
        <v>3291646543</v>
      </c>
      <c r="AB66" s="30">
        <v>4252677000</v>
      </c>
      <c r="AC66" s="30">
        <v>4890578550</v>
      </c>
      <c r="AD66" s="30">
        <v>5624165332.5</v>
      </c>
      <c r="AE66" s="30">
        <f t="shared" si="1"/>
        <v>18059067425.5</v>
      </c>
      <c r="AF66" s="59" t="s">
        <v>1147</v>
      </c>
    </row>
    <row r="67" spans="1:32" ht="38.25" x14ac:dyDescent="0.25">
      <c r="A67" s="170"/>
      <c r="B67" s="171">
        <v>0</v>
      </c>
      <c r="C67" s="172"/>
      <c r="D67" s="172">
        <v>0</v>
      </c>
      <c r="E67" s="129">
        <v>0</v>
      </c>
      <c r="F67" s="129">
        <v>3.734</v>
      </c>
      <c r="G67" s="129">
        <v>4.6360000000000001</v>
      </c>
      <c r="H67" s="129">
        <v>4.3730000000000002</v>
      </c>
      <c r="I67" s="129">
        <v>2.9610000000000003</v>
      </c>
      <c r="J67" s="64">
        <v>54020010043</v>
      </c>
      <c r="K67" s="31" t="s">
        <v>2273</v>
      </c>
      <c r="L67" s="31" t="s">
        <v>2274</v>
      </c>
      <c r="M67" s="26" t="s">
        <v>141</v>
      </c>
      <c r="N67" s="72" t="s">
        <v>370</v>
      </c>
      <c r="O67" s="25" t="s">
        <v>381</v>
      </c>
      <c r="P67" s="26" t="s">
        <v>1052</v>
      </c>
      <c r="Q67" s="26" t="s">
        <v>370</v>
      </c>
      <c r="R67" s="28">
        <v>17</v>
      </c>
      <c r="S67" s="27">
        <v>24</v>
      </c>
      <c r="T67" s="26">
        <v>9</v>
      </c>
      <c r="U67" s="27">
        <v>0</v>
      </c>
      <c r="V67" s="27">
        <v>1</v>
      </c>
      <c r="W67" s="27">
        <v>0</v>
      </c>
      <c r="X67" s="27">
        <v>1</v>
      </c>
      <c r="Y67" s="27">
        <v>1</v>
      </c>
      <c r="Z67" s="27">
        <v>1</v>
      </c>
      <c r="AA67" s="30">
        <v>0</v>
      </c>
      <c r="AB67" s="30">
        <v>3500000000</v>
      </c>
      <c r="AC67" s="30">
        <v>4000000000</v>
      </c>
      <c r="AD67" s="30">
        <v>4500000000</v>
      </c>
      <c r="AE67" s="30">
        <f t="shared" si="1"/>
        <v>12000000000</v>
      </c>
      <c r="AF67" s="59" t="s">
        <v>359</v>
      </c>
    </row>
    <row r="68" spans="1:32" ht="51" x14ac:dyDescent="0.25">
      <c r="A68" s="170"/>
      <c r="B68" s="171">
        <v>0</v>
      </c>
      <c r="C68" s="172"/>
      <c r="D68" s="172">
        <v>0</v>
      </c>
      <c r="E68" s="129">
        <v>0</v>
      </c>
      <c r="F68" s="129">
        <v>0</v>
      </c>
      <c r="G68" s="129">
        <v>1.8640000000000001</v>
      </c>
      <c r="H68" s="129">
        <v>1.6549999999999998</v>
      </c>
      <c r="I68" s="129">
        <v>1.3299999999999998</v>
      </c>
      <c r="J68" s="64">
        <v>54020010044</v>
      </c>
      <c r="K68" s="31" t="s">
        <v>2522</v>
      </c>
      <c r="L68" s="31" t="s">
        <v>2275</v>
      </c>
      <c r="M68" s="26" t="s">
        <v>141</v>
      </c>
      <c r="N68" s="72" t="s">
        <v>370</v>
      </c>
      <c r="O68" s="25" t="s">
        <v>381</v>
      </c>
      <c r="P68" s="26" t="s">
        <v>1053</v>
      </c>
      <c r="Q68" s="26" t="s">
        <v>370</v>
      </c>
      <c r="R68" s="28">
        <v>17</v>
      </c>
      <c r="S68" s="27">
        <v>45</v>
      </c>
      <c r="T68" s="28">
        <v>17</v>
      </c>
      <c r="U68" s="27">
        <v>0</v>
      </c>
      <c r="V68" s="27">
        <v>1</v>
      </c>
      <c r="W68" s="27">
        <v>0</v>
      </c>
      <c r="X68" s="27">
        <v>0</v>
      </c>
      <c r="Y68" s="27">
        <v>1</v>
      </c>
      <c r="Z68" s="27">
        <v>1</v>
      </c>
      <c r="AA68" s="30">
        <v>0</v>
      </c>
      <c r="AB68" s="30">
        <v>0</v>
      </c>
      <c r="AC68" s="30">
        <v>1624803840</v>
      </c>
      <c r="AD68" s="30">
        <v>2248538252</v>
      </c>
      <c r="AE68" s="30">
        <f t="shared" si="1"/>
        <v>3873342092</v>
      </c>
      <c r="AF68" s="59" t="s">
        <v>1144</v>
      </c>
    </row>
    <row r="69" spans="1:32" ht="51" x14ac:dyDescent="0.25">
      <c r="A69" s="170"/>
      <c r="B69" s="171">
        <v>0</v>
      </c>
      <c r="C69" s="172"/>
      <c r="D69" s="172">
        <v>0</v>
      </c>
      <c r="E69" s="129">
        <v>5.7549999999999999</v>
      </c>
      <c r="F69" s="129">
        <v>4.234</v>
      </c>
      <c r="G69" s="129">
        <v>3.7080000000000002</v>
      </c>
      <c r="H69" s="129">
        <v>3.4990000000000001</v>
      </c>
      <c r="I69" s="129">
        <v>4.0739999999999998</v>
      </c>
      <c r="J69" s="64">
        <v>54020010045</v>
      </c>
      <c r="K69" s="31" t="s">
        <v>2276</v>
      </c>
      <c r="L69" s="31" t="s">
        <v>2277</v>
      </c>
      <c r="M69" s="26" t="s">
        <v>141</v>
      </c>
      <c r="N69" s="72" t="s">
        <v>370</v>
      </c>
      <c r="O69" s="25" t="s">
        <v>381</v>
      </c>
      <c r="P69" s="26" t="s">
        <v>1054</v>
      </c>
      <c r="Q69" s="26" t="s">
        <v>370</v>
      </c>
      <c r="R69" s="28">
        <v>17</v>
      </c>
      <c r="S69" s="27">
        <v>45</v>
      </c>
      <c r="T69" s="28">
        <v>14</v>
      </c>
      <c r="U69" s="27">
        <v>0</v>
      </c>
      <c r="V69" s="27">
        <v>1</v>
      </c>
      <c r="W69" s="27">
        <v>1</v>
      </c>
      <c r="X69" s="27">
        <v>1</v>
      </c>
      <c r="Y69" s="27">
        <v>1</v>
      </c>
      <c r="Z69" s="27">
        <v>1</v>
      </c>
      <c r="AA69" s="30">
        <v>1764767622</v>
      </c>
      <c r="AB69" s="30">
        <v>2000000000</v>
      </c>
      <c r="AC69" s="30">
        <v>2235232378</v>
      </c>
      <c r="AD69" s="30">
        <v>2470464756</v>
      </c>
      <c r="AE69" s="30">
        <f t="shared" si="1"/>
        <v>8470464756</v>
      </c>
      <c r="AF69" s="59" t="s">
        <v>367</v>
      </c>
    </row>
    <row r="70" spans="1:32" ht="76.5" x14ac:dyDescent="0.25">
      <c r="A70" s="170"/>
      <c r="B70" s="171">
        <v>0</v>
      </c>
      <c r="C70" s="172"/>
      <c r="D70" s="172">
        <v>0</v>
      </c>
      <c r="E70" s="129">
        <v>0</v>
      </c>
      <c r="F70" s="129">
        <v>1.2170000000000001</v>
      </c>
      <c r="G70" s="129">
        <v>1.216</v>
      </c>
      <c r="H70" s="129">
        <v>2.1839999999999997</v>
      </c>
      <c r="I70" s="129">
        <v>1.1539999999999999</v>
      </c>
      <c r="J70" s="64">
        <v>54020010046</v>
      </c>
      <c r="K70" s="31" t="s">
        <v>2278</v>
      </c>
      <c r="L70" s="31" t="s">
        <v>2279</v>
      </c>
      <c r="M70" s="26" t="s">
        <v>105</v>
      </c>
      <c r="N70" s="72" t="s">
        <v>380</v>
      </c>
      <c r="O70" s="25" t="s">
        <v>381</v>
      </c>
      <c r="P70" s="26" t="s">
        <v>1055</v>
      </c>
      <c r="Q70" s="26" t="s">
        <v>380</v>
      </c>
      <c r="R70" s="28">
        <v>17</v>
      </c>
      <c r="S70" s="27">
        <v>45</v>
      </c>
      <c r="T70" s="28">
        <v>17</v>
      </c>
      <c r="U70" s="27">
        <v>2972108</v>
      </c>
      <c r="V70" s="27">
        <v>2853223</v>
      </c>
      <c r="W70" s="27">
        <v>0</v>
      </c>
      <c r="X70" s="27">
        <v>2932480</v>
      </c>
      <c r="Y70" s="27">
        <v>2892852</v>
      </c>
      <c r="Z70" s="27">
        <v>2853223</v>
      </c>
      <c r="AA70" s="30">
        <v>0</v>
      </c>
      <c r="AB70" s="30">
        <v>130000000</v>
      </c>
      <c r="AC70" s="30">
        <v>230000000</v>
      </c>
      <c r="AD70" s="30">
        <v>160000000</v>
      </c>
      <c r="AE70" s="30">
        <f t="shared" si="1"/>
        <v>520000000</v>
      </c>
      <c r="AF70" s="59" t="s">
        <v>358</v>
      </c>
    </row>
    <row r="71" spans="1:32" ht="63.75" customHeight="1" x14ac:dyDescent="0.25">
      <c r="A71" s="170"/>
      <c r="B71" s="171">
        <v>0</v>
      </c>
      <c r="C71" s="172" t="s">
        <v>2280</v>
      </c>
      <c r="D71" s="172">
        <v>17.566000000000003</v>
      </c>
      <c r="E71" s="129">
        <v>6.1029999999999998</v>
      </c>
      <c r="F71" s="129">
        <v>3.7909999999999999</v>
      </c>
      <c r="G71" s="129">
        <v>3.3980000000000001</v>
      </c>
      <c r="H71" s="129">
        <v>5.72</v>
      </c>
      <c r="I71" s="129">
        <v>4.774</v>
      </c>
      <c r="J71" s="64">
        <v>54020020001</v>
      </c>
      <c r="K71" s="31" t="s">
        <v>2281</v>
      </c>
      <c r="L71" s="31" t="s">
        <v>2282</v>
      </c>
      <c r="M71" s="26" t="s">
        <v>141</v>
      </c>
      <c r="N71" s="72" t="s">
        <v>370</v>
      </c>
      <c r="O71" s="25" t="s">
        <v>408</v>
      </c>
      <c r="P71" s="26" t="s">
        <v>1056</v>
      </c>
      <c r="Q71" s="26" t="s">
        <v>370</v>
      </c>
      <c r="R71" s="28">
        <v>17</v>
      </c>
      <c r="S71" s="27">
        <v>45</v>
      </c>
      <c r="T71" s="28">
        <v>17</v>
      </c>
      <c r="U71" s="27">
        <v>38</v>
      </c>
      <c r="V71" s="27">
        <v>38</v>
      </c>
      <c r="W71" s="27">
        <v>38</v>
      </c>
      <c r="X71" s="27">
        <v>38</v>
      </c>
      <c r="Y71" s="27">
        <v>38</v>
      </c>
      <c r="Z71" s="27">
        <v>38</v>
      </c>
      <c r="AA71" s="30">
        <v>946456050</v>
      </c>
      <c r="AB71" s="30">
        <v>437265000</v>
      </c>
      <c r="AC71" s="30">
        <v>453560250</v>
      </c>
      <c r="AD71" s="30">
        <v>1095670598</v>
      </c>
      <c r="AE71" s="30">
        <f t="shared" si="1"/>
        <v>2932951898</v>
      </c>
      <c r="AF71" s="59" t="s">
        <v>360</v>
      </c>
    </row>
    <row r="72" spans="1:32" ht="63.75" x14ac:dyDescent="0.25">
      <c r="A72" s="170"/>
      <c r="B72" s="171">
        <v>0</v>
      </c>
      <c r="C72" s="172"/>
      <c r="D72" s="172">
        <v>0</v>
      </c>
      <c r="E72" s="129">
        <v>4.1909999999999998</v>
      </c>
      <c r="F72" s="129">
        <v>3.7470000000000003</v>
      </c>
      <c r="G72" s="129">
        <v>3.1989999999999998</v>
      </c>
      <c r="H72" s="129">
        <v>3.2520000000000002</v>
      </c>
      <c r="I72" s="129">
        <v>3.3740000000000001</v>
      </c>
      <c r="J72" s="64">
        <v>54020020002</v>
      </c>
      <c r="K72" s="31" t="s">
        <v>2283</v>
      </c>
      <c r="L72" s="31" t="s">
        <v>2284</v>
      </c>
      <c r="M72" s="26" t="s">
        <v>141</v>
      </c>
      <c r="N72" s="72" t="s">
        <v>370</v>
      </c>
      <c r="O72" s="25" t="s">
        <v>408</v>
      </c>
      <c r="P72" s="26" t="s">
        <v>1057</v>
      </c>
      <c r="Q72" s="26" t="s">
        <v>370</v>
      </c>
      <c r="R72" s="28">
        <v>17</v>
      </c>
      <c r="S72" s="27">
        <v>45</v>
      </c>
      <c r="T72" s="28">
        <v>17</v>
      </c>
      <c r="U72" s="27">
        <v>38</v>
      </c>
      <c r="V72" s="27">
        <v>38</v>
      </c>
      <c r="W72" s="27">
        <v>38</v>
      </c>
      <c r="X72" s="27">
        <v>38</v>
      </c>
      <c r="Y72" s="27">
        <v>38</v>
      </c>
      <c r="Z72" s="27">
        <v>38</v>
      </c>
      <c r="AA72" s="30">
        <v>339739657</v>
      </c>
      <c r="AB72" s="30">
        <v>587200000</v>
      </c>
      <c r="AC72" s="30">
        <v>604816000</v>
      </c>
      <c r="AD72" s="30">
        <v>622960480</v>
      </c>
      <c r="AE72" s="30">
        <f t="shared" si="1"/>
        <v>2154716137</v>
      </c>
      <c r="AF72" s="59" t="s">
        <v>360</v>
      </c>
    </row>
    <row r="73" spans="1:32" ht="25.5" x14ac:dyDescent="0.25">
      <c r="A73" s="170"/>
      <c r="B73" s="171">
        <v>0</v>
      </c>
      <c r="C73" s="172"/>
      <c r="D73" s="172">
        <v>0</v>
      </c>
      <c r="E73" s="129">
        <v>0</v>
      </c>
      <c r="F73" s="129">
        <v>3.1379999999999999</v>
      </c>
      <c r="G73" s="129">
        <v>3.6790000000000003</v>
      </c>
      <c r="H73" s="129">
        <v>3.7229999999999999</v>
      </c>
      <c r="I73" s="129">
        <v>2.6349999999999998</v>
      </c>
      <c r="J73" s="64">
        <v>54020020003</v>
      </c>
      <c r="K73" s="31" t="s">
        <v>2285</v>
      </c>
      <c r="L73" s="31" t="s">
        <v>2286</v>
      </c>
      <c r="M73" s="26" t="s">
        <v>105</v>
      </c>
      <c r="N73" s="72" t="s">
        <v>370</v>
      </c>
      <c r="O73" s="25" t="s">
        <v>381</v>
      </c>
      <c r="P73" s="26" t="s">
        <v>1058</v>
      </c>
      <c r="Q73" s="26" t="s">
        <v>370</v>
      </c>
      <c r="R73" s="28">
        <v>17</v>
      </c>
      <c r="S73" s="27">
        <v>4</v>
      </c>
      <c r="T73" s="28">
        <v>17</v>
      </c>
      <c r="U73" s="27">
        <v>0</v>
      </c>
      <c r="V73" s="27">
        <v>3</v>
      </c>
      <c r="W73" s="27">
        <v>0</v>
      </c>
      <c r="X73" s="27">
        <v>1</v>
      </c>
      <c r="Y73" s="27">
        <v>2</v>
      </c>
      <c r="Z73" s="27">
        <v>3</v>
      </c>
      <c r="AA73" s="30">
        <v>0</v>
      </c>
      <c r="AB73" s="30">
        <v>491711544</v>
      </c>
      <c r="AC73" s="30">
        <v>506462890</v>
      </c>
      <c r="AD73" s="30">
        <v>521656777</v>
      </c>
      <c r="AE73" s="30">
        <f t="shared" si="1"/>
        <v>1519831211</v>
      </c>
      <c r="AF73" s="59" t="s">
        <v>360</v>
      </c>
    </row>
    <row r="74" spans="1:32" ht="51" x14ac:dyDescent="0.25">
      <c r="A74" s="170"/>
      <c r="B74" s="171">
        <v>0</v>
      </c>
      <c r="C74" s="172"/>
      <c r="D74" s="172">
        <v>0</v>
      </c>
      <c r="E74" s="129">
        <v>11.324</v>
      </c>
      <c r="F74" s="129">
        <v>11.882</v>
      </c>
      <c r="G74" s="129">
        <v>10.494</v>
      </c>
      <c r="H74" s="129">
        <v>10.628</v>
      </c>
      <c r="I74" s="129">
        <v>12.027000000000001</v>
      </c>
      <c r="J74" s="64">
        <v>54020020004</v>
      </c>
      <c r="K74" s="31" t="s">
        <v>2287</v>
      </c>
      <c r="L74" s="31" t="s">
        <v>2288</v>
      </c>
      <c r="M74" s="26" t="s">
        <v>141</v>
      </c>
      <c r="N74" s="72" t="s">
        <v>371</v>
      </c>
      <c r="O74" s="25" t="s">
        <v>507</v>
      </c>
      <c r="P74" s="26" t="s">
        <v>1059</v>
      </c>
      <c r="Q74" s="26" t="s">
        <v>370</v>
      </c>
      <c r="R74" s="28">
        <v>17</v>
      </c>
      <c r="S74" s="27">
        <v>45</v>
      </c>
      <c r="T74" s="28">
        <v>17</v>
      </c>
      <c r="U74" s="27">
        <v>95</v>
      </c>
      <c r="V74" s="27">
        <v>95</v>
      </c>
      <c r="W74" s="27">
        <v>95</v>
      </c>
      <c r="X74" s="27">
        <v>95</v>
      </c>
      <c r="Y74" s="27">
        <v>95</v>
      </c>
      <c r="Z74" s="27">
        <v>95</v>
      </c>
      <c r="AA74" s="30">
        <v>3307057625</v>
      </c>
      <c r="AB74" s="30">
        <v>4368877443</v>
      </c>
      <c r="AC74" s="30">
        <v>4631010090</v>
      </c>
      <c r="AD74" s="30">
        <v>4908870695</v>
      </c>
      <c r="AE74" s="30">
        <f t="shared" si="1"/>
        <v>17215815853</v>
      </c>
      <c r="AF74" s="59" t="s">
        <v>360</v>
      </c>
    </row>
    <row r="75" spans="1:32" ht="38.25" x14ac:dyDescent="0.25">
      <c r="A75" s="170"/>
      <c r="B75" s="171">
        <v>0</v>
      </c>
      <c r="C75" s="172"/>
      <c r="D75" s="172">
        <v>0</v>
      </c>
      <c r="E75" s="129">
        <v>4.0659999999999998</v>
      </c>
      <c r="F75" s="129">
        <v>3.1669999999999998</v>
      </c>
      <c r="G75" s="129">
        <v>3.9039999999999999</v>
      </c>
      <c r="H75" s="129">
        <v>3.9919999999999995</v>
      </c>
      <c r="I75" s="129">
        <v>4.2939999999999996</v>
      </c>
      <c r="J75" s="64">
        <v>54020020005</v>
      </c>
      <c r="K75" s="31" t="s">
        <v>2289</v>
      </c>
      <c r="L75" s="31" t="s">
        <v>2290</v>
      </c>
      <c r="M75" s="26" t="s">
        <v>105</v>
      </c>
      <c r="N75" s="72" t="s">
        <v>370</v>
      </c>
      <c r="O75" s="25" t="s">
        <v>381</v>
      </c>
      <c r="P75" s="26" t="s">
        <v>1060</v>
      </c>
      <c r="Q75" s="26" t="s">
        <v>370</v>
      </c>
      <c r="R75" s="28">
        <v>17</v>
      </c>
      <c r="S75" s="27">
        <v>4</v>
      </c>
      <c r="T75" s="28">
        <v>17</v>
      </c>
      <c r="U75" s="27">
        <v>55</v>
      </c>
      <c r="V75" s="27">
        <v>87</v>
      </c>
      <c r="W75" s="27">
        <v>57</v>
      </c>
      <c r="X75" s="27">
        <v>70</v>
      </c>
      <c r="Y75" s="27">
        <v>80</v>
      </c>
      <c r="Z75" s="27">
        <v>87</v>
      </c>
      <c r="AA75" s="30">
        <v>320400000</v>
      </c>
      <c r="AB75" s="30">
        <v>339624000</v>
      </c>
      <c r="AC75" s="30">
        <v>360001440</v>
      </c>
      <c r="AD75" s="30">
        <v>381601526</v>
      </c>
      <c r="AE75" s="30">
        <f t="shared" si="1"/>
        <v>1401626966</v>
      </c>
      <c r="AF75" s="59" t="s">
        <v>360</v>
      </c>
    </row>
    <row r="76" spans="1:32" ht="38.25" x14ac:dyDescent="0.25">
      <c r="A76" s="170"/>
      <c r="B76" s="171">
        <v>0</v>
      </c>
      <c r="C76" s="172"/>
      <c r="D76" s="172">
        <v>0</v>
      </c>
      <c r="E76" s="129">
        <v>3.3109999999999999</v>
      </c>
      <c r="F76" s="129">
        <v>4.375</v>
      </c>
      <c r="G76" s="129">
        <v>3.2079999999999997</v>
      </c>
      <c r="H76" s="129">
        <v>3.2640000000000002</v>
      </c>
      <c r="I76" s="129">
        <v>3.9550000000000001</v>
      </c>
      <c r="J76" s="64">
        <v>54020020006</v>
      </c>
      <c r="K76" s="31" t="s">
        <v>2291</v>
      </c>
      <c r="L76" s="31" t="s">
        <v>2292</v>
      </c>
      <c r="M76" s="26" t="s">
        <v>141</v>
      </c>
      <c r="N76" s="72" t="s">
        <v>371</v>
      </c>
      <c r="O76" s="25" t="s">
        <v>507</v>
      </c>
      <c r="P76" s="26" t="s">
        <v>1061</v>
      </c>
      <c r="Q76" s="26" t="s">
        <v>370</v>
      </c>
      <c r="R76" s="28">
        <v>17</v>
      </c>
      <c r="S76" s="27">
        <v>4</v>
      </c>
      <c r="T76" s="28">
        <v>17</v>
      </c>
      <c r="U76" s="27">
        <v>100</v>
      </c>
      <c r="V76" s="27">
        <v>100</v>
      </c>
      <c r="W76" s="27">
        <v>100</v>
      </c>
      <c r="X76" s="27">
        <v>100</v>
      </c>
      <c r="Y76" s="27">
        <v>100</v>
      </c>
      <c r="Z76" s="27">
        <v>100</v>
      </c>
      <c r="AA76" s="30">
        <v>203300000</v>
      </c>
      <c r="AB76" s="30">
        <v>215498000</v>
      </c>
      <c r="AC76" s="30">
        <v>228427880</v>
      </c>
      <c r="AD76" s="30">
        <v>242133553</v>
      </c>
      <c r="AE76" s="30">
        <f t="shared" si="1"/>
        <v>889359433</v>
      </c>
      <c r="AF76" s="59" t="s">
        <v>360</v>
      </c>
    </row>
    <row r="77" spans="1:32" ht="51" x14ac:dyDescent="0.25">
      <c r="A77" s="170"/>
      <c r="B77" s="171">
        <v>0</v>
      </c>
      <c r="C77" s="172"/>
      <c r="D77" s="172">
        <v>0</v>
      </c>
      <c r="E77" s="129">
        <v>3.1970000000000001</v>
      </c>
      <c r="F77" s="129">
        <v>3.766</v>
      </c>
      <c r="G77" s="129">
        <v>3.1029999999999998</v>
      </c>
      <c r="H77" s="129">
        <v>3.1550000000000002</v>
      </c>
      <c r="I77" s="129">
        <v>3.7060000000000004</v>
      </c>
      <c r="J77" s="64">
        <v>54020020007</v>
      </c>
      <c r="K77" s="31" t="s">
        <v>2293</v>
      </c>
      <c r="L77" s="31" t="s">
        <v>2294</v>
      </c>
      <c r="M77" s="26" t="s">
        <v>141</v>
      </c>
      <c r="N77" s="72" t="s">
        <v>370</v>
      </c>
      <c r="O77" s="25" t="s">
        <v>381</v>
      </c>
      <c r="P77" s="26" t="s">
        <v>1062</v>
      </c>
      <c r="Q77" s="26" t="s">
        <v>370</v>
      </c>
      <c r="R77" s="28">
        <v>17</v>
      </c>
      <c r="S77" s="27">
        <v>4</v>
      </c>
      <c r="T77" s="28">
        <v>17</v>
      </c>
      <c r="U77" s="27">
        <v>3</v>
      </c>
      <c r="V77" s="27">
        <v>3</v>
      </c>
      <c r="W77" s="27">
        <v>3</v>
      </c>
      <c r="X77" s="27">
        <v>3</v>
      </c>
      <c r="Y77" s="27">
        <v>3</v>
      </c>
      <c r="Z77" s="27">
        <v>3</v>
      </c>
      <c r="AA77" s="30">
        <v>185624000</v>
      </c>
      <c r="AB77" s="30">
        <v>276762000</v>
      </c>
      <c r="AC77" s="30">
        <v>208568000</v>
      </c>
      <c r="AD77" s="30">
        <v>221082000</v>
      </c>
      <c r="AE77" s="30">
        <f t="shared" si="1"/>
        <v>892036000</v>
      </c>
      <c r="AF77" s="59" t="s">
        <v>360</v>
      </c>
    </row>
    <row r="78" spans="1:32" ht="38.25" x14ac:dyDescent="0.25">
      <c r="A78" s="170"/>
      <c r="B78" s="171">
        <v>0</v>
      </c>
      <c r="C78" s="172"/>
      <c r="D78" s="172">
        <v>0</v>
      </c>
      <c r="E78" s="129">
        <v>6.141</v>
      </c>
      <c r="F78" s="129">
        <v>4.9489999999999998</v>
      </c>
      <c r="G78" s="129">
        <v>4.258</v>
      </c>
      <c r="H78" s="129">
        <v>4.3620000000000001</v>
      </c>
      <c r="I78" s="129">
        <v>5.327</v>
      </c>
      <c r="J78" s="64">
        <v>54020020008</v>
      </c>
      <c r="K78" s="31" t="s">
        <v>2295</v>
      </c>
      <c r="L78" s="31" t="s">
        <v>2296</v>
      </c>
      <c r="M78" s="26" t="s">
        <v>141</v>
      </c>
      <c r="N78" s="72" t="s">
        <v>371</v>
      </c>
      <c r="O78" s="25" t="s">
        <v>507</v>
      </c>
      <c r="P78" s="26" t="s">
        <v>1063</v>
      </c>
      <c r="Q78" s="26" t="s">
        <v>370</v>
      </c>
      <c r="R78" s="28">
        <v>17</v>
      </c>
      <c r="S78" s="27">
        <v>4</v>
      </c>
      <c r="T78" s="28">
        <v>17</v>
      </c>
      <c r="U78" s="27">
        <v>100</v>
      </c>
      <c r="V78" s="27">
        <v>100</v>
      </c>
      <c r="W78" s="27">
        <v>100</v>
      </c>
      <c r="X78" s="27">
        <v>100</v>
      </c>
      <c r="Y78" s="27">
        <v>100</v>
      </c>
      <c r="Z78" s="27">
        <v>100</v>
      </c>
      <c r="AA78" s="30">
        <v>797289000</v>
      </c>
      <c r="AB78" s="30">
        <v>775519000</v>
      </c>
      <c r="AC78" s="30">
        <v>804989000</v>
      </c>
      <c r="AD78" s="30">
        <v>835579000</v>
      </c>
      <c r="AE78" s="30">
        <f t="shared" si="1"/>
        <v>3213376000</v>
      </c>
      <c r="AF78" s="59" t="s">
        <v>360</v>
      </c>
    </row>
    <row r="79" spans="1:32" ht="51" x14ac:dyDescent="0.25">
      <c r="A79" s="170"/>
      <c r="B79" s="171">
        <v>0</v>
      </c>
      <c r="C79" s="172"/>
      <c r="D79" s="172">
        <v>0</v>
      </c>
      <c r="E79" s="129">
        <v>4.6150000000000002</v>
      </c>
      <c r="F79" s="129">
        <v>5.3220000000000001</v>
      </c>
      <c r="G79" s="129">
        <v>4.72</v>
      </c>
      <c r="H79" s="129">
        <v>4.9849999999999994</v>
      </c>
      <c r="I79" s="129">
        <v>5.2409999999999997</v>
      </c>
      <c r="J79" s="64">
        <v>54020020009</v>
      </c>
      <c r="K79" s="31" t="s">
        <v>2297</v>
      </c>
      <c r="L79" s="31" t="s">
        <v>2298</v>
      </c>
      <c r="M79" s="26" t="s">
        <v>105</v>
      </c>
      <c r="N79" s="72" t="s">
        <v>371</v>
      </c>
      <c r="O79" s="25" t="s">
        <v>507</v>
      </c>
      <c r="P79" s="26" t="s">
        <v>1064</v>
      </c>
      <c r="Q79" s="26" t="s">
        <v>370</v>
      </c>
      <c r="R79" s="28">
        <v>11</v>
      </c>
      <c r="S79" s="27">
        <v>40</v>
      </c>
      <c r="T79" s="26">
        <v>5</v>
      </c>
      <c r="U79" s="27">
        <v>100</v>
      </c>
      <c r="V79" s="27">
        <v>100</v>
      </c>
      <c r="W79" s="68">
        <v>76</v>
      </c>
      <c r="X79" s="68">
        <v>90.1</v>
      </c>
      <c r="Y79" s="68">
        <v>100</v>
      </c>
      <c r="Z79" s="27">
        <v>100</v>
      </c>
      <c r="AA79" s="30">
        <v>405600000</v>
      </c>
      <c r="AB79" s="30">
        <v>833992000</v>
      </c>
      <c r="AC79" s="30">
        <v>892371000</v>
      </c>
      <c r="AD79" s="30">
        <v>954837000</v>
      </c>
      <c r="AE79" s="30">
        <f t="shared" si="1"/>
        <v>3086800000</v>
      </c>
      <c r="AF79" s="59" t="s">
        <v>360</v>
      </c>
    </row>
    <row r="80" spans="1:32" ht="89.25" x14ac:dyDescent="0.25">
      <c r="A80" s="170"/>
      <c r="B80" s="171">
        <v>0</v>
      </c>
      <c r="C80" s="172"/>
      <c r="D80" s="172">
        <v>0</v>
      </c>
      <c r="E80" s="129">
        <v>0</v>
      </c>
      <c r="F80" s="129">
        <v>3.9149999999999996</v>
      </c>
      <c r="G80" s="129">
        <v>3.3220000000000001</v>
      </c>
      <c r="H80" s="129">
        <v>3.5659999999999998</v>
      </c>
      <c r="I80" s="129">
        <v>2.7010000000000001</v>
      </c>
      <c r="J80" s="64">
        <v>54020020010</v>
      </c>
      <c r="K80" s="31" t="s">
        <v>2299</v>
      </c>
      <c r="L80" s="31" t="s">
        <v>2300</v>
      </c>
      <c r="M80" s="26" t="s">
        <v>105</v>
      </c>
      <c r="N80" s="72" t="s">
        <v>370</v>
      </c>
      <c r="O80" s="25" t="s">
        <v>408</v>
      </c>
      <c r="P80" s="26" t="s">
        <v>1065</v>
      </c>
      <c r="Q80" s="26" t="s">
        <v>370</v>
      </c>
      <c r="R80" s="28">
        <v>17</v>
      </c>
      <c r="S80" s="27">
        <v>4</v>
      </c>
      <c r="T80" s="28">
        <v>17</v>
      </c>
      <c r="U80" s="27">
        <v>364</v>
      </c>
      <c r="V80" s="27">
        <v>500</v>
      </c>
      <c r="W80" s="27">
        <v>0</v>
      </c>
      <c r="X80" s="27">
        <v>412</v>
      </c>
      <c r="Y80" s="27">
        <v>452</v>
      </c>
      <c r="Z80" s="27">
        <v>500</v>
      </c>
      <c r="AA80" s="30">
        <v>0</v>
      </c>
      <c r="AB80" s="30">
        <v>300000000</v>
      </c>
      <c r="AC80" s="30">
        <v>250000000</v>
      </c>
      <c r="AD80" s="30">
        <v>300000000</v>
      </c>
      <c r="AE80" s="30">
        <f t="shared" si="1"/>
        <v>850000000</v>
      </c>
      <c r="AF80" s="59" t="s">
        <v>360</v>
      </c>
    </row>
    <row r="81" spans="1:32" ht="38.25" x14ac:dyDescent="0.25">
      <c r="A81" s="170"/>
      <c r="B81" s="171">
        <v>0</v>
      </c>
      <c r="C81" s="172"/>
      <c r="D81" s="172">
        <v>0</v>
      </c>
      <c r="E81" s="129">
        <v>3.2839999999999998</v>
      </c>
      <c r="F81" s="129">
        <v>2.37</v>
      </c>
      <c r="G81" s="129">
        <v>2.3239999999999998</v>
      </c>
      <c r="H81" s="129">
        <v>2.3439999999999999</v>
      </c>
      <c r="I81" s="129">
        <v>2.8660000000000001</v>
      </c>
      <c r="J81" s="64">
        <v>54020020011</v>
      </c>
      <c r="K81" s="31" t="s">
        <v>2301</v>
      </c>
      <c r="L81" s="31" t="s">
        <v>2302</v>
      </c>
      <c r="M81" s="26" t="s">
        <v>105</v>
      </c>
      <c r="N81" s="72" t="s">
        <v>371</v>
      </c>
      <c r="O81" s="25" t="s">
        <v>1066</v>
      </c>
      <c r="P81" s="26" t="s">
        <v>1067</v>
      </c>
      <c r="Q81" s="26" t="s">
        <v>370</v>
      </c>
      <c r="R81" s="28">
        <v>17</v>
      </c>
      <c r="S81" s="27">
        <v>35</v>
      </c>
      <c r="T81" s="28">
        <v>13</v>
      </c>
      <c r="U81" s="27">
        <v>0</v>
      </c>
      <c r="V81" s="27">
        <v>100</v>
      </c>
      <c r="W81" s="27">
        <v>20</v>
      </c>
      <c r="X81" s="27">
        <v>50</v>
      </c>
      <c r="Y81" s="27">
        <v>75</v>
      </c>
      <c r="Z81" s="27">
        <v>100</v>
      </c>
      <c r="AA81" s="30">
        <v>44000000</v>
      </c>
      <c r="AB81" s="30">
        <v>57760000</v>
      </c>
      <c r="AC81" s="30">
        <v>61200000</v>
      </c>
      <c r="AD81" s="30">
        <v>65940000</v>
      </c>
      <c r="AE81" s="30">
        <f t="shared" si="1"/>
        <v>228900000</v>
      </c>
      <c r="AF81" s="59" t="s">
        <v>354</v>
      </c>
    </row>
    <row r="82" spans="1:32" ht="38.25" x14ac:dyDescent="0.25">
      <c r="A82" s="170"/>
      <c r="B82" s="171">
        <v>0</v>
      </c>
      <c r="C82" s="172"/>
      <c r="D82" s="172">
        <v>0</v>
      </c>
      <c r="E82" s="129">
        <v>0</v>
      </c>
      <c r="F82" s="129">
        <v>2.9250000000000003</v>
      </c>
      <c r="G82" s="129">
        <v>2.806</v>
      </c>
      <c r="H82" s="129">
        <v>2.8359999999999999</v>
      </c>
      <c r="I82" s="129">
        <v>2.1420000000000003</v>
      </c>
      <c r="J82" s="64">
        <v>54020020012</v>
      </c>
      <c r="K82" s="31" t="s">
        <v>2303</v>
      </c>
      <c r="L82" s="31" t="s">
        <v>2304</v>
      </c>
      <c r="M82" s="26" t="s">
        <v>105</v>
      </c>
      <c r="N82" s="72" t="s">
        <v>370</v>
      </c>
      <c r="O82" s="25" t="s">
        <v>381</v>
      </c>
      <c r="P82" s="26" t="s">
        <v>1068</v>
      </c>
      <c r="Q82" s="26" t="s">
        <v>370</v>
      </c>
      <c r="R82" s="28">
        <v>17</v>
      </c>
      <c r="S82" s="27">
        <v>35</v>
      </c>
      <c r="T82" s="28">
        <v>13</v>
      </c>
      <c r="U82" s="27">
        <v>0</v>
      </c>
      <c r="V82" s="27">
        <v>8</v>
      </c>
      <c r="W82" s="27">
        <v>0</v>
      </c>
      <c r="X82" s="27">
        <v>3</v>
      </c>
      <c r="Y82" s="27">
        <v>6</v>
      </c>
      <c r="Z82" s="27">
        <v>8</v>
      </c>
      <c r="AA82" s="30">
        <v>0</v>
      </c>
      <c r="AB82" s="30">
        <v>145000000</v>
      </c>
      <c r="AC82" s="30">
        <v>152394400</v>
      </c>
      <c r="AD82" s="30">
        <v>160000000</v>
      </c>
      <c r="AE82" s="30">
        <f t="shared" si="1"/>
        <v>457394400</v>
      </c>
      <c r="AF82" s="59" t="s">
        <v>354</v>
      </c>
    </row>
    <row r="83" spans="1:32" ht="38.25" x14ac:dyDescent="0.25">
      <c r="A83" s="170"/>
      <c r="B83" s="171">
        <v>0</v>
      </c>
      <c r="C83" s="172"/>
      <c r="D83" s="172">
        <v>0</v>
      </c>
      <c r="E83" s="129">
        <v>0</v>
      </c>
      <c r="F83" s="129">
        <v>0</v>
      </c>
      <c r="G83" s="129">
        <v>5.9339999999999993</v>
      </c>
      <c r="H83" s="129">
        <v>0</v>
      </c>
      <c r="I83" s="129">
        <v>1.4829999999999999</v>
      </c>
      <c r="J83" s="64">
        <v>54020020013</v>
      </c>
      <c r="K83" s="31" t="s">
        <v>2305</v>
      </c>
      <c r="L83" s="31" t="s">
        <v>2306</v>
      </c>
      <c r="M83" s="26" t="s">
        <v>105</v>
      </c>
      <c r="N83" s="72" t="s">
        <v>370</v>
      </c>
      <c r="O83" s="25" t="s">
        <v>381</v>
      </c>
      <c r="P83" s="26" t="s">
        <v>1069</v>
      </c>
      <c r="Q83" s="26" t="s">
        <v>370</v>
      </c>
      <c r="R83" s="28">
        <v>17</v>
      </c>
      <c r="S83" s="27">
        <v>36</v>
      </c>
      <c r="T83" s="28">
        <v>13</v>
      </c>
      <c r="U83" s="27">
        <v>0</v>
      </c>
      <c r="V83" s="27">
        <v>1</v>
      </c>
      <c r="W83" s="27">
        <v>0</v>
      </c>
      <c r="X83" s="27">
        <v>0</v>
      </c>
      <c r="Y83" s="27">
        <v>1</v>
      </c>
      <c r="Z83" s="27">
        <v>0</v>
      </c>
      <c r="AA83" s="30">
        <v>0</v>
      </c>
      <c r="AB83" s="30">
        <v>0</v>
      </c>
      <c r="AC83" s="30">
        <v>1500000000</v>
      </c>
      <c r="AD83" s="30">
        <v>0</v>
      </c>
      <c r="AE83" s="30">
        <f t="shared" si="1"/>
        <v>1500000000</v>
      </c>
      <c r="AF83" s="59" t="s">
        <v>361</v>
      </c>
    </row>
    <row r="84" spans="1:32" ht="76.5" x14ac:dyDescent="0.25">
      <c r="A84" s="170"/>
      <c r="B84" s="171">
        <v>0</v>
      </c>
      <c r="C84" s="172"/>
      <c r="D84" s="172">
        <v>0</v>
      </c>
      <c r="E84" s="129">
        <v>4.7329999999999997</v>
      </c>
      <c r="F84" s="129">
        <v>3.5740000000000003</v>
      </c>
      <c r="G84" s="129">
        <v>4.4429999999999996</v>
      </c>
      <c r="H84" s="129">
        <v>4.3860000000000001</v>
      </c>
      <c r="I84" s="129">
        <v>4.5060000000000002</v>
      </c>
      <c r="J84" s="64">
        <v>54020020014</v>
      </c>
      <c r="K84" s="31" t="s">
        <v>2437</v>
      </c>
      <c r="L84" s="31" t="s">
        <v>2307</v>
      </c>
      <c r="M84" s="26" t="s">
        <v>105</v>
      </c>
      <c r="N84" s="72" t="s">
        <v>370</v>
      </c>
      <c r="O84" s="25" t="s">
        <v>486</v>
      </c>
      <c r="P84" s="26" t="s">
        <v>1070</v>
      </c>
      <c r="Q84" s="26" t="s">
        <v>370</v>
      </c>
      <c r="R84" s="28">
        <v>17</v>
      </c>
      <c r="S84" s="27">
        <v>35</v>
      </c>
      <c r="T84" s="28">
        <v>13</v>
      </c>
      <c r="U84" s="27">
        <v>0</v>
      </c>
      <c r="V84" s="27">
        <v>8</v>
      </c>
      <c r="W84" s="27">
        <v>1</v>
      </c>
      <c r="X84" s="27">
        <v>2</v>
      </c>
      <c r="Y84" s="27">
        <v>5</v>
      </c>
      <c r="Z84" s="27">
        <v>8</v>
      </c>
      <c r="AA84" s="30">
        <v>579000000</v>
      </c>
      <c r="AB84" s="30">
        <v>560000000</v>
      </c>
      <c r="AC84" s="30">
        <v>840000000</v>
      </c>
      <c r="AD84" s="30">
        <v>840000000</v>
      </c>
      <c r="AE84" s="30">
        <f t="shared" si="1"/>
        <v>2819000000</v>
      </c>
      <c r="AF84" s="59" t="s">
        <v>361</v>
      </c>
    </row>
    <row r="85" spans="1:32" ht="76.5" x14ac:dyDescent="0.25">
      <c r="A85" s="170"/>
      <c r="B85" s="171">
        <v>0</v>
      </c>
      <c r="C85" s="172"/>
      <c r="D85" s="172">
        <v>0</v>
      </c>
      <c r="E85" s="129">
        <v>3.5289999999999999</v>
      </c>
      <c r="F85" s="129">
        <v>4.9779999999999998</v>
      </c>
      <c r="G85" s="129">
        <v>2.8240000000000003</v>
      </c>
      <c r="H85" s="129">
        <v>3.5029999999999997</v>
      </c>
      <c r="I85" s="129">
        <v>4.0250000000000004</v>
      </c>
      <c r="J85" s="64">
        <v>54020020015</v>
      </c>
      <c r="K85" s="31" t="s">
        <v>2308</v>
      </c>
      <c r="L85" s="31" t="s">
        <v>2309</v>
      </c>
      <c r="M85" s="26" t="s">
        <v>105</v>
      </c>
      <c r="N85" s="72" t="s">
        <v>370</v>
      </c>
      <c r="O85" s="25" t="s">
        <v>381</v>
      </c>
      <c r="P85" s="26" t="s">
        <v>1071</v>
      </c>
      <c r="Q85" s="26" t="s">
        <v>370</v>
      </c>
      <c r="R85" s="28">
        <v>17</v>
      </c>
      <c r="S85" s="27">
        <v>32</v>
      </c>
      <c r="T85" s="28">
        <v>17</v>
      </c>
      <c r="U85" s="27">
        <v>0</v>
      </c>
      <c r="V85" s="27">
        <v>1</v>
      </c>
      <c r="W85" s="68">
        <v>0.1</v>
      </c>
      <c r="X85" s="68">
        <v>0.6</v>
      </c>
      <c r="Y85" s="68">
        <v>0.8</v>
      </c>
      <c r="Z85" s="27">
        <v>1</v>
      </c>
      <c r="AA85" s="29">
        <v>82080000</v>
      </c>
      <c r="AB85" s="29">
        <v>780000000</v>
      </c>
      <c r="AC85" s="29">
        <v>533900000</v>
      </c>
      <c r="AD85" s="29">
        <v>287917000</v>
      </c>
      <c r="AE85" s="30">
        <f t="shared" si="1"/>
        <v>1683897000</v>
      </c>
      <c r="AF85" s="59" t="s">
        <v>365</v>
      </c>
    </row>
    <row r="86" spans="1:32" ht="38.25" x14ac:dyDescent="0.25">
      <c r="A86" s="170"/>
      <c r="B86" s="171">
        <v>0</v>
      </c>
      <c r="C86" s="172"/>
      <c r="D86" s="172">
        <v>0</v>
      </c>
      <c r="E86" s="129">
        <v>4.4820000000000002</v>
      </c>
      <c r="F86" s="129">
        <v>3.8289999999999997</v>
      </c>
      <c r="G86" s="129">
        <v>3.702</v>
      </c>
      <c r="H86" s="129">
        <v>4.1770000000000005</v>
      </c>
      <c r="I86" s="129">
        <v>3.8609999999999998</v>
      </c>
      <c r="J86" s="64">
        <v>54020020016</v>
      </c>
      <c r="K86" s="31" t="s">
        <v>2310</v>
      </c>
      <c r="L86" s="31" t="s">
        <v>2311</v>
      </c>
      <c r="M86" s="26" t="s">
        <v>141</v>
      </c>
      <c r="N86" s="72" t="s">
        <v>370</v>
      </c>
      <c r="O86" s="25" t="s">
        <v>381</v>
      </c>
      <c r="P86" s="26" t="s">
        <v>1072</v>
      </c>
      <c r="Q86" s="26" t="s">
        <v>370</v>
      </c>
      <c r="R86" s="28">
        <v>17</v>
      </c>
      <c r="S86" s="27">
        <v>41</v>
      </c>
      <c r="T86" s="28">
        <v>14</v>
      </c>
      <c r="U86" s="27">
        <v>0</v>
      </c>
      <c r="V86" s="27">
        <v>13</v>
      </c>
      <c r="W86" s="27">
        <v>4</v>
      </c>
      <c r="X86" s="27">
        <v>13</v>
      </c>
      <c r="Y86" s="27">
        <v>13</v>
      </c>
      <c r="Z86" s="27">
        <v>13</v>
      </c>
      <c r="AA86" s="30">
        <v>385000000</v>
      </c>
      <c r="AB86" s="30">
        <v>600000000</v>
      </c>
      <c r="AC86" s="30">
        <v>700000000</v>
      </c>
      <c r="AD86" s="30">
        <v>800000000</v>
      </c>
      <c r="AE86" s="30">
        <f t="shared" si="1"/>
        <v>2485000000</v>
      </c>
      <c r="AF86" s="59" t="s">
        <v>367</v>
      </c>
    </row>
    <row r="87" spans="1:32" ht="51" x14ac:dyDescent="0.25">
      <c r="A87" s="170"/>
      <c r="B87" s="171">
        <v>0</v>
      </c>
      <c r="C87" s="172"/>
      <c r="D87" s="172">
        <v>0</v>
      </c>
      <c r="E87" s="129">
        <v>3.8639999999999999</v>
      </c>
      <c r="F87" s="129">
        <v>4.2759999999999998</v>
      </c>
      <c r="G87" s="129">
        <v>3.09</v>
      </c>
      <c r="H87" s="129">
        <v>3.1080000000000001</v>
      </c>
      <c r="I87" s="129">
        <v>3.9440000000000004</v>
      </c>
      <c r="J87" s="64">
        <v>54020020017</v>
      </c>
      <c r="K87" s="31" t="s">
        <v>2312</v>
      </c>
      <c r="L87" s="31" t="s">
        <v>2313</v>
      </c>
      <c r="M87" s="26" t="s">
        <v>105</v>
      </c>
      <c r="N87" s="72" t="s">
        <v>370</v>
      </c>
      <c r="O87" s="25" t="s">
        <v>381</v>
      </c>
      <c r="P87" s="26" t="s">
        <v>1073</v>
      </c>
      <c r="Q87" s="26" t="s">
        <v>370</v>
      </c>
      <c r="R87" s="28">
        <v>17</v>
      </c>
      <c r="S87" s="27">
        <v>43</v>
      </c>
      <c r="T87" s="26">
        <v>4</v>
      </c>
      <c r="U87" s="27">
        <v>4</v>
      </c>
      <c r="V87" s="27">
        <v>8</v>
      </c>
      <c r="W87" s="27">
        <v>5</v>
      </c>
      <c r="X87" s="27">
        <v>6</v>
      </c>
      <c r="Y87" s="27">
        <v>7</v>
      </c>
      <c r="Z87" s="27">
        <v>8</v>
      </c>
      <c r="AA87" s="30">
        <v>133948447</v>
      </c>
      <c r="AB87" s="30">
        <v>199999999</v>
      </c>
      <c r="AC87" s="30">
        <v>205999999</v>
      </c>
      <c r="AD87" s="30">
        <v>212179999</v>
      </c>
      <c r="AE87" s="30">
        <f t="shared" si="1"/>
        <v>752128444</v>
      </c>
      <c r="AF87" s="59" t="s">
        <v>366</v>
      </c>
    </row>
    <row r="88" spans="1:32" ht="38.25" x14ac:dyDescent="0.25">
      <c r="A88" s="170"/>
      <c r="B88" s="171">
        <v>0</v>
      </c>
      <c r="C88" s="172"/>
      <c r="D88" s="172">
        <v>0</v>
      </c>
      <c r="E88" s="129">
        <v>8.5839999999999996</v>
      </c>
      <c r="F88" s="129">
        <v>5.8920000000000003</v>
      </c>
      <c r="G88" s="129">
        <v>5.0629999999999997</v>
      </c>
      <c r="H88" s="129">
        <v>6.5670000000000002</v>
      </c>
      <c r="I88" s="129">
        <v>6.8640000000000008</v>
      </c>
      <c r="J88" s="64">
        <v>54020020018</v>
      </c>
      <c r="K88" s="31" t="s">
        <v>2314</v>
      </c>
      <c r="L88" s="31" t="s">
        <v>2315</v>
      </c>
      <c r="M88" s="26" t="s">
        <v>105</v>
      </c>
      <c r="N88" s="72" t="s">
        <v>370</v>
      </c>
      <c r="O88" s="25" t="s">
        <v>381</v>
      </c>
      <c r="P88" s="26" t="s">
        <v>1074</v>
      </c>
      <c r="Q88" s="26" t="s">
        <v>370</v>
      </c>
      <c r="R88" s="28">
        <v>17</v>
      </c>
      <c r="S88" s="27">
        <v>4</v>
      </c>
      <c r="T88" s="28">
        <v>17</v>
      </c>
      <c r="U88" s="27">
        <v>0</v>
      </c>
      <c r="V88" s="27">
        <v>4</v>
      </c>
      <c r="W88" s="27">
        <v>1</v>
      </c>
      <c r="X88" s="27">
        <v>2</v>
      </c>
      <c r="Y88" s="27">
        <v>3</v>
      </c>
      <c r="Z88" s="27">
        <v>4</v>
      </c>
      <c r="AA88" s="30">
        <v>1641422841</v>
      </c>
      <c r="AB88" s="30">
        <v>1000000000</v>
      </c>
      <c r="AC88" s="30">
        <v>1524467279</v>
      </c>
      <c r="AD88" s="30">
        <v>1640852337</v>
      </c>
      <c r="AE88" s="30">
        <f t="shared" si="1"/>
        <v>5806742457</v>
      </c>
      <c r="AF88" s="59" t="s">
        <v>1148</v>
      </c>
    </row>
    <row r="89" spans="1:32" ht="63.75" x14ac:dyDescent="0.25">
      <c r="A89" s="170"/>
      <c r="B89" s="171">
        <v>0</v>
      </c>
      <c r="C89" s="172"/>
      <c r="D89" s="172">
        <v>0</v>
      </c>
      <c r="E89" s="129">
        <v>0</v>
      </c>
      <c r="F89" s="129">
        <v>3.319</v>
      </c>
      <c r="G89" s="129">
        <v>3.1589999999999998</v>
      </c>
      <c r="H89" s="129">
        <v>3.2140000000000004</v>
      </c>
      <c r="I89" s="129">
        <v>2.423</v>
      </c>
      <c r="J89" s="64">
        <v>54020020019</v>
      </c>
      <c r="K89" s="31" t="s">
        <v>2316</v>
      </c>
      <c r="L89" s="31" t="s">
        <v>2317</v>
      </c>
      <c r="M89" s="67" t="s">
        <v>105</v>
      </c>
      <c r="N89" s="72" t="s">
        <v>370</v>
      </c>
      <c r="O89" s="25" t="s">
        <v>381</v>
      </c>
      <c r="P89" s="26" t="s">
        <v>1075</v>
      </c>
      <c r="Q89" s="26" t="s">
        <v>370</v>
      </c>
      <c r="R89" s="28">
        <v>17</v>
      </c>
      <c r="S89" s="27">
        <v>45</v>
      </c>
      <c r="T89" s="28">
        <v>17</v>
      </c>
      <c r="U89" s="27">
        <v>8</v>
      </c>
      <c r="V89" s="27">
        <v>16</v>
      </c>
      <c r="W89" s="27">
        <v>0</v>
      </c>
      <c r="X89" s="27">
        <v>10</v>
      </c>
      <c r="Y89" s="27">
        <v>13</v>
      </c>
      <c r="Z89" s="27">
        <v>16</v>
      </c>
      <c r="AA89" s="30">
        <v>0</v>
      </c>
      <c r="AB89" s="30">
        <v>206700000</v>
      </c>
      <c r="AC89" s="30">
        <v>219102000</v>
      </c>
      <c r="AD89" s="30">
        <v>232248120</v>
      </c>
      <c r="AE89" s="30">
        <f t="shared" si="1"/>
        <v>658050120</v>
      </c>
      <c r="AF89" s="59" t="s">
        <v>1146</v>
      </c>
    </row>
    <row r="90" spans="1:32" ht="76.5" x14ac:dyDescent="0.25">
      <c r="A90" s="170"/>
      <c r="B90" s="171">
        <v>0</v>
      </c>
      <c r="C90" s="172"/>
      <c r="D90" s="172">
        <v>0</v>
      </c>
      <c r="E90" s="129">
        <v>5.5510000000000002</v>
      </c>
      <c r="F90" s="129">
        <v>4.3819999999999997</v>
      </c>
      <c r="G90" s="129">
        <v>6.9970000000000008</v>
      </c>
      <c r="H90" s="129">
        <v>7.6700000000000008</v>
      </c>
      <c r="I90" s="129">
        <v>6.7040000000000006</v>
      </c>
      <c r="J90" s="64">
        <v>54020020020</v>
      </c>
      <c r="K90" s="31" t="s">
        <v>2318</v>
      </c>
      <c r="L90" s="31" t="s">
        <v>2319</v>
      </c>
      <c r="M90" s="26" t="s">
        <v>105</v>
      </c>
      <c r="N90" s="72" t="s">
        <v>370</v>
      </c>
      <c r="O90" s="25" t="s">
        <v>381</v>
      </c>
      <c r="P90" s="26" t="s">
        <v>1076</v>
      </c>
      <c r="Q90" s="26" t="s">
        <v>370</v>
      </c>
      <c r="R90" s="28">
        <v>17</v>
      </c>
      <c r="S90" s="27">
        <v>45</v>
      </c>
      <c r="T90" s="28">
        <v>18</v>
      </c>
      <c r="U90" s="27">
        <v>0</v>
      </c>
      <c r="V90" s="27">
        <v>12</v>
      </c>
      <c r="W90" s="27">
        <v>1</v>
      </c>
      <c r="X90" s="27">
        <v>4</v>
      </c>
      <c r="Y90" s="27">
        <v>8</v>
      </c>
      <c r="Z90" s="27">
        <v>12</v>
      </c>
      <c r="AA90" s="30">
        <v>705806529</v>
      </c>
      <c r="AB90" s="30">
        <v>1000000000</v>
      </c>
      <c r="AC90" s="30">
        <v>1323000000</v>
      </c>
      <c r="AD90" s="30">
        <v>1852200000</v>
      </c>
      <c r="AE90" s="30">
        <f t="shared" si="1"/>
        <v>4881006529</v>
      </c>
      <c r="AF90" s="59" t="s">
        <v>369</v>
      </c>
    </row>
    <row r="91" spans="1:32" ht="38.25" x14ac:dyDescent="0.25">
      <c r="A91" s="170"/>
      <c r="B91" s="171">
        <v>0</v>
      </c>
      <c r="C91" s="172"/>
      <c r="D91" s="172">
        <v>0</v>
      </c>
      <c r="E91" s="129">
        <v>3.8380000000000001</v>
      </c>
      <c r="F91" s="129">
        <v>4.0949999999999998</v>
      </c>
      <c r="G91" s="129">
        <v>3.5649999999999999</v>
      </c>
      <c r="H91" s="129">
        <v>2.871</v>
      </c>
      <c r="I91" s="129">
        <v>3.698</v>
      </c>
      <c r="J91" s="64">
        <v>54020020021</v>
      </c>
      <c r="K91" s="31" t="s">
        <v>2320</v>
      </c>
      <c r="L91" s="31" t="s">
        <v>2321</v>
      </c>
      <c r="M91" s="26" t="s">
        <v>141</v>
      </c>
      <c r="N91" s="72" t="s">
        <v>370</v>
      </c>
      <c r="O91" s="25" t="s">
        <v>381</v>
      </c>
      <c r="P91" s="26" t="s">
        <v>1077</v>
      </c>
      <c r="Q91" s="26" t="s">
        <v>370</v>
      </c>
      <c r="R91" s="28">
        <v>17</v>
      </c>
      <c r="S91" s="27">
        <v>4</v>
      </c>
      <c r="T91" s="28">
        <v>17</v>
      </c>
      <c r="U91" s="27">
        <v>0</v>
      </c>
      <c r="V91" s="27">
        <v>1</v>
      </c>
      <c r="W91" s="27">
        <v>1</v>
      </c>
      <c r="X91" s="27">
        <v>1</v>
      </c>
      <c r="Y91" s="27">
        <v>1</v>
      </c>
      <c r="Z91" s="27">
        <v>1</v>
      </c>
      <c r="AA91" s="30">
        <v>130000000</v>
      </c>
      <c r="AB91" s="30">
        <v>485000000</v>
      </c>
      <c r="AC91" s="30">
        <v>485000000</v>
      </c>
      <c r="AD91" s="30">
        <v>550000000</v>
      </c>
      <c r="AE91" s="30">
        <f t="shared" si="1"/>
        <v>1650000000</v>
      </c>
      <c r="AF91" s="59" t="s">
        <v>1148</v>
      </c>
    </row>
    <row r="92" spans="1:32" ht="114.75" x14ac:dyDescent="0.25">
      <c r="A92" s="170"/>
      <c r="B92" s="171">
        <v>0</v>
      </c>
      <c r="C92" s="172"/>
      <c r="D92" s="172">
        <v>0</v>
      </c>
      <c r="E92" s="129">
        <v>0</v>
      </c>
      <c r="F92" s="129">
        <v>3.3930000000000002</v>
      </c>
      <c r="G92" s="129">
        <v>0</v>
      </c>
      <c r="H92" s="129">
        <v>0</v>
      </c>
      <c r="I92" s="129">
        <v>0.85099999999999998</v>
      </c>
      <c r="J92" s="64">
        <v>54020020022</v>
      </c>
      <c r="K92" s="31" t="s">
        <v>2322</v>
      </c>
      <c r="L92" s="31" t="s">
        <v>2323</v>
      </c>
      <c r="M92" s="26" t="s">
        <v>105</v>
      </c>
      <c r="N92" s="72" t="s">
        <v>370</v>
      </c>
      <c r="O92" s="25" t="s">
        <v>381</v>
      </c>
      <c r="P92" s="26" t="s">
        <v>1078</v>
      </c>
      <c r="Q92" s="26" t="s">
        <v>370</v>
      </c>
      <c r="R92" s="28">
        <v>17</v>
      </c>
      <c r="S92" s="27">
        <v>32</v>
      </c>
      <c r="T92" s="28">
        <v>17</v>
      </c>
      <c r="U92" s="27">
        <v>0</v>
      </c>
      <c r="V92" s="27">
        <v>1</v>
      </c>
      <c r="W92" s="27">
        <v>0</v>
      </c>
      <c r="X92" s="27">
        <v>1</v>
      </c>
      <c r="Y92" s="27">
        <v>0</v>
      </c>
      <c r="Z92" s="27">
        <v>0</v>
      </c>
      <c r="AA92" s="27">
        <v>0</v>
      </c>
      <c r="AB92" s="27">
        <v>375000000</v>
      </c>
      <c r="AC92" s="27">
        <v>0</v>
      </c>
      <c r="AD92" s="27">
        <v>0</v>
      </c>
      <c r="AE92" s="30">
        <f t="shared" si="1"/>
        <v>375000000</v>
      </c>
      <c r="AF92" s="59" t="s">
        <v>365</v>
      </c>
    </row>
    <row r="93" spans="1:32" ht="51" x14ac:dyDescent="0.25">
      <c r="A93" s="170"/>
      <c r="B93" s="171">
        <v>0</v>
      </c>
      <c r="C93" s="172"/>
      <c r="D93" s="172">
        <v>0</v>
      </c>
      <c r="E93" s="129">
        <v>0</v>
      </c>
      <c r="F93" s="129">
        <v>0</v>
      </c>
      <c r="G93" s="129">
        <v>3.0579999999999998</v>
      </c>
      <c r="H93" s="129">
        <v>3.044</v>
      </c>
      <c r="I93" s="129">
        <v>1.5249999999999999</v>
      </c>
      <c r="J93" s="64">
        <v>54020020023</v>
      </c>
      <c r="K93" s="31" t="s">
        <v>2324</v>
      </c>
      <c r="L93" s="31" t="s">
        <v>2325</v>
      </c>
      <c r="M93" s="26" t="s">
        <v>105</v>
      </c>
      <c r="N93" s="72" t="s">
        <v>370</v>
      </c>
      <c r="O93" s="25" t="s">
        <v>381</v>
      </c>
      <c r="P93" s="26" t="s">
        <v>1079</v>
      </c>
      <c r="Q93" s="26" t="s">
        <v>370</v>
      </c>
      <c r="R93" s="28">
        <v>17</v>
      </c>
      <c r="S93" s="27">
        <v>4</v>
      </c>
      <c r="T93" s="28">
        <v>13</v>
      </c>
      <c r="U93" s="27">
        <v>0</v>
      </c>
      <c r="V93" s="27">
        <v>10</v>
      </c>
      <c r="W93" s="27">
        <v>0</v>
      </c>
      <c r="X93" s="27">
        <v>0</v>
      </c>
      <c r="Y93" s="27">
        <v>5</v>
      </c>
      <c r="Z93" s="27">
        <v>10</v>
      </c>
      <c r="AA93" s="30">
        <v>0</v>
      </c>
      <c r="AB93" s="30">
        <v>0</v>
      </c>
      <c r="AC93" s="30">
        <v>200000000</v>
      </c>
      <c r="AD93" s="30">
        <v>200000000</v>
      </c>
      <c r="AE93" s="30">
        <f t="shared" si="1"/>
        <v>400000000</v>
      </c>
      <c r="AF93" s="59" t="s">
        <v>361</v>
      </c>
    </row>
    <row r="94" spans="1:32" ht="102" x14ac:dyDescent="0.25">
      <c r="A94" s="170"/>
      <c r="B94" s="171">
        <v>0</v>
      </c>
      <c r="C94" s="172"/>
      <c r="D94" s="172">
        <v>0</v>
      </c>
      <c r="E94" s="129">
        <v>0</v>
      </c>
      <c r="F94" s="129">
        <v>3.8089999999999997</v>
      </c>
      <c r="G94" s="129">
        <v>3.2879999999999998</v>
      </c>
      <c r="H94" s="129">
        <v>3.2800000000000002</v>
      </c>
      <c r="I94" s="129">
        <v>2.5940000000000003</v>
      </c>
      <c r="J94" s="64">
        <v>54020020024</v>
      </c>
      <c r="K94" s="31" t="s">
        <v>2326</v>
      </c>
      <c r="L94" s="31" t="s">
        <v>2327</v>
      </c>
      <c r="M94" s="26" t="s">
        <v>105</v>
      </c>
      <c r="N94" s="72" t="s">
        <v>370</v>
      </c>
      <c r="O94" s="25" t="s">
        <v>381</v>
      </c>
      <c r="P94" s="26" t="s">
        <v>1080</v>
      </c>
      <c r="Q94" s="26" t="s">
        <v>370</v>
      </c>
      <c r="R94" s="28">
        <v>16</v>
      </c>
      <c r="S94" s="27">
        <v>45</v>
      </c>
      <c r="T94" s="28">
        <v>16</v>
      </c>
      <c r="U94" s="27">
        <v>0</v>
      </c>
      <c r="V94" s="27">
        <v>3</v>
      </c>
      <c r="W94" s="27">
        <v>0</v>
      </c>
      <c r="X94" s="27">
        <v>1</v>
      </c>
      <c r="Y94" s="27">
        <v>2</v>
      </c>
      <c r="Z94" s="27">
        <v>3</v>
      </c>
      <c r="AA94" s="30">
        <v>0</v>
      </c>
      <c r="AB94" s="30">
        <v>400000000</v>
      </c>
      <c r="AC94" s="30">
        <v>621737005</v>
      </c>
      <c r="AD94" s="30">
        <v>628261065</v>
      </c>
      <c r="AE94" s="30">
        <f t="shared" si="1"/>
        <v>1649998070</v>
      </c>
      <c r="AF94" s="59" t="s">
        <v>1138</v>
      </c>
    </row>
    <row r="95" spans="1:32" ht="51" x14ac:dyDescent="0.25">
      <c r="A95" s="170"/>
      <c r="B95" s="171">
        <v>0</v>
      </c>
      <c r="C95" s="172"/>
      <c r="D95" s="172">
        <v>0</v>
      </c>
      <c r="E95" s="129">
        <v>19.187000000000001</v>
      </c>
      <c r="F95" s="129">
        <v>5.1059999999999999</v>
      </c>
      <c r="G95" s="129">
        <v>6.4619999999999997</v>
      </c>
      <c r="H95" s="129">
        <v>6.3530000000000006</v>
      </c>
      <c r="I95" s="129">
        <v>4.4799999999999995</v>
      </c>
      <c r="J95" s="64">
        <v>54020020025</v>
      </c>
      <c r="K95" s="31" t="s">
        <v>2328</v>
      </c>
      <c r="L95" s="31" t="s">
        <v>2329</v>
      </c>
      <c r="M95" s="26" t="s">
        <v>105</v>
      </c>
      <c r="N95" s="72" t="s">
        <v>370</v>
      </c>
      <c r="O95" s="25" t="s">
        <v>381</v>
      </c>
      <c r="P95" s="26" t="s">
        <v>1081</v>
      </c>
      <c r="Q95" s="26" t="s">
        <v>370</v>
      </c>
      <c r="R95" s="28">
        <v>11</v>
      </c>
      <c r="S95" s="27">
        <v>45</v>
      </c>
      <c r="T95" s="28">
        <v>17</v>
      </c>
      <c r="U95" s="27">
        <v>0</v>
      </c>
      <c r="V95" s="27">
        <v>9</v>
      </c>
      <c r="W95" s="27">
        <v>0</v>
      </c>
      <c r="X95" s="27">
        <v>3</v>
      </c>
      <c r="Y95" s="27">
        <v>6</v>
      </c>
      <c r="Z95" s="27">
        <v>9</v>
      </c>
      <c r="AA95" s="30">
        <v>5301886168</v>
      </c>
      <c r="AB95" s="30">
        <v>800000000</v>
      </c>
      <c r="AC95" s="30">
        <v>1600000000</v>
      </c>
      <c r="AD95" s="30">
        <v>1600000000</v>
      </c>
      <c r="AE95" s="30">
        <f t="shared" si="1"/>
        <v>9301886168</v>
      </c>
      <c r="AF95" s="59" t="s">
        <v>360</v>
      </c>
    </row>
    <row r="96" spans="1:32" ht="38.25" customHeight="1" x14ac:dyDescent="0.25">
      <c r="A96" s="170"/>
      <c r="B96" s="171">
        <v>0</v>
      </c>
      <c r="C96" s="172" t="s">
        <v>2330</v>
      </c>
      <c r="D96" s="172">
        <v>29.951000000000001</v>
      </c>
      <c r="E96" s="129">
        <v>0</v>
      </c>
      <c r="F96" s="129">
        <v>4.4609999999999994</v>
      </c>
      <c r="G96" s="129">
        <v>4.7849999999999993</v>
      </c>
      <c r="H96" s="129">
        <v>3.5610000000000004</v>
      </c>
      <c r="I96" s="129">
        <v>3.202</v>
      </c>
      <c r="J96" s="64">
        <v>54020030001</v>
      </c>
      <c r="K96" s="31" t="s">
        <v>2331</v>
      </c>
      <c r="L96" s="31" t="s">
        <v>2332</v>
      </c>
      <c r="M96" s="26" t="s">
        <v>105</v>
      </c>
      <c r="N96" s="72" t="s">
        <v>370</v>
      </c>
      <c r="O96" s="25" t="s">
        <v>381</v>
      </c>
      <c r="P96" s="26" t="s">
        <v>1082</v>
      </c>
      <c r="Q96" s="26" t="s">
        <v>370</v>
      </c>
      <c r="R96" s="28">
        <v>17</v>
      </c>
      <c r="S96" s="27">
        <v>39</v>
      </c>
      <c r="T96" s="28">
        <v>17</v>
      </c>
      <c r="U96" s="27">
        <v>0</v>
      </c>
      <c r="V96" s="27">
        <v>3</v>
      </c>
      <c r="W96" s="27">
        <v>0</v>
      </c>
      <c r="X96" s="26">
        <v>1</v>
      </c>
      <c r="Y96" s="26">
        <v>2</v>
      </c>
      <c r="Z96" s="26">
        <v>3</v>
      </c>
      <c r="AA96" s="30">
        <v>0</v>
      </c>
      <c r="AB96" s="30">
        <v>2301346400</v>
      </c>
      <c r="AC96" s="30">
        <v>2314002948</v>
      </c>
      <c r="AD96" s="30">
        <v>2327191073</v>
      </c>
      <c r="AE96" s="30">
        <f t="shared" si="1"/>
        <v>6942540421</v>
      </c>
      <c r="AF96" s="59" t="s">
        <v>351</v>
      </c>
    </row>
    <row r="97" spans="1:32" ht="38.25" x14ac:dyDescent="0.25">
      <c r="A97" s="170"/>
      <c r="B97" s="171">
        <v>0</v>
      </c>
      <c r="C97" s="172"/>
      <c r="D97" s="172">
        <v>0</v>
      </c>
      <c r="E97" s="129">
        <v>18.103000000000002</v>
      </c>
      <c r="F97" s="129">
        <v>5.5190000000000001</v>
      </c>
      <c r="G97" s="129">
        <v>6.1789999999999994</v>
      </c>
      <c r="H97" s="129">
        <v>5.6509999999999998</v>
      </c>
      <c r="I97" s="129">
        <v>10.759</v>
      </c>
      <c r="J97" s="64">
        <v>54020030002</v>
      </c>
      <c r="K97" s="31" t="s">
        <v>2333</v>
      </c>
      <c r="L97" s="31" t="s">
        <v>2334</v>
      </c>
      <c r="M97" s="26" t="s">
        <v>105</v>
      </c>
      <c r="N97" s="72" t="s">
        <v>370</v>
      </c>
      <c r="O97" s="25" t="s">
        <v>381</v>
      </c>
      <c r="P97" s="26" t="s">
        <v>1083</v>
      </c>
      <c r="Q97" s="26" t="s">
        <v>370</v>
      </c>
      <c r="R97" s="26">
        <v>9</v>
      </c>
      <c r="S97" s="27">
        <v>23</v>
      </c>
      <c r="T97" s="28">
        <v>17</v>
      </c>
      <c r="U97" s="27">
        <v>0</v>
      </c>
      <c r="V97" s="27">
        <v>1</v>
      </c>
      <c r="W97" s="69">
        <v>0.1</v>
      </c>
      <c r="X97" s="69">
        <v>0.3</v>
      </c>
      <c r="Y97" s="69">
        <v>0.65</v>
      </c>
      <c r="Z97" s="69">
        <v>1</v>
      </c>
      <c r="AA97" s="30">
        <v>10346884782</v>
      </c>
      <c r="AB97" s="30">
        <v>5000000000</v>
      </c>
      <c r="AC97" s="30">
        <v>5000000000</v>
      </c>
      <c r="AD97" s="30">
        <v>5000000000</v>
      </c>
      <c r="AE97" s="30">
        <f t="shared" si="1"/>
        <v>25346884782</v>
      </c>
      <c r="AF97" s="59" t="s">
        <v>351</v>
      </c>
    </row>
    <row r="98" spans="1:32" ht="76.5" x14ac:dyDescent="0.25">
      <c r="A98" s="170"/>
      <c r="B98" s="171">
        <v>0</v>
      </c>
      <c r="C98" s="172"/>
      <c r="D98" s="172">
        <v>0</v>
      </c>
      <c r="E98" s="129">
        <v>0</v>
      </c>
      <c r="F98" s="129">
        <v>3.5259999999999998</v>
      </c>
      <c r="G98" s="129">
        <v>3.1960000000000002</v>
      </c>
      <c r="H98" s="129">
        <v>3.4180000000000001</v>
      </c>
      <c r="I98" s="129">
        <v>2.5350000000000001</v>
      </c>
      <c r="J98" s="64">
        <v>54020030003</v>
      </c>
      <c r="K98" s="31" t="s">
        <v>2335</v>
      </c>
      <c r="L98" s="31" t="s">
        <v>2336</v>
      </c>
      <c r="M98" s="26" t="s">
        <v>105</v>
      </c>
      <c r="N98" s="72" t="s">
        <v>371</v>
      </c>
      <c r="O98" s="25" t="s">
        <v>507</v>
      </c>
      <c r="P98" s="26" t="s">
        <v>1084</v>
      </c>
      <c r="Q98" s="26" t="s">
        <v>370</v>
      </c>
      <c r="R98" s="26">
        <v>9</v>
      </c>
      <c r="S98" s="27">
        <v>45</v>
      </c>
      <c r="T98" s="28">
        <v>16</v>
      </c>
      <c r="U98" s="27">
        <v>0</v>
      </c>
      <c r="V98" s="27">
        <v>100</v>
      </c>
      <c r="W98" s="27">
        <v>0</v>
      </c>
      <c r="X98" s="27">
        <v>35</v>
      </c>
      <c r="Y98" s="27">
        <v>70</v>
      </c>
      <c r="Z98" s="27">
        <v>100</v>
      </c>
      <c r="AA98" s="30">
        <v>0</v>
      </c>
      <c r="AB98" s="30">
        <v>181034110</v>
      </c>
      <c r="AC98" s="30">
        <v>120000000</v>
      </c>
      <c r="AD98" s="30">
        <v>273000000</v>
      </c>
      <c r="AE98" s="30">
        <f t="shared" si="1"/>
        <v>574034110</v>
      </c>
      <c r="AF98" s="59" t="s">
        <v>1140</v>
      </c>
    </row>
    <row r="99" spans="1:32" ht="38.25" x14ac:dyDescent="0.25">
      <c r="A99" s="170"/>
      <c r="B99" s="171">
        <v>0</v>
      </c>
      <c r="C99" s="172"/>
      <c r="D99" s="172">
        <v>0</v>
      </c>
      <c r="E99" s="129">
        <v>0</v>
      </c>
      <c r="F99" s="129">
        <v>3.8699999999999997</v>
      </c>
      <c r="G99" s="129">
        <v>4.1890000000000001</v>
      </c>
      <c r="H99" s="129">
        <v>4.048</v>
      </c>
      <c r="I99" s="129">
        <v>3.0269999999999997</v>
      </c>
      <c r="J99" s="64">
        <v>54020030004</v>
      </c>
      <c r="K99" s="31" t="s">
        <v>2337</v>
      </c>
      <c r="L99" s="31" t="s">
        <v>2338</v>
      </c>
      <c r="M99" s="26" t="s">
        <v>105</v>
      </c>
      <c r="N99" s="72" t="s">
        <v>370</v>
      </c>
      <c r="O99" s="25" t="s">
        <v>381</v>
      </c>
      <c r="P99" s="26" t="s">
        <v>1085</v>
      </c>
      <c r="Q99" s="26" t="s">
        <v>370</v>
      </c>
      <c r="R99" s="28">
        <v>17</v>
      </c>
      <c r="S99" s="27">
        <v>23</v>
      </c>
      <c r="T99" s="28">
        <v>17</v>
      </c>
      <c r="U99" s="27">
        <v>0</v>
      </c>
      <c r="V99" s="27">
        <v>1</v>
      </c>
      <c r="W99" s="27">
        <v>0</v>
      </c>
      <c r="X99" s="26">
        <v>0.25</v>
      </c>
      <c r="Y99" s="26">
        <v>0.5</v>
      </c>
      <c r="Z99" s="26">
        <v>1</v>
      </c>
      <c r="AA99" s="30">
        <v>0</v>
      </c>
      <c r="AB99" s="30">
        <v>1908400000</v>
      </c>
      <c r="AC99" s="30">
        <v>1949278000</v>
      </c>
      <c r="AD99" s="30">
        <v>1991995510</v>
      </c>
      <c r="AE99" s="30">
        <f t="shared" si="1"/>
        <v>5849673510</v>
      </c>
      <c r="AF99" s="59" t="s">
        <v>351</v>
      </c>
    </row>
    <row r="100" spans="1:32" ht="89.25" x14ac:dyDescent="0.25">
      <c r="A100" s="170"/>
      <c r="B100" s="171">
        <v>0</v>
      </c>
      <c r="C100" s="172"/>
      <c r="D100" s="172">
        <v>0</v>
      </c>
      <c r="E100" s="129">
        <v>0</v>
      </c>
      <c r="F100" s="129">
        <v>4.5039999999999996</v>
      </c>
      <c r="G100" s="129">
        <v>4.9079999999999995</v>
      </c>
      <c r="H100" s="129">
        <v>4.5910000000000002</v>
      </c>
      <c r="I100" s="129">
        <v>3.5009999999999999</v>
      </c>
      <c r="J100" s="64">
        <v>54020030005</v>
      </c>
      <c r="K100" s="31" t="s">
        <v>2339</v>
      </c>
      <c r="L100" s="31" t="s">
        <v>2340</v>
      </c>
      <c r="M100" s="26" t="s">
        <v>105</v>
      </c>
      <c r="N100" s="72" t="s">
        <v>371</v>
      </c>
      <c r="O100" s="25" t="s">
        <v>381</v>
      </c>
      <c r="P100" s="26" t="s">
        <v>1086</v>
      </c>
      <c r="Q100" s="26" t="s">
        <v>371</v>
      </c>
      <c r="R100" s="28">
        <v>17</v>
      </c>
      <c r="S100" s="27">
        <v>23</v>
      </c>
      <c r="T100" s="28">
        <v>17</v>
      </c>
      <c r="U100" s="27">
        <v>37.6</v>
      </c>
      <c r="V100" s="27">
        <v>41</v>
      </c>
      <c r="W100" s="27">
        <v>0</v>
      </c>
      <c r="X100" s="26">
        <v>38.700000000000003</v>
      </c>
      <c r="Y100" s="26">
        <v>39.799999999999997</v>
      </c>
      <c r="Z100" s="26">
        <v>41</v>
      </c>
      <c r="AA100" s="30">
        <v>0</v>
      </c>
      <c r="AB100" s="30">
        <v>1000000000</v>
      </c>
      <c r="AC100" s="30">
        <v>3000000000</v>
      </c>
      <c r="AD100" s="30">
        <v>3000000000</v>
      </c>
      <c r="AE100" s="30">
        <f t="shared" si="1"/>
        <v>7000000000</v>
      </c>
      <c r="AF100" s="59" t="s">
        <v>351</v>
      </c>
    </row>
    <row r="101" spans="1:32" ht="76.5" x14ac:dyDescent="0.25">
      <c r="A101" s="170"/>
      <c r="B101" s="171">
        <v>0</v>
      </c>
      <c r="C101" s="172"/>
      <c r="D101" s="172">
        <v>0</v>
      </c>
      <c r="E101" s="129">
        <v>10.89</v>
      </c>
      <c r="F101" s="129">
        <v>4.8210000000000006</v>
      </c>
      <c r="G101" s="129">
        <v>4.3330000000000002</v>
      </c>
      <c r="H101" s="129">
        <v>4.274</v>
      </c>
      <c r="I101" s="129">
        <v>7.8490000000000002</v>
      </c>
      <c r="J101" s="64">
        <v>54020030006</v>
      </c>
      <c r="K101" s="31" t="s">
        <v>2341</v>
      </c>
      <c r="L101" s="31" t="s">
        <v>2342</v>
      </c>
      <c r="M101" s="26" t="s">
        <v>141</v>
      </c>
      <c r="N101" s="72" t="s">
        <v>371</v>
      </c>
      <c r="O101" s="25" t="s">
        <v>507</v>
      </c>
      <c r="P101" s="26" t="s">
        <v>1087</v>
      </c>
      <c r="Q101" s="26" t="s">
        <v>370</v>
      </c>
      <c r="R101" s="26">
        <v>9</v>
      </c>
      <c r="S101" s="27">
        <v>45</v>
      </c>
      <c r="T101" s="28">
        <v>16</v>
      </c>
      <c r="U101" s="27">
        <v>71</v>
      </c>
      <c r="V101" s="27">
        <v>100</v>
      </c>
      <c r="W101" s="27">
        <v>100</v>
      </c>
      <c r="X101" s="27">
        <v>100</v>
      </c>
      <c r="Y101" s="27">
        <v>100</v>
      </c>
      <c r="Z101" s="27">
        <v>100</v>
      </c>
      <c r="AA101" s="30">
        <v>1688023193</v>
      </c>
      <c r="AB101" s="30">
        <v>2021124450</v>
      </c>
      <c r="AC101" s="30">
        <v>2037674036</v>
      </c>
      <c r="AD101" s="30">
        <v>2139557738</v>
      </c>
      <c r="AE101" s="30">
        <f t="shared" ref="AE101:AE148" si="2">SUM(AA101:AD101)</f>
        <v>7886379417</v>
      </c>
      <c r="AF101" s="59" t="s">
        <v>1140</v>
      </c>
    </row>
    <row r="102" spans="1:32" ht="63.75" x14ac:dyDescent="0.25">
      <c r="A102" s="170"/>
      <c r="B102" s="171">
        <v>0</v>
      </c>
      <c r="C102" s="172"/>
      <c r="D102" s="172">
        <v>0</v>
      </c>
      <c r="E102" s="129">
        <v>0</v>
      </c>
      <c r="F102" s="129">
        <v>4.0019999999999998</v>
      </c>
      <c r="G102" s="129">
        <v>4.29</v>
      </c>
      <c r="H102" s="129">
        <v>3.2190000000000003</v>
      </c>
      <c r="I102" s="129">
        <v>2.8780000000000001</v>
      </c>
      <c r="J102" s="64">
        <v>54020030007</v>
      </c>
      <c r="K102" s="31" t="s">
        <v>2343</v>
      </c>
      <c r="L102" s="31" t="s">
        <v>2344</v>
      </c>
      <c r="M102" s="26" t="s">
        <v>105</v>
      </c>
      <c r="N102" s="72" t="s">
        <v>371</v>
      </c>
      <c r="O102" s="25" t="s">
        <v>507</v>
      </c>
      <c r="P102" s="26" t="s">
        <v>1088</v>
      </c>
      <c r="Q102" s="26" t="s">
        <v>371</v>
      </c>
      <c r="R102" s="28">
        <v>17</v>
      </c>
      <c r="S102" s="27">
        <v>23</v>
      </c>
      <c r="T102" s="28">
        <v>17</v>
      </c>
      <c r="U102" s="27">
        <v>0</v>
      </c>
      <c r="V102" s="27">
        <v>20</v>
      </c>
      <c r="W102" s="27">
        <v>0</v>
      </c>
      <c r="X102" s="27">
        <v>9</v>
      </c>
      <c r="Y102" s="27">
        <v>15</v>
      </c>
      <c r="Z102" s="27">
        <v>20</v>
      </c>
      <c r="AA102" s="30">
        <v>0</v>
      </c>
      <c r="AB102" s="30">
        <v>1331000000</v>
      </c>
      <c r="AC102" s="30">
        <v>1400000000</v>
      </c>
      <c r="AD102" s="30">
        <v>1450000000</v>
      </c>
      <c r="AE102" s="30">
        <f t="shared" si="2"/>
        <v>4181000000</v>
      </c>
      <c r="AF102" s="59" t="s">
        <v>355</v>
      </c>
    </row>
    <row r="103" spans="1:32" ht="89.25" x14ac:dyDescent="0.25">
      <c r="A103" s="170"/>
      <c r="B103" s="171">
        <v>0</v>
      </c>
      <c r="C103" s="172"/>
      <c r="D103" s="172">
        <v>0</v>
      </c>
      <c r="E103" s="129">
        <v>8.2550000000000008</v>
      </c>
      <c r="F103" s="129">
        <v>3.415</v>
      </c>
      <c r="G103" s="129">
        <v>3.5209999999999999</v>
      </c>
      <c r="H103" s="129">
        <v>3.5589999999999997</v>
      </c>
      <c r="I103" s="129">
        <v>5.157</v>
      </c>
      <c r="J103" s="64">
        <v>54020030008</v>
      </c>
      <c r="K103" s="31" t="s">
        <v>2345</v>
      </c>
      <c r="L103" s="31" t="s">
        <v>2346</v>
      </c>
      <c r="M103" s="26" t="s">
        <v>105</v>
      </c>
      <c r="N103" s="72" t="s">
        <v>371</v>
      </c>
      <c r="O103" s="25" t="s">
        <v>457</v>
      </c>
      <c r="P103" s="26" t="s">
        <v>1089</v>
      </c>
      <c r="Q103" s="26" t="s">
        <v>371</v>
      </c>
      <c r="R103" s="28">
        <v>16</v>
      </c>
      <c r="S103" s="27">
        <v>12</v>
      </c>
      <c r="T103" s="28">
        <v>18</v>
      </c>
      <c r="U103" s="27">
        <v>0</v>
      </c>
      <c r="V103" s="27">
        <v>100</v>
      </c>
      <c r="W103" s="26">
        <v>25</v>
      </c>
      <c r="X103" s="26">
        <v>50</v>
      </c>
      <c r="Y103" s="26">
        <v>75</v>
      </c>
      <c r="Z103" s="26">
        <v>100</v>
      </c>
      <c r="AA103" s="30">
        <v>646353457</v>
      </c>
      <c r="AB103" s="30">
        <v>276023000</v>
      </c>
      <c r="AC103" s="30">
        <v>317426450</v>
      </c>
      <c r="AD103" s="30">
        <v>365040417.5</v>
      </c>
      <c r="AE103" s="30">
        <f t="shared" si="2"/>
        <v>1604843324.5</v>
      </c>
      <c r="AF103" s="59" t="s">
        <v>1147</v>
      </c>
    </row>
    <row r="104" spans="1:32" ht="51" x14ac:dyDescent="0.25">
      <c r="A104" s="170"/>
      <c r="B104" s="171">
        <v>0</v>
      </c>
      <c r="C104" s="172"/>
      <c r="D104" s="172">
        <v>0</v>
      </c>
      <c r="E104" s="129">
        <v>7.8150000000000004</v>
      </c>
      <c r="F104" s="129">
        <v>3.6519999999999997</v>
      </c>
      <c r="G104" s="129">
        <v>3.887</v>
      </c>
      <c r="H104" s="129">
        <v>4.0369999999999999</v>
      </c>
      <c r="I104" s="129">
        <v>5.5540000000000003</v>
      </c>
      <c r="J104" s="64">
        <v>54020030009</v>
      </c>
      <c r="K104" s="31" t="s">
        <v>2347</v>
      </c>
      <c r="L104" s="31" t="s">
        <v>2348</v>
      </c>
      <c r="M104" s="26" t="s">
        <v>141</v>
      </c>
      <c r="N104" s="72" t="s">
        <v>370</v>
      </c>
      <c r="O104" s="25" t="s">
        <v>381</v>
      </c>
      <c r="P104" s="26" t="s">
        <v>1090</v>
      </c>
      <c r="Q104" s="26" t="s">
        <v>370</v>
      </c>
      <c r="R104" s="28">
        <v>16</v>
      </c>
      <c r="S104" s="27">
        <v>45</v>
      </c>
      <c r="T104" s="28">
        <v>18</v>
      </c>
      <c r="U104" s="27">
        <v>0</v>
      </c>
      <c r="V104" s="27">
        <v>1</v>
      </c>
      <c r="W104" s="27">
        <v>1</v>
      </c>
      <c r="X104" s="27">
        <v>1</v>
      </c>
      <c r="Y104" s="27">
        <v>1</v>
      </c>
      <c r="Z104" s="27">
        <v>1</v>
      </c>
      <c r="AA104" s="30">
        <v>233345309</v>
      </c>
      <c r="AB104" s="30">
        <v>433750000</v>
      </c>
      <c r="AC104" s="30">
        <v>542187500</v>
      </c>
      <c r="AD104" s="30">
        <v>677734375</v>
      </c>
      <c r="AE104" s="30">
        <f t="shared" si="2"/>
        <v>1887017184</v>
      </c>
      <c r="AF104" s="59" t="s">
        <v>369</v>
      </c>
    </row>
    <row r="105" spans="1:32" ht="102" x14ac:dyDescent="0.25">
      <c r="A105" s="170"/>
      <c r="B105" s="171">
        <v>0</v>
      </c>
      <c r="C105" s="172"/>
      <c r="D105" s="172">
        <v>0</v>
      </c>
      <c r="E105" s="129">
        <v>0</v>
      </c>
      <c r="F105" s="129">
        <v>10.972</v>
      </c>
      <c r="G105" s="129">
        <v>8.9190000000000005</v>
      </c>
      <c r="H105" s="129">
        <v>8.4089999999999989</v>
      </c>
      <c r="I105" s="129">
        <v>7.0749999999999993</v>
      </c>
      <c r="J105" s="64">
        <v>54020030010</v>
      </c>
      <c r="K105" s="31" t="s">
        <v>2349</v>
      </c>
      <c r="L105" s="31" t="s">
        <v>2350</v>
      </c>
      <c r="M105" s="26" t="s">
        <v>105</v>
      </c>
      <c r="N105" s="72" t="s">
        <v>371</v>
      </c>
      <c r="O105" s="25" t="s">
        <v>405</v>
      </c>
      <c r="P105" s="26" t="s">
        <v>1091</v>
      </c>
      <c r="Q105" s="26" t="s">
        <v>370</v>
      </c>
      <c r="R105" s="26">
        <v>9</v>
      </c>
      <c r="S105" s="27">
        <v>23</v>
      </c>
      <c r="T105" s="28">
        <v>17</v>
      </c>
      <c r="U105" s="27">
        <v>0</v>
      </c>
      <c r="V105" s="27">
        <v>71</v>
      </c>
      <c r="W105" s="27">
        <v>0</v>
      </c>
      <c r="X105" s="26">
        <v>3</v>
      </c>
      <c r="Y105" s="26">
        <v>6</v>
      </c>
      <c r="Z105" s="26">
        <v>71</v>
      </c>
      <c r="AA105" s="30">
        <v>0</v>
      </c>
      <c r="AB105" s="30">
        <v>15275315000</v>
      </c>
      <c r="AC105" s="30">
        <v>10342441000</v>
      </c>
      <c r="AD105" s="30">
        <v>11376685000</v>
      </c>
      <c r="AE105" s="30">
        <f t="shared" si="2"/>
        <v>36994441000</v>
      </c>
      <c r="AF105" s="59" t="s">
        <v>351</v>
      </c>
    </row>
    <row r="106" spans="1:32" ht="127.5" x14ac:dyDescent="0.25">
      <c r="A106" s="170"/>
      <c r="B106" s="171">
        <v>0</v>
      </c>
      <c r="C106" s="172"/>
      <c r="D106" s="172">
        <v>0</v>
      </c>
      <c r="E106" s="129">
        <v>0</v>
      </c>
      <c r="F106" s="129">
        <v>4.2370000000000001</v>
      </c>
      <c r="G106" s="129">
        <v>4.3450000000000006</v>
      </c>
      <c r="H106" s="129">
        <v>4.258</v>
      </c>
      <c r="I106" s="129">
        <v>3.2099999999999995</v>
      </c>
      <c r="J106" s="64">
        <v>54020030011</v>
      </c>
      <c r="K106" s="31" t="s">
        <v>2351</v>
      </c>
      <c r="L106" s="31" t="s">
        <v>2352</v>
      </c>
      <c r="M106" s="26" t="s">
        <v>105</v>
      </c>
      <c r="N106" s="72" t="s">
        <v>371</v>
      </c>
      <c r="O106" s="25" t="s">
        <v>1092</v>
      </c>
      <c r="P106" s="26" t="s">
        <v>1093</v>
      </c>
      <c r="Q106" s="26" t="s">
        <v>370</v>
      </c>
      <c r="R106" s="28">
        <v>17</v>
      </c>
      <c r="S106" s="27">
        <v>23</v>
      </c>
      <c r="T106" s="28">
        <v>17</v>
      </c>
      <c r="U106" s="27">
        <v>0</v>
      </c>
      <c r="V106" s="27">
        <v>50</v>
      </c>
      <c r="W106" s="27">
        <v>0</v>
      </c>
      <c r="X106" s="26">
        <v>15</v>
      </c>
      <c r="Y106" s="26">
        <v>30</v>
      </c>
      <c r="Z106" s="26">
        <v>50</v>
      </c>
      <c r="AA106" s="30">
        <v>0</v>
      </c>
      <c r="AB106" s="30">
        <v>822290000</v>
      </c>
      <c r="AC106" s="30">
        <v>822290000</v>
      </c>
      <c r="AD106" s="30">
        <v>822290000</v>
      </c>
      <c r="AE106" s="30">
        <f t="shared" si="2"/>
        <v>2466870000</v>
      </c>
      <c r="AF106" s="59" t="s">
        <v>351</v>
      </c>
    </row>
    <row r="107" spans="1:32" ht="76.5" x14ac:dyDescent="0.25">
      <c r="A107" s="170"/>
      <c r="B107" s="171">
        <v>0</v>
      </c>
      <c r="C107" s="172"/>
      <c r="D107" s="172">
        <v>0</v>
      </c>
      <c r="E107" s="129">
        <v>9.5310000000000006</v>
      </c>
      <c r="F107" s="129">
        <v>8.2789999999999999</v>
      </c>
      <c r="G107" s="129">
        <v>7.2690000000000001</v>
      </c>
      <c r="H107" s="129">
        <v>8.3030000000000008</v>
      </c>
      <c r="I107" s="129">
        <v>5.9630000000000001</v>
      </c>
      <c r="J107" s="64">
        <v>54020030012</v>
      </c>
      <c r="K107" s="31" t="s">
        <v>2353</v>
      </c>
      <c r="L107" s="31" t="s">
        <v>2354</v>
      </c>
      <c r="M107" s="26" t="s">
        <v>105</v>
      </c>
      <c r="N107" s="72" t="s">
        <v>371</v>
      </c>
      <c r="O107" s="25" t="s">
        <v>405</v>
      </c>
      <c r="P107" s="26" t="s">
        <v>1094</v>
      </c>
      <c r="Q107" s="26" t="s">
        <v>370</v>
      </c>
      <c r="R107" s="28">
        <v>17</v>
      </c>
      <c r="S107" s="27">
        <v>23</v>
      </c>
      <c r="T107" s="28">
        <v>17</v>
      </c>
      <c r="U107" s="27">
        <v>0</v>
      </c>
      <c r="V107" s="27">
        <v>3.5</v>
      </c>
      <c r="W107" s="27">
        <v>0</v>
      </c>
      <c r="X107" s="26">
        <v>1.5</v>
      </c>
      <c r="Y107" s="26">
        <v>2.5</v>
      </c>
      <c r="Z107" s="26">
        <v>3.5</v>
      </c>
      <c r="AA107" s="30">
        <v>1012000000</v>
      </c>
      <c r="AB107" s="30">
        <v>7500000000</v>
      </c>
      <c r="AC107" s="30">
        <v>7500000000</v>
      </c>
      <c r="AD107" s="30">
        <v>10000000000</v>
      </c>
      <c r="AE107" s="30">
        <f t="shared" si="2"/>
        <v>26012000000</v>
      </c>
      <c r="AF107" s="59" t="s">
        <v>351</v>
      </c>
    </row>
    <row r="108" spans="1:32" ht="76.5" x14ac:dyDescent="0.25">
      <c r="A108" s="170"/>
      <c r="B108" s="171">
        <v>0</v>
      </c>
      <c r="C108" s="172"/>
      <c r="D108" s="172">
        <v>0</v>
      </c>
      <c r="E108" s="129">
        <v>21.468</v>
      </c>
      <c r="F108" s="129">
        <v>6.3820000000000006</v>
      </c>
      <c r="G108" s="129">
        <v>6.2460000000000004</v>
      </c>
      <c r="H108" s="129">
        <v>7.2450000000000001</v>
      </c>
      <c r="I108" s="129">
        <v>10.465</v>
      </c>
      <c r="J108" s="64">
        <v>54020030013</v>
      </c>
      <c r="K108" s="31" t="s">
        <v>2355</v>
      </c>
      <c r="L108" s="31" t="s">
        <v>2356</v>
      </c>
      <c r="M108" s="26" t="s">
        <v>105</v>
      </c>
      <c r="N108" s="72" t="s">
        <v>371</v>
      </c>
      <c r="O108" s="25" t="s">
        <v>405</v>
      </c>
      <c r="P108" s="26" t="s">
        <v>1095</v>
      </c>
      <c r="Q108" s="26" t="s">
        <v>370</v>
      </c>
      <c r="R108" s="28">
        <v>17</v>
      </c>
      <c r="S108" s="27">
        <v>23</v>
      </c>
      <c r="T108" s="28">
        <v>17</v>
      </c>
      <c r="U108" s="27">
        <v>0</v>
      </c>
      <c r="V108" s="27">
        <v>10</v>
      </c>
      <c r="W108" s="27">
        <v>1</v>
      </c>
      <c r="X108" s="26">
        <v>4</v>
      </c>
      <c r="Y108" s="26">
        <v>8</v>
      </c>
      <c r="Z108" s="26">
        <v>10</v>
      </c>
      <c r="AA108" s="30">
        <v>11598000000</v>
      </c>
      <c r="AB108" s="30">
        <v>5573520000</v>
      </c>
      <c r="AC108" s="30">
        <v>5652196000</v>
      </c>
      <c r="AD108" s="30">
        <v>4734805800</v>
      </c>
      <c r="AE108" s="30">
        <f t="shared" si="2"/>
        <v>27558521800</v>
      </c>
      <c r="AF108" s="59" t="s">
        <v>351</v>
      </c>
    </row>
    <row r="109" spans="1:32" ht="76.5" x14ac:dyDescent="0.25">
      <c r="A109" s="170"/>
      <c r="B109" s="171">
        <v>0</v>
      </c>
      <c r="C109" s="172"/>
      <c r="D109" s="172">
        <v>0</v>
      </c>
      <c r="E109" s="129">
        <v>0</v>
      </c>
      <c r="F109" s="129">
        <v>7.0459999999999994</v>
      </c>
      <c r="G109" s="129">
        <v>10.266999999999999</v>
      </c>
      <c r="H109" s="129">
        <v>10.893000000000001</v>
      </c>
      <c r="I109" s="129">
        <v>7.0519999999999996</v>
      </c>
      <c r="J109" s="64">
        <v>54020030014</v>
      </c>
      <c r="K109" s="31" t="s">
        <v>2357</v>
      </c>
      <c r="L109" s="31" t="s">
        <v>2358</v>
      </c>
      <c r="M109" s="26" t="s">
        <v>105</v>
      </c>
      <c r="N109" s="72" t="s">
        <v>370</v>
      </c>
      <c r="O109" s="25" t="s">
        <v>408</v>
      </c>
      <c r="P109" s="26" t="s">
        <v>1096</v>
      </c>
      <c r="Q109" s="26" t="s">
        <v>370</v>
      </c>
      <c r="R109" s="28">
        <v>17</v>
      </c>
      <c r="S109" s="27">
        <v>23</v>
      </c>
      <c r="T109" s="28">
        <v>17</v>
      </c>
      <c r="U109" s="27">
        <v>27</v>
      </c>
      <c r="V109" s="27">
        <v>41</v>
      </c>
      <c r="W109" s="27">
        <v>0</v>
      </c>
      <c r="X109" s="26">
        <v>35</v>
      </c>
      <c r="Y109" s="26">
        <v>37</v>
      </c>
      <c r="Z109" s="26">
        <v>41</v>
      </c>
      <c r="AA109" s="30">
        <v>0</v>
      </c>
      <c r="AB109" s="30">
        <v>12000000000</v>
      </c>
      <c r="AC109" s="30">
        <v>13000000000</v>
      </c>
      <c r="AD109" s="30">
        <v>13000000000</v>
      </c>
      <c r="AE109" s="30">
        <f t="shared" si="2"/>
        <v>38000000000</v>
      </c>
      <c r="AF109" s="59" t="s">
        <v>351</v>
      </c>
    </row>
    <row r="110" spans="1:32" ht="63.75" x14ac:dyDescent="0.25">
      <c r="A110" s="170"/>
      <c r="B110" s="171">
        <v>0</v>
      </c>
      <c r="C110" s="172"/>
      <c r="D110" s="172">
        <v>0</v>
      </c>
      <c r="E110" s="129">
        <v>0</v>
      </c>
      <c r="F110" s="129">
        <v>4.0329999999999995</v>
      </c>
      <c r="G110" s="129">
        <v>4.2759999999999998</v>
      </c>
      <c r="H110" s="129">
        <v>4.1419999999999995</v>
      </c>
      <c r="I110" s="129">
        <v>3.113</v>
      </c>
      <c r="J110" s="64">
        <v>54020030015</v>
      </c>
      <c r="K110" s="31" t="s">
        <v>2359</v>
      </c>
      <c r="L110" s="31" t="s">
        <v>2360</v>
      </c>
      <c r="M110" s="26" t="s">
        <v>105</v>
      </c>
      <c r="N110" s="72" t="s">
        <v>371</v>
      </c>
      <c r="O110" s="25" t="s">
        <v>507</v>
      </c>
      <c r="P110" s="26" t="s">
        <v>1097</v>
      </c>
      <c r="Q110" s="26" t="s">
        <v>371</v>
      </c>
      <c r="R110" s="28">
        <v>17</v>
      </c>
      <c r="S110" s="27">
        <v>23</v>
      </c>
      <c r="T110" s="28">
        <v>17</v>
      </c>
      <c r="U110" s="27">
        <v>0</v>
      </c>
      <c r="V110" s="27">
        <v>100</v>
      </c>
      <c r="W110" s="27">
        <v>0</v>
      </c>
      <c r="X110" s="27">
        <v>35</v>
      </c>
      <c r="Y110" s="27">
        <v>65</v>
      </c>
      <c r="Z110" s="27">
        <v>100</v>
      </c>
      <c r="AA110" s="30">
        <v>0</v>
      </c>
      <c r="AB110" s="30">
        <v>1352000000</v>
      </c>
      <c r="AC110" s="30">
        <v>1391000000</v>
      </c>
      <c r="AD110" s="30">
        <v>1400000000</v>
      </c>
      <c r="AE110" s="30">
        <f t="shared" si="2"/>
        <v>4143000000</v>
      </c>
      <c r="AF110" s="59" t="s">
        <v>355</v>
      </c>
    </row>
    <row r="111" spans="1:32" ht="63.75" x14ac:dyDescent="0.25">
      <c r="A111" s="170"/>
      <c r="B111" s="171">
        <v>0</v>
      </c>
      <c r="C111" s="172"/>
      <c r="D111" s="172">
        <v>0</v>
      </c>
      <c r="E111" s="129">
        <v>0</v>
      </c>
      <c r="F111" s="129">
        <v>3.2829999999999999</v>
      </c>
      <c r="G111" s="129">
        <v>3.3050000000000002</v>
      </c>
      <c r="H111" s="129">
        <v>3.2949999999999999</v>
      </c>
      <c r="I111" s="129">
        <v>2.4710000000000001</v>
      </c>
      <c r="J111" s="64">
        <v>54020030016</v>
      </c>
      <c r="K111" s="31" t="s">
        <v>2361</v>
      </c>
      <c r="L111" s="31" t="s">
        <v>2362</v>
      </c>
      <c r="M111" s="26" t="s">
        <v>105</v>
      </c>
      <c r="N111" s="72" t="s">
        <v>371</v>
      </c>
      <c r="O111" s="25" t="s">
        <v>507</v>
      </c>
      <c r="P111" s="26" t="s">
        <v>1098</v>
      </c>
      <c r="Q111" s="26" t="s">
        <v>370</v>
      </c>
      <c r="R111" s="28">
        <v>17</v>
      </c>
      <c r="S111" s="27">
        <v>45</v>
      </c>
      <c r="T111" s="28">
        <v>17</v>
      </c>
      <c r="U111" s="27">
        <v>50</v>
      </c>
      <c r="V111" s="27">
        <v>75</v>
      </c>
      <c r="W111" s="27">
        <v>0</v>
      </c>
      <c r="X111" s="27">
        <v>65</v>
      </c>
      <c r="Y111" s="27">
        <v>68</v>
      </c>
      <c r="Z111" s="27">
        <v>75</v>
      </c>
      <c r="AA111" s="30">
        <v>0</v>
      </c>
      <c r="AB111" s="30">
        <v>312170055</v>
      </c>
      <c r="AC111" s="30">
        <v>186446136</v>
      </c>
      <c r="AD111" s="30">
        <v>192971751</v>
      </c>
      <c r="AE111" s="30">
        <f t="shared" si="2"/>
        <v>691587942</v>
      </c>
      <c r="AF111" s="59" t="s">
        <v>360</v>
      </c>
    </row>
    <row r="112" spans="1:32" ht="51" x14ac:dyDescent="0.25">
      <c r="A112" s="170"/>
      <c r="B112" s="171">
        <v>0</v>
      </c>
      <c r="C112" s="172"/>
      <c r="D112" s="172">
        <v>0</v>
      </c>
      <c r="E112" s="129">
        <v>0</v>
      </c>
      <c r="F112" s="129">
        <v>3.7519999999999998</v>
      </c>
      <c r="G112" s="129">
        <v>0</v>
      </c>
      <c r="H112" s="129">
        <v>3.383</v>
      </c>
      <c r="I112" s="129">
        <v>1.7840000000000003</v>
      </c>
      <c r="J112" s="64">
        <v>54020030017</v>
      </c>
      <c r="K112" s="31" t="s">
        <v>2363</v>
      </c>
      <c r="L112" s="31" t="s">
        <v>2364</v>
      </c>
      <c r="M112" s="26" t="s">
        <v>105</v>
      </c>
      <c r="N112" s="72" t="s">
        <v>370</v>
      </c>
      <c r="O112" s="25" t="s">
        <v>381</v>
      </c>
      <c r="P112" s="26" t="s">
        <v>1099</v>
      </c>
      <c r="Q112" s="26" t="s">
        <v>370</v>
      </c>
      <c r="R112" s="28">
        <v>17</v>
      </c>
      <c r="S112" s="27">
        <v>4</v>
      </c>
      <c r="T112" s="28">
        <v>17</v>
      </c>
      <c r="U112" s="27">
        <v>83</v>
      </c>
      <c r="V112" s="27">
        <v>100</v>
      </c>
      <c r="W112" s="27">
        <v>0</v>
      </c>
      <c r="X112" s="27">
        <v>93</v>
      </c>
      <c r="Y112" s="27">
        <v>0</v>
      </c>
      <c r="Z112" s="27">
        <v>100</v>
      </c>
      <c r="AA112" s="30">
        <v>0</v>
      </c>
      <c r="AB112" s="30">
        <v>500000000</v>
      </c>
      <c r="AC112" s="30">
        <v>0</v>
      </c>
      <c r="AD112" s="30">
        <v>250000000</v>
      </c>
      <c r="AE112" s="30">
        <f t="shared" si="2"/>
        <v>750000000</v>
      </c>
      <c r="AF112" s="59" t="s">
        <v>360</v>
      </c>
    </row>
    <row r="113" spans="1:32" ht="51" x14ac:dyDescent="0.25">
      <c r="A113" s="170"/>
      <c r="B113" s="171">
        <v>0</v>
      </c>
      <c r="C113" s="172"/>
      <c r="D113" s="172">
        <v>0</v>
      </c>
      <c r="E113" s="129">
        <v>0</v>
      </c>
      <c r="F113" s="129">
        <v>4.0529999999999999</v>
      </c>
      <c r="G113" s="129">
        <v>3.8180000000000001</v>
      </c>
      <c r="H113" s="129">
        <v>3.8120000000000003</v>
      </c>
      <c r="I113" s="129">
        <v>2.9209999999999998</v>
      </c>
      <c r="J113" s="64">
        <v>54020030018</v>
      </c>
      <c r="K113" s="31" t="s">
        <v>2365</v>
      </c>
      <c r="L113" s="31" t="s">
        <v>2366</v>
      </c>
      <c r="M113" s="26" t="s">
        <v>803</v>
      </c>
      <c r="N113" s="72" t="s">
        <v>370</v>
      </c>
      <c r="O113" s="25" t="s">
        <v>381</v>
      </c>
      <c r="P113" s="26" t="s">
        <v>1100</v>
      </c>
      <c r="Q113" s="26" t="s">
        <v>370</v>
      </c>
      <c r="R113" s="28">
        <v>17</v>
      </c>
      <c r="S113" s="27">
        <v>33</v>
      </c>
      <c r="T113" s="26">
        <v>5</v>
      </c>
      <c r="U113" s="27">
        <v>0</v>
      </c>
      <c r="V113" s="27">
        <v>1</v>
      </c>
      <c r="W113" s="27">
        <v>0</v>
      </c>
      <c r="X113" s="27">
        <v>1</v>
      </c>
      <c r="Y113" s="27">
        <v>1</v>
      </c>
      <c r="Z113" s="27">
        <v>1</v>
      </c>
      <c r="AA113" s="30">
        <v>0</v>
      </c>
      <c r="AB113" s="30">
        <v>700000000</v>
      </c>
      <c r="AC113" s="30">
        <v>500000000</v>
      </c>
      <c r="AD113" s="30">
        <v>530400000</v>
      </c>
      <c r="AE113" s="30">
        <f t="shared" si="2"/>
        <v>1730400000</v>
      </c>
      <c r="AF113" s="59" t="s">
        <v>352</v>
      </c>
    </row>
    <row r="114" spans="1:32" ht="38.25" x14ac:dyDescent="0.25">
      <c r="A114" s="170"/>
      <c r="B114" s="171">
        <v>0</v>
      </c>
      <c r="C114" s="172"/>
      <c r="D114" s="172">
        <v>0</v>
      </c>
      <c r="E114" s="129">
        <v>10.119</v>
      </c>
      <c r="F114" s="129">
        <v>5.5190000000000001</v>
      </c>
      <c r="G114" s="129">
        <v>5.2720000000000002</v>
      </c>
      <c r="H114" s="129">
        <v>4.0609999999999999</v>
      </c>
      <c r="I114" s="129">
        <v>7.1059999999999999</v>
      </c>
      <c r="J114" s="64">
        <v>54020030019</v>
      </c>
      <c r="K114" s="31" t="s">
        <v>2367</v>
      </c>
      <c r="L114" s="31" t="s">
        <v>2368</v>
      </c>
      <c r="M114" s="26" t="s">
        <v>105</v>
      </c>
      <c r="N114" s="72" t="s">
        <v>370</v>
      </c>
      <c r="O114" s="25" t="s">
        <v>381</v>
      </c>
      <c r="P114" s="26" t="s">
        <v>1101</v>
      </c>
      <c r="Q114" s="26" t="s">
        <v>370</v>
      </c>
      <c r="R114" s="28">
        <v>17</v>
      </c>
      <c r="S114" s="27">
        <v>45</v>
      </c>
      <c r="T114" s="28">
        <v>17</v>
      </c>
      <c r="U114" s="27">
        <v>0</v>
      </c>
      <c r="V114" s="27">
        <v>1</v>
      </c>
      <c r="W114" s="68">
        <v>0.2</v>
      </c>
      <c r="X114" s="27">
        <v>1</v>
      </c>
      <c r="Y114" s="27">
        <v>1</v>
      </c>
      <c r="Z114" s="27">
        <v>1</v>
      </c>
      <c r="AA114" s="30">
        <v>1180532978</v>
      </c>
      <c r="AB114" s="30">
        <v>3819467022</v>
      </c>
      <c r="AC114" s="30">
        <v>2000000000</v>
      </c>
      <c r="AD114" s="30">
        <v>2000000000</v>
      </c>
      <c r="AE114" s="30">
        <f t="shared" si="2"/>
        <v>9000000000</v>
      </c>
      <c r="AF114" s="59" t="s">
        <v>360</v>
      </c>
    </row>
    <row r="115" spans="1:32" ht="89.25" x14ac:dyDescent="0.25">
      <c r="A115" s="170"/>
      <c r="B115" s="171">
        <v>0</v>
      </c>
      <c r="C115" s="172"/>
      <c r="D115" s="172">
        <v>0</v>
      </c>
      <c r="E115" s="129">
        <v>13.819000000000001</v>
      </c>
      <c r="F115" s="129">
        <v>4.6739999999999995</v>
      </c>
      <c r="G115" s="129">
        <v>6.9950000000000001</v>
      </c>
      <c r="H115" s="129">
        <v>5.8409999999999993</v>
      </c>
      <c r="I115" s="129">
        <v>4.3780000000000001</v>
      </c>
      <c r="J115" s="64">
        <v>54020030020</v>
      </c>
      <c r="K115" s="31" t="s">
        <v>2369</v>
      </c>
      <c r="L115" s="31" t="s">
        <v>2370</v>
      </c>
      <c r="M115" s="26" t="s">
        <v>141</v>
      </c>
      <c r="N115" s="72" t="s">
        <v>370</v>
      </c>
      <c r="O115" s="25" t="s">
        <v>381</v>
      </c>
      <c r="P115" s="26" t="s">
        <v>1102</v>
      </c>
      <c r="Q115" s="26" t="s">
        <v>370</v>
      </c>
      <c r="R115" s="28">
        <v>17</v>
      </c>
      <c r="S115" s="27">
        <v>45</v>
      </c>
      <c r="T115" s="28">
        <v>18</v>
      </c>
      <c r="U115" s="27">
        <v>0</v>
      </c>
      <c r="V115" s="27">
        <v>1</v>
      </c>
      <c r="W115" s="27">
        <v>0</v>
      </c>
      <c r="X115" s="27">
        <v>1</v>
      </c>
      <c r="Y115" s="27">
        <v>1</v>
      </c>
      <c r="Z115" s="27">
        <v>1</v>
      </c>
      <c r="AA115" s="30">
        <v>1954349081</v>
      </c>
      <c r="AB115" s="30">
        <v>4397285432</v>
      </c>
      <c r="AC115" s="30">
        <v>3053670439</v>
      </c>
      <c r="AD115" s="30">
        <v>3817088049</v>
      </c>
      <c r="AE115" s="30">
        <f t="shared" si="2"/>
        <v>13222393001</v>
      </c>
      <c r="AF115" s="59" t="s">
        <v>369</v>
      </c>
    </row>
    <row r="116" spans="1:32" ht="63.75" x14ac:dyDescent="0.25">
      <c r="A116" s="170"/>
      <c r="B116" s="171">
        <v>0</v>
      </c>
      <c r="C116" s="172" t="s">
        <v>2371</v>
      </c>
      <c r="D116" s="172">
        <v>15.120000000000001</v>
      </c>
      <c r="E116" s="129">
        <v>26.981000000000002</v>
      </c>
      <c r="F116" s="129">
        <v>9.6989999999999998</v>
      </c>
      <c r="G116" s="129">
        <v>9.843</v>
      </c>
      <c r="H116" s="129">
        <v>11.968</v>
      </c>
      <c r="I116" s="129">
        <v>7.8770000000000007</v>
      </c>
      <c r="J116" s="64">
        <v>54020040001</v>
      </c>
      <c r="K116" s="31" t="s">
        <v>2372</v>
      </c>
      <c r="L116" s="31" t="s">
        <v>2373</v>
      </c>
      <c r="M116" s="26" t="s">
        <v>105</v>
      </c>
      <c r="N116" s="72" t="s">
        <v>1103</v>
      </c>
      <c r="O116" s="25" t="s">
        <v>381</v>
      </c>
      <c r="P116" s="26" t="s">
        <v>1104</v>
      </c>
      <c r="Q116" s="26" t="s">
        <v>370</v>
      </c>
      <c r="R116" s="28">
        <v>17</v>
      </c>
      <c r="S116" s="27">
        <v>13</v>
      </c>
      <c r="T116" s="28">
        <v>17</v>
      </c>
      <c r="U116" s="27">
        <v>457708</v>
      </c>
      <c r="V116" s="27">
        <v>800282</v>
      </c>
      <c r="W116" s="27">
        <v>0</v>
      </c>
      <c r="X116" s="27">
        <v>287246</v>
      </c>
      <c r="Y116" s="27">
        <v>534968</v>
      </c>
      <c r="Z116" s="27">
        <v>800282</v>
      </c>
      <c r="AA116" s="30">
        <v>3175396000</v>
      </c>
      <c r="AB116" s="30">
        <v>4926000000</v>
      </c>
      <c r="AC116" s="30">
        <v>5628509346</v>
      </c>
      <c r="AD116" s="30">
        <v>5842406076</v>
      </c>
      <c r="AE116" s="30">
        <f t="shared" si="2"/>
        <v>19572311422</v>
      </c>
      <c r="AF116" s="59" t="s">
        <v>1148</v>
      </c>
    </row>
    <row r="117" spans="1:32" ht="102" x14ac:dyDescent="0.25">
      <c r="A117" s="170"/>
      <c r="B117" s="171">
        <v>0</v>
      </c>
      <c r="C117" s="172"/>
      <c r="D117" s="172">
        <v>0</v>
      </c>
      <c r="E117" s="129">
        <v>12.885</v>
      </c>
      <c r="F117" s="129">
        <v>10.615</v>
      </c>
      <c r="G117" s="129">
        <v>10.872999999999999</v>
      </c>
      <c r="H117" s="129">
        <v>11.962</v>
      </c>
      <c r="I117" s="129">
        <v>12.645999999999999</v>
      </c>
      <c r="J117" s="64">
        <v>54020040002</v>
      </c>
      <c r="K117" s="31" t="s">
        <v>2374</v>
      </c>
      <c r="L117" s="31" t="s">
        <v>2375</v>
      </c>
      <c r="M117" s="26" t="s">
        <v>105</v>
      </c>
      <c r="N117" s="72" t="s">
        <v>1103</v>
      </c>
      <c r="O117" s="25" t="s">
        <v>457</v>
      </c>
      <c r="P117" s="26" t="s">
        <v>1105</v>
      </c>
      <c r="Q117" s="26" t="s">
        <v>370</v>
      </c>
      <c r="R117" s="28">
        <v>17</v>
      </c>
      <c r="S117" s="27">
        <v>13</v>
      </c>
      <c r="T117" s="28">
        <v>17</v>
      </c>
      <c r="U117" s="27">
        <v>3821372</v>
      </c>
      <c r="V117" s="27">
        <v>5098227</v>
      </c>
      <c r="W117" s="27">
        <v>1138295</v>
      </c>
      <c r="X117" s="27">
        <v>2374663</v>
      </c>
      <c r="Y117" s="27">
        <v>3693506</v>
      </c>
      <c r="Z117" s="27">
        <v>5098227</v>
      </c>
      <c r="AA117" s="30">
        <v>1468757293</v>
      </c>
      <c r="AB117" s="30">
        <v>5624000000</v>
      </c>
      <c r="AC117" s="30">
        <v>8479609903</v>
      </c>
      <c r="AD117" s="30">
        <v>9261005580</v>
      </c>
      <c r="AE117" s="30">
        <f t="shared" si="2"/>
        <v>24833372776</v>
      </c>
      <c r="AF117" s="59" t="s">
        <v>1148</v>
      </c>
    </row>
    <row r="118" spans="1:32" ht="127.5" x14ac:dyDescent="0.25">
      <c r="A118" s="170"/>
      <c r="B118" s="171">
        <v>0</v>
      </c>
      <c r="C118" s="172"/>
      <c r="D118" s="172">
        <v>0</v>
      </c>
      <c r="E118" s="129">
        <v>16.265999999999998</v>
      </c>
      <c r="F118" s="129">
        <v>16.254999999999999</v>
      </c>
      <c r="G118" s="129">
        <v>15.775</v>
      </c>
      <c r="H118" s="129">
        <v>15.334999999999999</v>
      </c>
      <c r="I118" s="129">
        <v>19.434000000000001</v>
      </c>
      <c r="J118" s="64">
        <v>54020040003</v>
      </c>
      <c r="K118" s="31" t="s">
        <v>2376</v>
      </c>
      <c r="L118" s="31" t="s">
        <v>2377</v>
      </c>
      <c r="M118" s="26" t="s">
        <v>105</v>
      </c>
      <c r="N118" s="72" t="s">
        <v>371</v>
      </c>
      <c r="O118" s="25" t="s">
        <v>405</v>
      </c>
      <c r="P118" s="26" t="s">
        <v>1106</v>
      </c>
      <c r="Q118" s="26" t="s">
        <v>370</v>
      </c>
      <c r="R118" s="28">
        <v>17</v>
      </c>
      <c r="S118" s="27">
        <v>13</v>
      </c>
      <c r="T118" s="28">
        <v>17</v>
      </c>
      <c r="U118" s="27">
        <v>72.5</v>
      </c>
      <c r="V118" s="27">
        <v>80</v>
      </c>
      <c r="W118" s="27">
        <v>74</v>
      </c>
      <c r="X118" s="27">
        <v>76</v>
      </c>
      <c r="Y118" s="27">
        <v>78</v>
      </c>
      <c r="Z118" s="27">
        <v>80</v>
      </c>
      <c r="AA118" s="30">
        <v>3159913667</v>
      </c>
      <c r="AB118" s="30">
        <v>10190000000</v>
      </c>
      <c r="AC118" s="30">
        <v>10516078000</v>
      </c>
      <c r="AD118" s="30">
        <v>10852598000</v>
      </c>
      <c r="AE118" s="30">
        <f t="shared" si="2"/>
        <v>34718589667</v>
      </c>
      <c r="AF118" s="59" t="s">
        <v>1148</v>
      </c>
    </row>
    <row r="119" spans="1:32" ht="89.25" x14ac:dyDescent="0.25">
      <c r="A119" s="170"/>
      <c r="B119" s="171">
        <v>0</v>
      </c>
      <c r="C119" s="172"/>
      <c r="D119" s="172">
        <v>0</v>
      </c>
      <c r="E119" s="129">
        <v>0</v>
      </c>
      <c r="F119" s="129">
        <v>11.4</v>
      </c>
      <c r="G119" s="129">
        <v>8.4809999999999999</v>
      </c>
      <c r="H119" s="129">
        <v>0</v>
      </c>
      <c r="I119" s="129">
        <v>4.97</v>
      </c>
      <c r="J119" s="64">
        <v>54020040004</v>
      </c>
      <c r="K119" s="31" t="s">
        <v>2378</v>
      </c>
      <c r="L119" s="31" t="s">
        <v>2379</v>
      </c>
      <c r="M119" s="26" t="s">
        <v>105</v>
      </c>
      <c r="N119" s="72" t="s">
        <v>370</v>
      </c>
      <c r="O119" s="25" t="s">
        <v>1107</v>
      </c>
      <c r="P119" s="26" t="s">
        <v>1108</v>
      </c>
      <c r="Q119" s="26" t="s">
        <v>370</v>
      </c>
      <c r="R119" s="28">
        <v>17</v>
      </c>
      <c r="S119" s="27">
        <v>13</v>
      </c>
      <c r="T119" s="28">
        <v>17</v>
      </c>
      <c r="U119" s="27">
        <v>0</v>
      </c>
      <c r="V119" s="27">
        <v>1</v>
      </c>
      <c r="W119" s="27">
        <v>0</v>
      </c>
      <c r="X119" s="69">
        <v>0.67</v>
      </c>
      <c r="Y119" s="69">
        <v>1</v>
      </c>
      <c r="Z119" s="27">
        <v>0</v>
      </c>
      <c r="AA119" s="30">
        <v>0</v>
      </c>
      <c r="AB119" s="30">
        <v>5674000000</v>
      </c>
      <c r="AC119" s="30">
        <v>19326000000</v>
      </c>
      <c r="AD119" s="30">
        <v>0</v>
      </c>
      <c r="AE119" s="30">
        <f t="shared" si="2"/>
        <v>25000000000</v>
      </c>
      <c r="AF119" s="59" t="s">
        <v>1148</v>
      </c>
    </row>
    <row r="120" spans="1:32" ht="25.5" x14ac:dyDescent="0.25">
      <c r="A120" s="170"/>
      <c r="B120" s="171">
        <v>0</v>
      </c>
      <c r="C120" s="172"/>
      <c r="D120" s="172">
        <v>0</v>
      </c>
      <c r="E120" s="129">
        <v>0</v>
      </c>
      <c r="F120" s="129">
        <v>11.379999999999999</v>
      </c>
      <c r="G120" s="129">
        <v>0</v>
      </c>
      <c r="H120" s="129">
        <v>0</v>
      </c>
      <c r="I120" s="129">
        <v>1.8450000000000002</v>
      </c>
      <c r="J120" s="64">
        <v>54020040005</v>
      </c>
      <c r="K120" s="31" t="s">
        <v>2380</v>
      </c>
      <c r="L120" s="31" t="s">
        <v>2381</v>
      </c>
      <c r="M120" s="26" t="s">
        <v>105</v>
      </c>
      <c r="N120" s="72" t="s">
        <v>371</v>
      </c>
      <c r="O120" s="25" t="s">
        <v>381</v>
      </c>
      <c r="P120" s="26" t="s">
        <v>1109</v>
      </c>
      <c r="Q120" s="26" t="s">
        <v>370</v>
      </c>
      <c r="R120" s="28">
        <v>17</v>
      </c>
      <c r="S120" s="27">
        <v>4</v>
      </c>
      <c r="T120" s="28">
        <v>17</v>
      </c>
      <c r="U120" s="27">
        <v>0</v>
      </c>
      <c r="V120" s="27">
        <v>100</v>
      </c>
      <c r="W120" s="27">
        <v>0</v>
      </c>
      <c r="X120" s="27">
        <v>100</v>
      </c>
      <c r="Y120" s="27">
        <v>0</v>
      </c>
      <c r="Z120" s="27">
        <v>0</v>
      </c>
      <c r="AA120" s="30">
        <v>0</v>
      </c>
      <c r="AB120" s="30">
        <v>1879000000</v>
      </c>
      <c r="AC120" s="30">
        <v>0</v>
      </c>
      <c r="AD120" s="30">
        <v>0</v>
      </c>
      <c r="AE120" s="30">
        <f t="shared" si="2"/>
        <v>1879000000</v>
      </c>
      <c r="AF120" s="59" t="s">
        <v>1148</v>
      </c>
    </row>
    <row r="121" spans="1:32" ht="38.25" x14ac:dyDescent="0.25">
      <c r="A121" s="170"/>
      <c r="B121" s="171">
        <v>0</v>
      </c>
      <c r="C121" s="172"/>
      <c r="D121" s="172">
        <v>0</v>
      </c>
      <c r="E121" s="129">
        <v>15.250999999999999</v>
      </c>
      <c r="F121" s="129">
        <v>9.141</v>
      </c>
      <c r="G121" s="129">
        <v>9.98</v>
      </c>
      <c r="H121" s="129">
        <v>11.711</v>
      </c>
      <c r="I121" s="129">
        <v>12.368</v>
      </c>
      <c r="J121" s="64">
        <v>54020040006</v>
      </c>
      <c r="K121" s="31" t="s">
        <v>2382</v>
      </c>
      <c r="L121" s="31" t="s">
        <v>2383</v>
      </c>
      <c r="M121" s="26" t="s">
        <v>105</v>
      </c>
      <c r="N121" s="72" t="s">
        <v>370</v>
      </c>
      <c r="O121" s="25" t="s">
        <v>381</v>
      </c>
      <c r="P121" s="26" t="s">
        <v>1110</v>
      </c>
      <c r="Q121" s="26" t="s">
        <v>370</v>
      </c>
      <c r="R121" s="28">
        <v>17</v>
      </c>
      <c r="S121" s="27">
        <v>4</v>
      </c>
      <c r="T121" s="28">
        <v>17</v>
      </c>
      <c r="U121" s="27">
        <v>85055</v>
      </c>
      <c r="V121" s="27">
        <v>429055</v>
      </c>
      <c r="W121" s="27">
        <v>171055</v>
      </c>
      <c r="X121" s="27">
        <v>257055</v>
      </c>
      <c r="Y121" s="27">
        <v>343055</v>
      </c>
      <c r="Z121" s="27">
        <v>429055</v>
      </c>
      <c r="AA121" s="30">
        <v>2711966395</v>
      </c>
      <c r="AB121" s="30">
        <v>3824000000</v>
      </c>
      <c r="AC121" s="30">
        <v>5766153219</v>
      </c>
      <c r="AD121" s="30">
        <v>5996799348</v>
      </c>
      <c r="AE121" s="30">
        <f t="shared" si="2"/>
        <v>18298918962</v>
      </c>
      <c r="AF121" s="59" t="s">
        <v>1148</v>
      </c>
    </row>
    <row r="122" spans="1:32" ht="38.25" x14ac:dyDescent="0.25">
      <c r="A122" s="170"/>
      <c r="B122" s="171">
        <v>0</v>
      </c>
      <c r="C122" s="172"/>
      <c r="D122" s="172">
        <v>0</v>
      </c>
      <c r="E122" s="129">
        <v>0</v>
      </c>
      <c r="F122" s="129">
        <v>11.459999999999999</v>
      </c>
      <c r="G122" s="129">
        <v>7.7310000000000008</v>
      </c>
      <c r="H122" s="129">
        <v>7.9769999999999994</v>
      </c>
      <c r="I122" s="129">
        <v>6.2920000000000007</v>
      </c>
      <c r="J122" s="64">
        <v>54020040007</v>
      </c>
      <c r="K122" s="31" t="s">
        <v>2384</v>
      </c>
      <c r="L122" s="31" t="s">
        <v>2385</v>
      </c>
      <c r="M122" s="26" t="s">
        <v>105</v>
      </c>
      <c r="N122" s="72" t="s">
        <v>370</v>
      </c>
      <c r="O122" s="25" t="s">
        <v>381</v>
      </c>
      <c r="P122" s="26" t="s">
        <v>1111</v>
      </c>
      <c r="Q122" s="26" t="s">
        <v>370</v>
      </c>
      <c r="R122" s="28">
        <v>17</v>
      </c>
      <c r="S122" s="27">
        <v>4</v>
      </c>
      <c r="T122" s="28">
        <v>17</v>
      </c>
      <c r="U122" s="27">
        <v>0</v>
      </c>
      <c r="V122" s="27">
        <v>1</v>
      </c>
      <c r="W122" s="27">
        <v>0</v>
      </c>
      <c r="X122" s="68">
        <v>0.5</v>
      </c>
      <c r="Y122" s="68">
        <v>0.83</v>
      </c>
      <c r="Z122" s="68">
        <v>1</v>
      </c>
      <c r="AA122" s="30">
        <v>0</v>
      </c>
      <c r="AB122" s="30">
        <v>1500000000</v>
      </c>
      <c r="AC122" s="30">
        <v>1000000000</v>
      </c>
      <c r="AD122" s="30">
        <v>500000000</v>
      </c>
      <c r="AE122" s="30">
        <f t="shared" si="2"/>
        <v>3000000000</v>
      </c>
      <c r="AF122" s="59" t="s">
        <v>1148</v>
      </c>
    </row>
    <row r="123" spans="1:32" ht="38.25" x14ac:dyDescent="0.25">
      <c r="A123" s="170"/>
      <c r="B123" s="171">
        <v>0</v>
      </c>
      <c r="C123" s="172"/>
      <c r="D123" s="172">
        <v>0</v>
      </c>
      <c r="E123" s="129">
        <v>6.4610000000000003</v>
      </c>
      <c r="F123" s="129">
        <v>0</v>
      </c>
      <c r="G123" s="129">
        <v>12.446</v>
      </c>
      <c r="H123" s="129">
        <v>14.079000000000001</v>
      </c>
      <c r="I123" s="129">
        <v>12.504000000000001</v>
      </c>
      <c r="J123" s="64">
        <v>54020040008</v>
      </c>
      <c r="K123" s="31" t="s">
        <v>2386</v>
      </c>
      <c r="L123" s="31" t="s">
        <v>2387</v>
      </c>
      <c r="M123" s="26" t="s">
        <v>105</v>
      </c>
      <c r="N123" s="72" t="s">
        <v>370</v>
      </c>
      <c r="O123" s="25" t="s">
        <v>381</v>
      </c>
      <c r="P123" s="26" t="s">
        <v>1112</v>
      </c>
      <c r="Q123" s="26" t="s">
        <v>370</v>
      </c>
      <c r="R123" s="28">
        <v>17</v>
      </c>
      <c r="S123" s="27">
        <v>4</v>
      </c>
      <c r="T123" s="28">
        <v>17</v>
      </c>
      <c r="U123" s="27">
        <v>0</v>
      </c>
      <c r="V123" s="27">
        <v>1</v>
      </c>
      <c r="W123" s="69">
        <v>0.1</v>
      </c>
      <c r="X123" s="69">
        <v>0</v>
      </c>
      <c r="Y123" s="69">
        <v>0.75</v>
      </c>
      <c r="Z123" s="69">
        <v>1</v>
      </c>
      <c r="AA123" s="30">
        <v>217100000</v>
      </c>
      <c r="AB123" s="30">
        <v>0</v>
      </c>
      <c r="AC123" s="30">
        <v>26954440711</v>
      </c>
      <c r="AD123" s="30">
        <v>22828459289</v>
      </c>
      <c r="AE123" s="30">
        <f t="shared" si="2"/>
        <v>50000000000</v>
      </c>
      <c r="AF123" s="59" t="s">
        <v>1148</v>
      </c>
    </row>
    <row r="124" spans="1:32" ht="51" x14ac:dyDescent="0.25">
      <c r="A124" s="170"/>
      <c r="B124" s="171">
        <v>0</v>
      </c>
      <c r="C124" s="172"/>
      <c r="D124" s="172">
        <v>0</v>
      </c>
      <c r="E124" s="129">
        <v>8.7110000000000003</v>
      </c>
      <c r="F124" s="129">
        <v>7.4759999999999991</v>
      </c>
      <c r="G124" s="129">
        <v>8.7309999999999999</v>
      </c>
      <c r="H124" s="129">
        <v>9.343</v>
      </c>
      <c r="I124" s="129">
        <v>10.679</v>
      </c>
      <c r="J124" s="64">
        <v>54020040009</v>
      </c>
      <c r="K124" s="31" t="s">
        <v>2388</v>
      </c>
      <c r="L124" s="31" t="s">
        <v>2389</v>
      </c>
      <c r="M124" s="26" t="s">
        <v>105</v>
      </c>
      <c r="N124" s="72" t="s">
        <v>371</v>
      </c>
      <c r="O124" s="25" t="s">
        <v>507</v>
      </c>
      <c r="P124" s="26" t="s">
        <v>1113</v>
      </c>
      <c r="Q124" s="26" t="s">
        <v>371</v>
      </c>
      <c r="R124" s="28">
        <v>17</v>
      </c>
      <c r="S124" s="27">
        <v>24</v>
      </c>
      <c r="T124" s="26">
        <v>9</v>
      </c>
      <c r="U124" s="27">
        <v>8.9600000000000009</v>
      </c>
      <c r="V124" s="27">
        <v>10</v>
      </c>
      <c r="W124" s="69">
        <v>9.2200000000000006</v>
      </c>
      <c r="X124" s="69">
        <v>9.48</v>
      </c>
      <c r="Y124" s="69">
        <v>9.74</v>
      </c>
      <c r="Z124" s="69">
        <v>10</v>
      </c>
      <c r="AA124" s="30">
        <v>749699742</v>
      </c>
      <c r="AB124" s="30">
        <v>900000000</v>
      </c>
      <c r="AC124" s="30">
        <v>1000000000</v>
      </c>
      <c r="AD124" s="30">
        <v>1200000000</v>
      </c>
      <c r="AE124" s="30">
        <f t="shared" si="2"/>
        <v>3849699742</v>
      </c>
      <c r="AF124" s="59" t="s">
        <v>359</v>
      </c>
    </row>
    <row r="125" spans="1:32" ht="89.25" x14ac:dyDescent="0.25">
      <c r="A125" s="170"/>
      <c r="B125" s="171">
        <v>0</v>
      </c>
      <c r="C125" s="172"/>
      <c r="D125" s="172">
        <v>0</v>
      </c>
      <c r="E125" s="129">
        <v>5.3360000000000003</v>
      </c>
      <c r="F125" s="129">
        <v>4.9550000000000001</v>
      </c>
      <c r="G125" s="129">
        <v>7.3460000000000001</v>
      </c>
      <c r="H125" s="129">
        <v>8.5</v>
      </c>
      <c r="I125" s="129">
        <v>1.8370000000000002</v>
      </c>
      <c r="J125" s="64">
        <v>54020040010</v>
      </c>
      <c r="K125" s="31" t="s">
        <v>2390</v>
      </c>
      <c r="L125" s="31" t="s">
        <v>2391</v>
      </c>
      <c r="M125" s="26" t="s">
        <v>172</v>
      </c>
      <c r="N125" s="72" t="s">
        <v>370</v>
      </c>
      <c r="O125" s="25" t="s">
        <v>381</v>
      </c>
      <c r="P125" s="26" t="s">
        <v>1114</v>
      </c>
      <c r="Q125" s="26" t="s">
        <v>370</v>
      </c>
      <c r="R125" s="28">
        <v>17</v>
      </c>
      <c r="S125" s="32">
        <v>40</v>
      </c>
      <c r="T125" s="33">
        <v>17</v>
      </c>
      <c r="U125" s="27">
        <v>0</v>
      </c>
      <c r="V125" s="27">
        <v>1</v>
      </c>
      <c r="W125" s="68">
        <v>0.7</v>
      </c>
      <c r="X125" s="68">
        <v>0.8</v>
      </c>
      <c r="Y125" s="68">
        <v>0.9</v>
      </c>
      <c r="Z125" s="68">
        <v>1</v>
      </c>
      <c r="AA125" s="30">
        <v>50000000</v>
      </c>
      <c r="AB125" s="30">
        <v>50000000</v>
      </c>
      <c r="AC125" s="30">
        <v>50000000</v>
      </c>
      <c r="AD125" s="30">
        <v>50000000</v>
      </c>
      <c r="AE125" s="30">
        <f t="shared" si="2"/>
        <v>200000000</v>
      </c>
      <c r="AF125" s="59" t="s">
        <v>363</v>
      </c>
    </row>
    <row r="126" spans="1:32" ht="51" x14ac:dyDescent="0.25">
      <c r="A126" s="170"/>
      <c r="B126" s="171">
        <v>0</v>
      </c>
      <c r="C126" s="172"/>
      <c r="D126" s="172">
        <v>0</v>
      </c>
      <c r="E126" s="129">
        <v>8.109</v>
      </c>
      <c r="F126" s="129">
        <v>7.6189999999999998</v>
      </c>
      <c r="G126" s="129">
        <v>8.7940000000000005</v>
      </c>
      <c r="H126" s="129">
        <v>9.125</v>
      </c>
      <c r="I126" s="129">
        <v>9.548</v>
      </c>
      <c r="J126" s="64">
        <v>54020040011</v>
      </c>
      <c r="K126" s="31" t="s">
        <v>2392</v>
      </c>
      <c r="L126" s="31" t="s">
        <v>2393</v>
      </c>
      <c r="M126" s="26" t="s">
        <v>105</v>
      </c>
      <c r="N126" s="72" t="s">
        <v>1103</v>
      </c>
      <c r="O126" s="25" t="s">
        <v>756</v>
      </c>
      <c r="P126" s="26" t="s">
        <v>1115</v>
      </c>
      <c r="Q126" s="26" t="s">
        <v>380</v>
      </c>
      <c r="R126" s="28">
        <v>17</v>
      </c>
      <c r="S126" s="27">
        <v>40</v>
      </c>
      <c r="T126" s="26">
        <v>7</v>
      </c>
      <c r="U126" s="27">
        <v>6202</v>
      </c>
      <c r="V126" s="27">
        <v>9500</v>
      </c>
      <c r="W126" s="27">
        <v>6479</v>
      </c>
      <c r="X126" s="27">
        <v>7486</v>
      </c>
      <c r="Y126" s="27">
        <v>8493</v>
      </c>
      <c r="Z126" s="27">
        <v>9500</v>
      </c>
      <c r="AA126" s="30">
        <v>313326936</v>
      </c>
      <c r="AB126" s="30">
        <v>986979852</v>
      </c>
      <c r="AC126" s="30">
        <v>1036328842</v>
      </c>
      <c r="AD126" s="30">
        <v>1088145284</v>
      </c>
      <c r="AE126" s="30">
        <f t="shared" si="2"/>
        <v>3424780914</v>
      </c>
      <c r="AF126" s="59" t="s">
        <v>1139</v>
      </c>
    </row>
    <row r="127" spans="1:32" x14ac:dyDescent="0.25">
      <c r="A127" s="85"/>
      <c r="B127" s="86"/>
      <c r="C127" s="87"/>
      <c r="D127" s="87"/>
      <c r="E127" s="87"/>
      <c r="F127" s="87"/>
      <c r="G127" s="87"/>
      <c r="H127" s="87"/>
      <c r="I127" s="87"/>
      <c r="J127" s="85"/>
      <c r="K127" s="52"/>
      <c r="L127" s="52"/>
      <c r="M127" s="47"/>
      <c r="N127" s="47"/>
      <c r="O127" s="46"/>
      <c r="P127" s="47"/>
      <c r="Q127" s="47"/>
      <c r="R127" s="48"/>
      <c r="S127" s="49"/>
      <c r="T127" s="47"/>
      <c r="U127" s="49"/>
      <c r="V127" s="49"/>
      <c r="W127" s="49"/>
      <c r="X127" s="49"/>
      <c r="Y127" s="49"/>
      <c r="Z127" s="49"/>
      <c r="AA127" s="51"/>
      <c r="AB127" s="51"/>
      <c r="AC127" s="51"/>
      <c r="AD127" s="51"/>
      <c r="AE127" s="51"/>
      <c r="AF127" s="88"/>
    </row>
    <row r="128" spans="1:32" ht="76.5" x14ac:dyDescent="0.25">
      <c r="A128" s="170" t="s">
        <v>2394</v>
      </c>
      <c r="B128" s="171">
        <v>32.747</v>
      </c>
      <c r="C128" s="172" t="s">
        <v>2395</v>
      </c>
      <c r="D128" s="172">
        <v>56.725000000000001</v>
      </c>
      <c r="E128" s="129">
        <v>10.517999999999999</v>
      </c>
      <c r="F128" s="129">
        <v>9.5470000000000006</v>
      </c>
      <c r="G128" s="129">
        <v>9.5670000000000002</v>
      </c>
      <c r="H128" s="129">
        <v>10.653</v>
      </c>
      <c r="I128" s="129">
        <v>10.072000000000001</v>
      </c>
      <c r="J128" s="64">
        <v>54030010001</v>
      </c>
      <c r="K128" s="31" t="s">
        <v>2396</v>
      </c>
      <c r="L128" s="31" t="s">
        <v>2397</v>
      </c>
      <c r="M128" s="26" t="s">
        <v>105</v>
      </c>
      <c r="N128" s="72" t="s">
        <v>371</v>
      </c>
      <c r="O128" s="25" t="s">
        <v>507</v>
      </c>
      <c r="P128" s="26" t="s">
        <v>1116</v>
      </c>
      <c r="Q128" s="26" t="s">
        <v>370</v>
      </c>
      <c r="R128" s="28">
        <v>11</v>
      </c>
      <c r="S128" s="27">
        <v>45</v>
      </c>
      <c r="T128" s="28">
        <v>16</v>
      </c>
      <c r="U128" s="27">
        <v>10</v>
      </c>
      <c r="V128" s="27">
        <v>100</v>
      </c>
      <c r="W128" s="27">
        <v>15</v>
      </c>
      <c r="X128" s="27">
        <v>30</v>
      </c>
      <c r="Y128" s="27">
        <v>70</v>
      </c>
      <c r="Z128" s="27">
        <v>100</v>
      </c>
      <c r="AA128" s="30">
        <v>1765284779</v>
      </c>
      <c r="AB128" s="30">
        <v>1443661735</v>
      </c>
      <c r="AC128" s="30">
        <v>3066251291</v>
      </c>
      <c r="AD128" s="30">
        <v>3118229147</v>
      </c>
      <c r="AE128" s="30">
        <f t="shared" si="2"/>
        <v>9393426952</v>
      </c>
      <c r="AF128" s="59" t="s">
        <v>1140</v>
      </c>
    </row>
    <row r="129" spans="1:32" ht="51" x14ac:dyDescent="0.25">
      <c r="A129" s="170"/>
      <c r="B129" s="171">
        <v>0</v>
      </c>
      <c r="C129" s="172"/>
      <c r="D129" s="172">
        <v>0</v>
      </c>
      <c r="E129" s="129">
        <v>8.798</v>
      </c>
      <c r="F129" s="129">
        <v>7.7270000000000003</v>
      </c>
      <c r="G129" s="129">
        <v>7.7439999999999998</v>
      </c>
      <c r="H129" s="129">
        <v>8.4580000000000002</v>
      </c>
      <c r="I129" s="129">
        <v>8.1820000000000004</v>
      </c>
      <c r="J129" s="64">
        <v>54030010002</v>
      </c>
      <c r="K129" s="31" t="s">
        <v>2398</v>
      </c>
      <c r="L129" s="31" t="s">
        <v>2399</v>
      </c>
      <c r="M129" s="26" t="s">
        <v>105</v>
      </c>
      <c r="N129" s="72" t="s">
        <v>370</v>
      </c>
      <c r="O129" s="25" t="s">
        <v>381</v>
      </c>
      <c r="P129" s="26" t="s">
        <v>1117</v>
      </c>
      <c r="Q129" s="26" t="s">
        <v>370</v>
      </c>
      <c r="R129" s="28">
        <v>11</v>
      </c>
      <c r="S129" s="27">
        <v>45</v>
      </c>
      <c r="T129" s="28">
        <v>16</v>
      </c>
      <c r="U129" s="27">
        <v>39677</v>
      </c>
      <c r="V129" s="27">
        <v>79677</v>
      </c>
      <c r="W129" s="27">
        <v>40177</v>
      </c>
      <c r="X129" s="27">
        <v>50000</v>
      </c>
      <c r="Y129" s="27">
        <v>66677</v>
      </c>
      <c r="Z129" s="27">
        <v>79677</v>
      </c>
      <c r="AA129" s="30">
        <v>805284973</v>
      </c>
      <c r="AB129" s="30">
        <v>555802074</v>
      </c>
      <c r="AC129" s="30">
        <v>1922226915</v>
      </c>
      <c r="AD129" s="30">
        <v>1816504435</v>
      </c>
      <c r="AE129" s="30">
        <f t="shared" si="2"/>
        <v>5099818397</v>
      </c>
      <c r="AF129" s="59" t="s">
        <v>1140</v>
      </c>
    </row>
    <row r="130" spans="1:32" ht="63.75" x14ac:dyDescent="0.25">
      <c r="A130" s="170"/>
      <c r="B130" s="171">
        <v>0</v>
      </c>
      <c r="C130" s="172"/>
      <c r="D130" s="172">
        <v>0</v>
      </c>
      <c r="E130" s="129">
        <v>0</v>
      </c>
      <c r="F130" s="129">
        <v>6.8079999999999998</v>
      </c>
      <c r="G130" s="129">
        <v>6.7280000000000006</v>
      </c>
      <c r="H130" s="129">
        <v>6.9639999999999995</v>
      </c>
      <c r="I130" s="129">
        <v>5.125</v>
      </c>
      <c r="J130" s="64">
        <v>54030010003</v>
      </c>
      <c r="K130" s="31" t="s">
        <v>2400</v>
      </c>
      <c r="L130" s="31" t="s">
        <v>2401</v>
      </c>
      <c r="M130" s="26" t="s">
        <v>105</v>
      </c>
      <c r="N130" s="72" t="s">
        <v>370</v>
      </c>
      <c r="O130" s="25" t="s">
        <v>381</v>
      </c>
      <c r="P130" s="26" t="s">
        <v>1118</v>
      </c>
      <c r="Q130" s="26" t="s">
        <v>370</v>
      </c>
      <c r="R130" s="28">
        <v>11</v>
      </c>
      <c r="S130" s="27">
        <v>45</v>
      </c>
      <c r="T130" s="28">
        <v>16</v>
      </c>
      <c r="U130" s="27">
        <v>0</v>
      </c>
      <c r="V130" s="27">
        <v>25</v>
      </c>
      <c r="W130" s="27">
        <v>0</v>
      </c>
      <c r="X130" s="27">
        <v>9</v>
      </c>
      <c r="Y130" s="27">
        <v>17</v>
      </c>
      <c r="Z130" s="27">
        <v>25</v>
      </c>
      <c r="AA130" s="30">
        <v>0</v>
      </c>
      <c r="AB130" s="30">
        <v>334399400</v>
      </c>
      <c r="AC130" s="30">
        <v>700000000</v>
      </c>
      <c r="AD130" s="30">
        <v>800000000</v>
      </c>
      <c r="AE130" s="30">
        <f t="shared" si="2"/>
        <v>1834399400</v>
      </c>
      <c r="AF130" s="59" t="s">
        <v>1140</v>
      </c>
    </row>
    <row r="131" spans="1:32" ht="25.5" x14ac:dyDescent="0.25">
      <c r="A131" s="170"/>
      <c r="B131" s="171">
        <v>0</v>
      </c>
      <c r="C131" s="172"/>
      <c r="D131" s="172">
        <v>0</v>
      </c>
      <c r="E131" s="129">
        <v>7.8299999999999992</v>
      </c>
      <c r="F131" s="129">
        <v>0</v>
      </c>
      <c r="G131" s="129">
        <v>0</v>
      </c>
      <c r="H131" s="129">
        <v>0</v>
      </c>
      <c r="I131" s="129">
        <v>1.9570000000000001</v>
      </c>
      <c r="J131" s="64">
        <v>54030010004</v>
      </c>
      <c r="K131" s="31" t="s">
        <v>2402</v>
      </c>
      <c r="L131" s="31" t="s">
        <v>2403</v>
      </c>
      <c r="M131" s="26" t="s">
        <v>105</v>
      </c>
      <c r="N131" s="72" t="s">
        <v>370</v>
      </c>
      <c r="O131" s="25" t="s">
        <v>381</v>
      </c>
      <c r="P131" s="26" t="s">
        <v>1119</v>
      </c>
      <c r="Q131" s="26" t="s">
        <v>370</v>
      </c>
      <c r="R131" s="28">
        <v>11</v>
      </c>
      <c r="S131" s="27">
        <v>45</v>
      </c>
      <c r="T131" s="28">
        <v>16</v>
      </c>
      <c r="U131" s="27">
        <v>0</v>
      </c>
      <c r="V131" s="27">
        <v>37</v>
      </c>
      <c r="W131" s="27">
        <v>37</v>
      </c>
      <c r="X131" s="27">
        <v>0</v>
      </c>
      <c r="Y131" s="27">
        <v>0</v>
      </c>
      <c r="Z131" s="27">
        <v>0</v>
      </c>
      <c r="AA131" s="30">
        <v>810587383</v>
      </c>
      <c r="AB131" s="30">
        <v>0</v>
      </c>
      <c r="AC131" s="30">
        <v>0</v>
      </c>
      <c r="AD131" s="30">
        <v>0</v>
      </c>
      <c r="AE131" s="30">
        <f t="shared" si="2"/>
        <v>810587383</v>
      </c>
      <c r="AF131" s="59" t="s">
        <v>1140</v>
      </c>
    </row>
    <row r="132" spans="1:32" ht="89.25" x14ac:dyDescent="0.25">
      <c r="A132" s="170"/>
      <c r="B132" s="171">
        <v>0</v>
      </c>
      <c r="C132" s="172"/>
      <c r="D132" s="172">
        <v>0</v>
      </c>
      <c r="E132" s="129">
        <v>9.7729999999999997</v>
      </c>
      <c r="F132" s="129">
        <v>7.8560000000000008</v>
      </c>
      <c r="G132" s="129">
        <v>7.870000000000001</v>
      </c>
      <c r="H132" s="129">
        <v>8.0419999999999998</v>
      </c>
      <c r="I132" s="129">
        <v>8.3849999999999998</v>
      </c>
      <c r="J132" s="64">
        <v>54030010005</v>
      </c>
      <c r="K132" s="31" t="s">
        <v>2404</v>
      </c>
      <c r="L132" s="31" t="s">
        <v>2405</v>
      </c>
      <c r="M132" s="26" t="s">
        <v>141</v>
      </c>
      <c r="N132" s="72" t="s">
        <v>371</v>
      </c>
      <c r="O132" s="25" t="s">
        <v>507</v>
      </c>
      <c r="P132" s="26" t="s">
        <v>1120</v>
      </c>
      <c r="Q132" s="26" t="s">
        <v>370</v>
      </c>
      <c r="R132" s="28">
        <v>11</v>
      </c>
      <c r="S132" s="27">
        <v>45</v>
      </c>
      <c r="T132" s="28">
        <v>16</v>
      </c>
      <c r="U132" s="27">
        <v>100</v>
      </c>
      <c r="V132" s="27">
        <v>100</v>
      </c>
      <c r="W132" s="27">
        <v>100</v>
      </c>
      <c r="X132" s="27">
        <v>100</v>
      </c>
      <c r="Y132" s="27">
        <v>100</v>
      </c>
      <c r="Z132" s="27">
        <v>100</v>
      </c>
      <c r="AA132" s="30">
        <v>1640274479</v>
      </c>
      <c r="AB132" s="30">
        <v>930790585</v>
      </c>
      <c r="AC132" s="30">
        <v>1568244296</v>
      </c>
      <c r="AD132" s="30">
        <v>1646656511</v>
      </c>
      <c r="AE132" s="30">
        <f t="shared" si="2"/>
        <v>5785965871</v>
      </c>
      <c r="AF132" s="59" t="s">
        <v>1140</v>
      </c>
    </row>
    <row r="133" spans="1:32" ht="89.25" x14ac:dyDescent="0.25">
      <c r="A133" s="170"/>
      <c r="B133" s="171">
        <v>0</v>
      </c>
      <c r="C133" s="172"/>
      <c r="D133" s="172">
        <v>0</v>
      </c>
      <c r="E133" s="129">
        <v>8.6560000000000006</v>
      </c>
      <c r="F133" s="129">
        <v>6.4560000000000004</v>
      </c>
      <c r="G133" s="129">
        <v>6.4359999999999999</v>
      </c>
      <c r="H133" s="129">
        <v>6.4339999999999993</v>
      </c>
      <c r="I133" s="129">
        <v>6.9959999999999996</v>
      </c>
      <c r="J133" s="64">
        <v>54030010006</v>
      </c>
      <c r="K133" s="31" t="s">
        <v>2406</v>
      </c>
      <c r="L133" s="31" t="s">
        <v>2407</v>
      </c>
      <c r="M133" s="26" t="s">
        <v>105</v>
      </c>
      <c r="N133" s="72" t="s">
        <v>371</v>
      </c>
      <c r="O133" s="25" t="s">
        <v>507</v>
      </c>
      <c r="P133" s="26" t="s">
        <v>1121</v>
      </c>
      <c r="Q133" s="26" t="s">
        <v>370</v>
      </c>
      <c r="R133" s="28">
        <v>11</v>
      </c>
      <c r="S133" s="27">
        <v>45</v>
      </c>
      <c r="T133" s="28">
        <v>16</v>
      </c>
      <c r="U133" s="27">
        <v>29</v>
      </c>
      <c r="V133" s="27">
        <v>60</v>
      </c>
      <c r="W133" s="27">
        <v>33</v>
      </c>
      <c r="X133" s="27">
        <v>43</v>
      </c>
      <c r="Y133" s="27">
        <v>51</v>
      </c>
      <c r="Z133" s="27">
        <v>60</v>
      </c>
      <c r="AA133" s="30">
        <v>949252753</v>
      </c>
      <c r="AB133" s="30">
        <v>150864100</v>
      </c>
      <c r="AC133" s="30">
        <v>176736648</v>
      </c>
      <c r="AD133" s="30">
        <v>176736648</v>
      </c>
      <c r="AE133" s="30">
        <f t="shared" si="2"/>
        <v>1453590149</v>
      </c>
      <c r="AF133" s="59" t="s">
        <v>1140</v>
      </c>
    </row>
    <row r="134" spans="1:32" ht="89.25" x14ac:dyDescent="0.25">
      <c r="A134" s="170"/>
      <c r="B134" s="171">
        <v>0</v>
      </c>
      <c r="C134" s="172"/>
      <c r="D134" s="172">
        <v>0</v>
      </c>
      <c r="E134" s="129">
        <v>0</v>
      </c>
      <c r="F134" s="129">
        <v>6.5809999999999995</v>
      </c>
      <c r="G134" s="129">
        <v>6.5110000000000001</v>
      </c>
      <c r="H134" s="129">
        <v>5.5</v>
      </c>
      <c r="I134" s="129">
        <v>3.2730000000000001</v>
      </c>
      <c r="J134" s="64">
        <v>54030010007</v>
      </c>
      <c r="K134" s="31" t="s">
        <v>2408</v>
      </c>
      <c r="L134" s="31" t="s">
        <v>2409</v>
      </c>
      <c r="M134" s="26" t="s">
        <v>105</v>
      </c>
      <c r="N134" s="72" t="s">
        <v>370</v>
      </c>
      <c r="O134" s="25" t="s">
        <v>381</v>
      </c>
      <c r="P134" s="26" t="s">
        <v>1122</v>
      </c>
      <c r="Q134" s="26" t="s">
        <v>370</v>
      </c>
      <c r="R134" s="28">
        <v>11</v>
      </c>
      <c r="S134" s="27">
        <v>41</v>
      </c>
      <c r="T134" s="28">
        <v>16</v>
      </c>
      <c r="U134" s="27">
        <v>0</v>
      </c>
      <c r="V134" s="27">
        <v>100</v>
      </c>
      <c r="W134" s="27">
        <v>0</v>
      </c>
      <c r="X134" s="27">
        <v>34</v>
      </c>
      <c r="Y134" s="27">
        <v>67</v>
      </c>
      <c r="Z134" s="27">
        <v>100</v>
      </c>
      <c r="AA134" s="30">
        <v>0</v>
      </c>
      <c r="AB134" s="30">
        <v>473341492</v>
      </c>
      <c r="AC134" s="30">
        <v>612411228</v>
      </c>
      <c r="AD134" s="30">
        <v>612411228.89999998</v>
      </c>
      <c r="AE134" s="30">
        <f t="shared" si="2"/>
        <v>1698163948.9000001</v>
      </c>
      <c r="AF134" s="59" t="s">
        <v>1140</v>
      </c>
    </row>
    <row r="135" spans="1:32" ht="76.5" x14ac:dyDescent="0.25">
      <c r="A135" s="170"/>
      <c r="B135" s="171">
        <v>0</v>
      </c>
      <c r="C135" s="172"/>
      <c r="D135" s="172">
        <v>0</v>
      </c>
      <c r="E135" s="129">
        <v>7.31</v>
      </c>
      <c r="F135" s="129">
        <v>6.4530000000000003</v>
      </c>
      <c r="G135" s="129">
        <v>6.4189999999999996</v>
      </c>
      <c r="H135" s="129">
        <v>7.577</v>
      </c>
      <c r="I135" s="129">
        <v>6.94</v>
      </c>
      <c r="J135" s="64">
        <v>54030010008</v>
      </c>
      <c r="K135" s="31" t="s">
        <v>2410</v>
      </c>
      <c r="L135" s="31" t="s">
        <v>2411</v>
      </c>
      <c r="M135" s="26" t="s">
        <v>803</v>
      </c>
      <c r="N135" s="72" t="s">
        <v>370</v>
      </c>
      <c r="O135" s="25" t="s">
        <v>381</v>
      </c>
      <c r="P135" s="26" t="s">
        <v>1123</v>
      </c>
      <c r="Q135" s="26" t="s">
        <v>370</v>
      </c>
      <c r="R135" s="28">
        <v>11</v>
      </c>
      <c r="S135" s="27">
        <v>33</v>
      </c>
      <c r="T135" s="26">
        <v>5</v>
      </c>
      <c r="U135" s="27">
        <v>1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30">
        <v>387668413</v>
      </c>
      <c r="AB135" s="30">
        <v>950000000</v>
      </c>
      <c r="AC135" s="30">
        <v>980000000</v>
      </c>
      <c r="AD135" s="30">
        <v>1050000000</v>
      </c>
      <c r="AE135" s="30">
        <f t="shared" si="2"/>
        <v>3367668413</v>
      </c>
      <c r="AF135" s="59" t="s">
        <v>352</v>
      </c>
    </row>
    <row r="136" spans="1:32" ht="63.75" x14ac:dyDescent="0.25">
      <c r="A136" s="170"/>
      <c r="B136" s="171">
        <v>0</v>
      </c>
      <c r="C136" s="172"/>
      <c r="D136" s="172">
        <v>0</v>
      </c>
      <c r="E136" s="129">
        <v>7.3830000000000009</v>
      </c>
      <c r="F136" s="129">
        <v>7.7109999999999994</v>
      </c>
      <c r="G136" s="129">
        <v>7.7149999999999999</v>
      </c>
      <c r="H136" s="129">
        <v>7.8229999999999995</v>
      </c>
      <c r="I136" s="129">
        <v>7.6579999999999995</v>
      </c>
      <c r="J136" s="64">
        <v>54030010009</v>
      </c>
      <c r="K136" s="31" t="s">
        <v>2412</v>
      </c>
      <c r="L136" s="31" t="s">
        <v>2413</v>
      </c>
      <c r="M136" s="26" t="s">
        <v>105</v>
      </c>
      <c r="N136" s="72" t="s">
        <v>370</v>
      </c>
      <c r="O136" s="25" t="s">
        <v>381</v>
      </c>
      <c r="P136" s="26" t="s">
        <v>1124</v>
      </c>
      <c r="Q136" s="26" t="s">
        <v>370</v>
      </c>
      <c r="R136" s="26">
        <v>5</v>
      </c>
      <c r="S136" s="27">
        <v>45</v>
      </c>
      <c r="T136" s="28">
        <v>14</v>
      </c>
      <c r="U136" s="27">
        <v>300</v>
      </c>
      <c r="V136" s="27">
        <v>500</v>
      </c>
      <c r="W136" s="27">
        <v>350</v>
      </c>
      <c r="X136" s="27">
        <v>400</v>
      </c>
      <c r="Y136" s="27">
        <v>450</v>
      </c>
      <c r="Z136" s="27">
        <v>500</v>
      </c>
      <c r="AA136" s="30">
        <v>400000000</v>
      </c>
      <c r="AB136" s="30">
        <v>1050000000</v>
      </c>
      <c r="AC136" s="30">
        <v>1100000000</v>
      </c>
      <c r="AD136" s="30">
        <v>1150000000</v>
      </c>
      <c r="AE136" s="30">
        <f t="shared" si="2"/>
        <v>3700000000</v>
      </c>
      <c r="AF136" s="59" t="s">
        <v>367</v>
      </c>
    </row>
    <row r="137" spans="1:32" ht="63.75" x14ac:dyDescent="0.25">
      <c r="A137" s="170"/>
      <c r="B137" s="171">
        <v>0</v>
      </c>
      <c r="C137" s="172"/>
      <c r="D137" s="172">
        <v>0</v>
      </c>
      <c r="E137" s="129">
        <v>0</v>
      </c>
      <c r="F137" s="129">
        <v>7.5819999999999999</v>
      </c>
      <c r="G137" s="129">
        <v>7.5490000000000004</v>
      </c>
      <c r="H137" s="129">
        <v>8.738999999999999</v>
      </c>
      <c r="I137" s="129">
        <v>5.968</v>
      </c>
      <c r="J137" s="64">
        <v>54030010010</v>
      </c>
      <c r="K137" s="31" t="s">
        <v>2523</v>
      </c>
      <c r="L137" s="31" t="s">
        <v>2414</v>
      </c>
      <c r="M137" s="26" t="s">
        <v>141</v>
      </c>
      <c r="N137" s="72" t="s">
        <v>370</v>
      </c>
      <c r="O137" s="25" t="s">
        <v>381</v>
      </c>
      <c r="P137" s="26" t="s">
        <v>1125</v>
      </c>
      <c r="Q137" s="26" t="s">
        <v>370</v>
      </c>
      <c r="R137" s="28">
        <v>16</v>
      </c>
      <c r="S137" s="27">
        <v>45</v>
      </c>
      <c r="T137" s="28">
        <v>17</v>
      </c>
      <c r="U137" s="27">
        <v>0</v>
      </c>
      <c r="V137" s="27">
        <v>1</v>
      </c>
      <c r="W137" s="27">
        <v>0</v>
      </c>
      <c r="X137" s="27">
        <v>1</v>
      </c>
      <c r="Y137" s="27">
        <v>1</v>
      </c>
      <c r="Z137" s="27">
        <v>1</v>
      </c>
      <c r="AA137" s="30">
        <v>0</v>
      </c>
      <c r="AB137" s="30">
        <v>923600684</v>
      </c>
      <c r="AC137" s="30">
        <v>3352324656</v>
      </c>
      <c r="AD137" s="30">
        <v>3442267990</v>
      </c>
      <c r="AE137" s="30">
        <f t="shared" si="2"/>
        <v>7718193330</v>
      </c>
      <c r="AF137" s="59" t="s">
        <v>1144</v>
      </c>
    </row>
    <row r="138" spans="1:32" ht="38.25" x14ac:dyDescent="0.25">
      <c r="A138" s="170"/>
      <c r="B138" s="171">
        <v>0</v>
      </c>
      <c r="C138" s="172"/>
      <c r="D138" s="172">
        <v>0</v>
      </c>
      <c r="E138" s="129">
        <v>21.416</v>
      </c>
      <c r="F138" s="129">
        <v>19.149999999999999</v>
      </c>
      <c r="G138" s="129">
        <v>19.580000000000002</v>
      </c>
      <c r="H138" s="129">
        <v>14.939</v>
      </c>
      <c r="I138" s="129">
        <v>20.145</v>
      </c>
      <c r="J138" s="64">
        <v>54030010011</v>
      </c>
      <c r="K138" s="31" t="s">
        <v>2415</v>
      </c>
      <c r="L138" s="31" t="s">
        <v>2416</v>
      </c>
      <c r="M138" s="26" t="s">
        <v>105</v>
      </c>
      <c r="N138" s="72" t="s">
        <v>370</v>
      </c>
      <c r="O138" s="25" t="s">
        <v>381</v>
      </c>
      <c r="P138" s="26" t="s">
        <v>1126</v>
      </c>
      <c r="Q138" s="26" t="s">
        <v>370</v>
      </c>
      <c r="R138" s="28">
        <v>16</v>
      </c>
      <c r="S138" s="27">
        <v>45</v>
      </c>
      <c r="T138" s="28">
        <v>17</v>
      </c>
      <c r="U138" s="27">
        <v>0</v>
      </c>
      <c r="V138" s="27">
        <v>4</v>
      </c>
      <c r="W138" s="27">
        <v>1</v>
      </c>
      <c r="X138" s="27">
        <v>2</v>
      </c>
      <c r="Y138" s="27">
        <v>3</v>
      </c>
      <c r="Z138" s="27">
        <v>4</v>
      </c>
      <c r="AA138" s="30">
        <v>7790264989</v>
      </c>
      <c r="AB138" s="30">
        <v>6351734914</v>
      </c>
      <c r="AC138" s="30">
        <v>25761806724</v>
      </c>
      <c r="AD138" s="30">
        <v>26255287288</v>
      </c>
      <c r="AE138" s="30">
        <f t="shared" si="2"/>
        <v>66159093915</v>
      </c>
      <c r="AF138" s="59" t="s">
        <v>1144</v>
      </c>
    </row>
    <row r="139" spans="1:32" ht="89.25" x14ac:dyDescent="0.25">
      <c r="A139" s="170"/>
      <c r="B139" s="171">
        <v>0</v>
      </c>
      <c r="C139" s="172"/>
      <c r="D139" s="172">
        <v>0</v>
      </c>
      <c r="E139" s="129">
        <v>13.108000000000001</v>
      </c>
      <c r="F139" s="129">
        <v>7.68</v>
      </c>
      <c r="G139" s="129">
        <v>7.4300000000000006</v>
      </c>
      <c r="H139" s="129">
        <v>8.4</v>
      </c>
      <c r="I139" s="129">
        <v>9.1539999999999999</v>
      </c>
      <c r="J139" s="64">
        <v>54030010012</v>
      </c>
      <c r="K139" s="31" t="s">
        <v>2139</v>
      </c>
      <c r="L139" s="31" t="s">
        <v>2417</v>
      </c>
      <c r="M139" s="26" t="s">
        <v>105</v>
      </c>
      <c r="N139" s="72" t="s">
        <v>370</v>
      </c>
      <c r="O139" s="22" t="s">
        <v>1127</v>
      </c>
      <c r="P139" s="33" t="s">
        <v>1128</v>
      </c>
      <c r="Q139" s="26" t="s">
        <v>370</v>
      </c>
      <c r="R139" s="28">
        <v>17</v>
      </c>
      <c r="S139" s="27">
        <v>23</v>
      </c>
      <c r="T139" s="26">
        <v>6</v>
      </c>
      <c r="U139" s="27">
        <v>0</v>
      </c>
      <c r="V139" s="27">
        <v>1</v>
      </c>
      <c r="W139" s="70">
        <v>0.05</v>
      </c>
      <c r="X139" s="70">
        <v>0.5</v>
      </c>
      <c r="Y139" s="70">
        <v>0.75</v>
      </c>
      <c r="Z139" s="70">
        <v>100</v>
      </c>
      <c r="AA139" s="30">
        <v>2200000000</v>
      </c>
      <c r="AB139" s="30">
        <v>2200000000</v>
      </c>
      <c r="AC139" s="30">
        <v>2200000000</v>
      </c>
      <c r="AD139" s="30">
        <v>2200000000</v>
      </c>
      <c r="AE139" s="30">
        <f t="shared" si="2"/>
        <v>8800000000</v>
      </c>
      <c r="AF139" s="59" t="s">
        <v>362</v>
      </c>
    </row>
    <row r="140" spans="1:32" ht="51" x14ac:dyDescent="0.25">
      <c r="A140" s="170"/>
      <c r="B140" s="171">
        <v>0</v>
      </c>
      <c r="C140" s="172"/>
      <c r="D140" s="172">
        <v>0</v>
      </c>
      <c r="E140" s="129">
        <v>5.2080000000000002</v>
      </c>
      <c r="F140" s="129">
        <v>6.4490000000000007</v>
      </c>
      <c r="G140" s="129">
        <v>6.4509999999999996</v>
      </c>
      <c r="H140" s="129">
        <v>6.4710000000000001</v>
      </c>
      <c r="I140" s="129">
        <v>6.1449999999999996</v>
      </c>
      <c r="J140" s="64">
        <v>54030010013</v>
      </c>
      <c r="K140" s="31" t="s">
        <v>2418</v>
      </c>
      <c r="L140" s="31" t="s">
        <v>2419</v>
      </c>
      <c r="M140" s="26" t="s">
        <v>105</v>
      </c>
      <c r="N140" s="72" t="s">
        <v>370</v>
      </c>
      <c r="O140" s="25" t="s">
        <v>381</v>
      </c>
      <c r="P140" s="26" t="s">
        <v>1129</v>
      </c>
      <c r="Q140" s="26" t="s">
        <v>370</v>
      </c>
      <c r="R140" s="28">
        <v>17</v>
      </c>
      <c r="S140" s="27">
        <v>45</v>
      </c>
      <c r="T140" s="28">
        <v>17</v>
      </c>
      <c r="U140" s="27">
        <v>4</v>
      </c>
      <c r="V140" s="27">
        <v>4</v>
      </c>
      <c r="W140" s="27">
        <v>1</v>
      </c>
      <c r="X140" s="27">
        <v>2</v>
      </c>
      <c r="Y140" s="27">
        <v>3</v>
      </c>
      <c r="Z140" s="27">
        <v>4</v>
      </c>
      <c r="AA140" s="30">
        <v>34978000</v>
      </c>
      <c r="AB140" s="30">
        <v>254502000</v>
      </c>
      <c r="AC140" s="30">
        <v>182574000</v>
      </c>
      <c r="AD140" s="30">
        <v>191702700</v>
      </c>
      <c r="AE140" s="30">
        <f t="shared" si="2"/>
        <v>663756700</v>
      </c>
      <c r="AF140" s="59" t="s">
        <v>358</v>
      </c>
    </row>
    <row r="141" spans="1:32" ht="114.75" x14ac:dyDescent="0.25">
      <c r="A141" s="170"/>
      <c r="B141" s="171">
        <v>0</v>
      </c>
      <c r="C141" s="172" t="s">
        <v>2420</v>
      </c>
      <c r="D141" s="172">
        <v>43.275000000000006</v>
      </c>
      <c r="E141" s="129">
        <v>12.343999999999999</v>
      </c>
      <c r="F141" s="129">
        <v>12.145</v>
      </c>
      <c r="G141" s="129">
        <v>8.327</v>
      </c>
      <c r="H141" s="129">
        <v>9.1219999999999999</v>
      </c>
      <c r="I141" s="129">
        <v>9.234</v>
      </c>
      <c r="J141" s="64">
        <v>54030020001</v>
      </c>
      <c r="K141" s="31" t="s">
        <v>2421</v>
      </c>
      <c r="L141" s="31" t="s">
        <v>2422</v>
      </c>
      <c r="M141" s="26" t="s">
        <v>105</v>
      </c>
      <c r="N141" s="72" t="s">
        <v>370</v>
      </c>
      <c r="O141" s="25" t="s">
        <v>542</v>
      </c>
      <c r="P141" s="26" t="s">
        <v>1130</v>
      </c>
      <c r="Q141" s="26" t="s">
        <v>370</v>
      </c>
      <c r="R141" s="28">
        <v>16</v>
      </c>
      <c r="S141" s="27">
        <v>45</v>
      </c>
      <c r="T141" s="28">
        <v>16</v>
      </c>
      <c r="U141" s="27">
        <v>0</v>
      </c>
      <c r="V141" s="27">
        <v>1</v>
      </c>
      <c r="W141" s="68">
        <v>0.6</v>
      </c>
      <c r="X141" s="68">
        <v>0.9</v>
      </c>
      <c r="Y141" s="68">
        <v>1</v>
      </c>
      <c r="Z141" s="68">
        <v>1</v>
      </c>
      <c r="AA141" s="30">
        <v>88924786</v>
      </c>
      <c r="AB141" s="30">
        <v>150000000</v>
      </c>
      <c r="AC141" s="30">
        <v>111850150</v>
      </c>
      <c r="AD141" s="30">
        <v>116324155</v>
      </c>
      <c r="AE141" s="30">
        <f t="shared" si="2"/>
        <v>467099091</v>
      </c>
      <c r="AF141" s="59" t="s">
        <v>1138</v>
      </c>
    </row>
    <row r="142" spans="1:32" ht="76.5" x14ac:dyDescent="0.25">
      <c r="A142" s="170"/>
      <c r="B142" s="171">
        <v>0</v>
      </c>
      <c r="C142" s="172"/>
      <c r="D142" s="172">
        <v>0</v>
      </c>
      <c r="E142" s="129">
        <v>0</v>
      </c>
      <c r="F142" s="129">
        <v>12.904999999999999</v>
      </c>
      <c r="G142" s="129">
        <v>12.418999999999999</v>
      </c>
      <c r="H142" s="129">
        <v>13.122</v>
      </c>
      <c r="I142" s="129">
        <v>9.6120000000000001</v>
      </c>
      <c r="J142" s="64">
        <v>54030020002</v>
      </c>
      <c r="K142" s="31" t="s">
        <v>2423</v>
      </c>
      <c r="L142" s="31" t="s">
        <v>2424</v>
      </c>
      <c r="M142" s="26" t="s">
        <v>141</v>
      </c>
      <c r="N142" s="72" t="s">
        <v>370</v>
      </c>
      <c r="O142" s="25" t="s">
        <v>381</v>
      </c>
      <c r="P142" s="26" t="s">
        <v>1131</v>
      </c>
      <c r="Q142" s="26" t="s">
        <v>370</v>
      </c>
      <c r="R142" s="28">
        <v>11</v>
      </c>
      <c r="S142" s="27">
        <v>45</v>
      </c>
      <c r="T142" s="28">
        <v>16</v>
      </c>
      <c r="U142" s="27">
        <v>0</v>
      </c>
      <c r="V142" s="27">
        <v>1</v>
      </c>
      <c r="W142" s="27">
        <v>0</v>
      </c>
      <c r="X142" s="27">
        <v>1</v>
      </c>
      <c r="Y142" s="27">
        <v>1</v>
      </c>
      <c r="Z142" s="27">
        <v>1</v>
      </c>
      <c r="AA142" s="30">
        <v>0</v>
      </c>
      <c r="AB142" s="30">
        <v>126666667</v>
      </c>
      <c r="AC142" s="30">
        <v>541866666</v>
      </c>
      <c r="AD142" s="30">
        <v>609600000</v>
      </c>
      <c r="AE142" s="30">
        <f t="shared" si="2"/>
        <v>1278133333</v>
      </c>
      <c r="AF142" s="59" t="s">
        <v>1140</v>
      </c>
    </row>
    <row r="143" spans="1:32" ht="51" x14ac:dyDescent="0.25">
      <c r="A143" s="170"/>
      <c r="B143" s="171">
        <v>0</v>
      </c>
      <c r="C143" s="172"/>
      <c r="D143" s="172">
        <v>0</v>
      </c>
      <c r="E143" s="129">
        <v>24.108000000000001</v>
      </c>
      <c r="F143" s="129">
        <v>25.727</v>
      </c>
      <c r="G143" s="129">
        <v>20.699000000000002</v>
      </c>
      <c r="H143" s="129">
        <v>19.153000000000002</v>
      </c>
      <c r="I143" s="129">
        <v>20.424999999999997</v>
      </c>
      <c r="J143" s="64">
        <v>54030020003</v>
      </c>
      <c r="K143" s="31" t="s">
        <v>2425</v>
      </c>
      <c r="L143" s="31" t="s">
        <v>2426</v>
      </c>
      <c r="M143" s="26" t="s">
        <v>105</v>
      </c>
      <c r="N143" s="72" t="s">
        <v>370</v>
      </c>
      <c r="O143" s="25" t="s">
        <v>381</v>
      </c>
      <c r="P143" s="26" t="s">
        <v>1132</v>
      </c>
      <c r="Q143" s="26" t="s">
        <v>370</v>
      </c>
      <c r="R143" s="28">
        <v>16</v>
      </c>
      <c r="S143" s="27">
        <v>41</v>
      </c>
      <c r="T143" s="28">
        <v>18</v>
      </c>
      <c r="U143" s="27">
        <v>8390</v>
      </c>
      <c r="V143" s="27">
        <v>17690</v>
      </c>
      <c r="W143" s="27">
        <v>10830</v>
      </c>
      <c r="X143" s="27">
        <v>12530</v>
      </c>
      <c r="Y143" s="27">
        <v>15090</v>
      </c>
      <c r="Z143" s="27">
        <v>17690</v>
      </c>
      <c r="AA143" s="30">
        <v>1595074100</v>
      </c>
      <c r="AB143" s="30">
        <v>1130000000</v>
      </c>
      <c r="AC143" s="30">
        <v>2084890108.47</v>
      </c>
      <c r="AD143" s="30">
        <v>1597883140.3099999</v>
      </c>
      <c r="AE143" s="30">
        <f t="shared" si="2"/>
        <v>6407847348.7800007</v>
      </c>
      <c r="AF143" s="59" t="s">
        <v>1138</v>
      </c>
    </row>
    <row r="144" spans="1:32" ht="63.75" x14ac:dyDescent="0.25">
      <c r="A144" s="170"/>
      <c r="B144" s="171">
        <v>0</v>
      </c>
      <c r="C144" s="172"/>
      <c r="D144" s="172">
        <v>0</v>
      </c>
      <c r="E144" s="129">
        <v>31.667000000000002</v>
      </c>
      <c r="F144" s="129">
        <v>23.716999999999999</v>
      </c>
      <c r="G144" s="129">
        <v>24.922000000000001</v>
      </c>
      <c r="H144" s="129">
        <v>20.145</v>
      </c>
      <c r="I144" s="129">
        <v>25.113000000000003</v>
      </c>
      <c r="J144" s="64">
        <v>54030020004</v>
      </c>
      <c r="K144" s="31" t="s">
        <v>2427</v>
      </c>
      <c r="L144" s="31" t="s">
        <v>2428</v>
      </c>
      <c r="M144" s="26" t="s">
        <v>105</v>
      </c>
      <c r="N144" s="72" t="s">
        <v>370</v>
      </c>
      <c r="O144" s="25" t="s">
        <v>381</v>
      </c>
      <c r="P144" s="26" t="s">
        <v>1133</v>
      </c>
      <c r="Q144" s="26" t="s">
        <v>370</v>
      </c>
      <c r="R144" s="28">
        <v>16</v>
      </c>
      <c r="S144" s="27">
        <v>45</v>
      </c>
      <c r="T144" s="28">
        <v>18</v>
      </c>
      <c r="U144" s="27">
        <v>98</v>
      </c>
      <c r="V144" s="27">
        <v>339</v>
      </c>
      <c r="W144" s="32">
        <v>157</v>
      </c>
      <c r="X144" s="32">
        <v>200</v>
      </c>
      <c r="Y144" s="32">
        <v>274</v>
      </c>
      <c r="Z144" s="32">
        <v>339</v>
      </c>
      <c r="AA144" s="58">
        <v>6969601230</v>
      </c>
      <c r="AB144" s="58">
        <v>1037593388</v>
      </c>
      <c r="AC144" s="58">
        <v>2778682878</v>
      </c>
      <c r="AD144" s="58">
        <v>1092179944</v>
      </c>
      <c r="AE144" s="30">
        <f t="shared" si="2"/>
        <v>11878057440</v>
      </c>
      <c r="AF144" s="59" t="s">
        <v>1138</v>
      </c>
    </row>
    <row r="145" spans="1:32" ht="51" x14ac:dyDescent="0.25">
      <c r="A145" s="170"/>
      <c r="B145" s="171">
        <v>0</v>
      </c>
      <c r="C145" s="172"/>
      <c r="D145" s="172">
        <v>0</v>
      </c>
      <c r="E145" s="129">
        <v>17.643000000000001</v>
      </c>
      <c r="F145" s="129">
        <v>18.004000000000001</v>
      </c>
      <c r="G145" s="129">
        <v>13.628000000000002</v>
      </c>
      <c r="H145" s="129">
        <v>15.190000000000001</v>
      </c>
      <c r="I145" s="129">
        <v>14.865999999999998</v>
      </c>
      <c r="J145" s="64">
        <v>54030020005</v>
      </c>
      <c r="K145" s="31" t="s">
        <v>2429</v>
      </c>
      <c r="L145" s="31" t="s">
        <v>2430</v>
      </c>
      <c r="M145" s="26" t="s">
        <v>105</v>
      </c>
      <c r="N145" s="72" t="s">
        <v>370</v>
      </c>
      <c r="O145" s="25" t="s">
        <v>381</v>
      </c>
      <c r="P145" s="26" t="s">
        <v>1134</v>
      </c>
      <c r="Q145" s="26" t="s">
        <v>370</v>
      </c>
      <c r="R145" s="28">
        <v>16</v>
      </c>
      <c r="S145" s="27">
        <v>45</v>
      </c>
      <c r="T145" s="28">
        <v>18</v>
      </c>
      <c r="U145" s="27">
        <v>15</v>
      </c>
      <c r="V145" s="27">
        <v>58</v>
      </c>
      <c r="W145" s="27">
        <v>19</v>
      </c>
      <c r="X145" s="27">
        <v>22</v>
      </c>
      <c r="Y145" s="27">
        <v>39</v>
      </c>
      <c r="Z145" s="27">
        <v>58</v>
      </c>
      <c r="AA145" s="30">
        <v>902635340</v>
      </c>
      <c r="AB145" s="30">
        <v>400000000</v>
      </c>
      <c r="AC145" s="30">
        <v>1150400543</v>
      </c>
      <c r="AD145" s="30">
        <v>722942331</v>
      </c>
      <c r="AE145" s="30">
        <f t="shared" si="2"/>
        <v>3175978214</v>
      </c>
      <c r="AF145" s="59" t="s">
        <v>1138</v>
      </c>
    </row>
    <row r="146" spans="1:32" ht="51" x14ac:dyDescent="0.25">
      <c r="A146" s="170"/>
      <c r="B146" s="171">
        <v>0</v>
      </c>
      <c r="C146" s="172"/>
      <c r="D146" s="172">
        <v>0</v>
      </c>
      <c r="E146" s="129">
        <v>0</v>
      </c>
      <c r="F146" s="129">
        <v>0</v>
      </c>
      <c r="G146" s="129">
        <v>10.923</v>
      </c>
      <c r="H146" s="129">
        <v>12.385999999999999</v>
      </c>
      <c r="I146" s="129">
        <v>8.8349999999999991</v>
      </c>
      <c r="J146" s="64">
        <v>54030020006</v>
      </c>
      <c r="K146" s="31" t="s">
        <v>2431</v>
      </c>
      <c r="L146" s="31" t="s">
        <v>2432</v>
      </c>
      <c r="M146" s="26" t="s">
        <v>105</v>
      </c>
      <c r="N146" s="72" t="s">
        <v>370</v>
      </c>
      <c r="O146" s="25" t="s">
        <v>381</v>
      </c>
      <c r="P146" s="26" t="s">
        <v>1135</v>
      </c>
      <c r="Q146" s="26" t="s">
        <v>370</v>
      </c>
      <c r="R146" s="28">
        <v>16</v>
      </c>
      <c r="S146" s="27">
        <v>45</v>
      </c>
      <c r="T146" s="28">
        <v>16</v>
      </c>
      <c r="U146" s="27">
        <v>0</v>
      </c>
      <c r="V146" s="27">
        <v>12</v>
      </c>
      <c r="W146" s="27">
        <v>0</v>
      </c>
      <c r="X146" s="27">
        <v>0</v>
      </c>
      <c r="Y146" s="27">
        <v>6</v>
      </c>
      <c r="Z146" s="27">
        <v>12</v>
      </c>
      <c r="AA146" s="30">
        <v>0</v>
      </c>
      <c r="AB146" s="30">
        <v>0</v>
      </c>
      <c r="AC146" s="30">
        <v>500000000</v>
      </c>
      <c r="AD146" s="30">
        <v>350000000</v>
      </c>
      <c r="AE146" s="30">
        <f t="shared" si="2"/>
        <v>850000000</v>
      </c>
      <c r="AF146" s="59" t="s">
        <v>1138</v>
      </c>
    </row>
    <row r="147" spans="1:32" ht="51" x14ac:dyDescent="0.25">
      <c r="A147" s="170"/>
      <c r="B147" s="171">
        <v>0</v>
      </c>
      <c r="C147" s="172"/>
      <c r="D147" s="172">
        <v>0</v>
      </c>
      <c r="E147" s="84">
        <v>14.238000000000001</v>
      </c>
      <c r="F147" s="84">
        <v>0</v>
      </c>
      <c r="G147" s="84">
        <v>9.081999999999999</v>
      </c>
      <c r="H147" s="84">
        <v>10.882</v>
      </c>
      <c r="I147" s="84">
        <v>10.546999999999999</v>
      </c>
      <c r="J147" s="64">
        <v>54030020007</v>
      </c>
      <c r="K147" s="31" t="s">
        <v>2433</v>
      </c>
      <c r="L147" s="31" t="s">
        <v>2434</v>
      </c>
      <c r="M147" s="26" t="s">
        <v>105</v>
      </c>
      <c r="N147" s="72" t="s">
        <v>370</v>
      </c>
      <c r="O147" s="25" t="s">
        <v>381</v>
      </c>
      <c r="P147" s="26" t="s">
        <v>1136</v>
      </c>
      <c r="Q147" s="26" t="s">
        <v>370</v>
      </c>
      <c r="R147" s="28">
        <v>16</v>
      </c>
      <c r="S147" s="27">
        <v>45</v>
      </c>
      <c r="T147" s="28">
        <v>16</v>
      </c>
      <c r="U147" s="27">
        <v>30</v>
      </c>
      <c r="V147" s="27">
        <v>65</v>
      </c>
      <c r="W147" s="27">
        <v>50</v>
      </c>
      <c r="X147" s="27">
        <v>50</v>
      </c>
      <c r="Y147" s="27">
        <v>58</v>
      </c>
      <c r="Z147" s="27">
        <v>65</v>
      </c>
      <c r="AA147" s="30">
        <v>148090800</v>
      </c>
      <c r="AB147" s="30">
        <v>0</v>
      </c>
      <c r="AC147" s="30">
        <v>260175009</v>
      </c>
      <c r="AD147" s="30">
        <v>267582010</v>
      </c>
      <c r="AE147" s="30">
        <f t="shared" si="2"/>
        <v>675847819</v>
      </c>
      <c r="AF147" s="59" t="s">
        <v>1138</v>
      </c>
    </row>
    <row r="148" spans="1:32" ht="63.75" x14ac:dyDescent="0.25">
      <c r="A148" s="170"/>
      <c r="B148" s="171">
        <v>0</v>
      </c>
      <c r="C148" s="172"/>
      <c r="D148" s="172">
        <v>0</v>
      </c>
      <c r="E148" s="84">
        <v>0</v>
      </c>
      <c r="F148" s="84">
        <v>7.5020000000000007</v>
      </c>
      <c r="G148" s="84">
        <v>0</v>
      </c>
      <c r="H148" s="84">
        <v>0</v>
      </c>
      <c r="I148" s="84">
        <v>1.3679999999999999</v>
      </c>
      <c r="J148" s="64">
        <v>54030020008</v>
      </c>
      <c r="K148" s="31" t="s">
        <v>2435</v>
      </c>
      <c r="L148" s="31" t="s">
        <v>2436</v>
      </c>
      <c r="M148" s="26" t="s">
        <v>105</v>
      </c>
      <c r="N148" s="72" t="s">
        <v>370</v>
      </c>
      <c r="O148" s="25" t="s">
        <v>419</v>
      </c>
      <c r="P148" s="26" t="s">
        <v>1137</v>
      </c>
      <c r="Q148" s="26" t="s">
        <v>370</v>
      </c>
      <c r="R148" s="28">
        <v>11</v>
      </c>
      <c r="S148" s="27">
        <v>45</v>
      </c>
      <c r="T148" s="28">
        <v>16</v>
      </c>
      <c r="U148" s="27">
        <v>0</v>
      </c>
      <c r="V148" s="27">
        <v>1</v>
      </c>
      <c r="W148" s="27">
        <v>0</v>
      </c>
      <c r="X148" s="27">
        <v>1</v>
      </c>
      <c r="Y148" s="27">
        <v>0</v>
      </c>
      <c r="Z148" s="27">
        <v>0</v>
      </c>
      <c r="AA148" s="30">
        <v>0</v>
      </c>
      <c r="AB148" s="30">
        <v>39750000</v>
      </c>
      <c r="AC148" s="30">
        <v>0</v>
      </c>
      <c r="AD148" s="30">
        <v>0</v>
      </c>
      <c r="AE148" s="30">
        <f t="shared" si="2"/>
        <v>39750000</v>
      </c>
      <c r="AF148" s="59" t="s">
        <v>1140</v>
      </c>
    </row>
  </sheetData>
  <mergeCells count="44">
    <mergeCell ref="A1:Z1"/>
    <mergeCell ref="A6:A7"/>
    <mergeCell ref="B6:B7"/>
    <mergeCell ref="C6:C7"/>
    <mergeCell ref="D6:D7"/>
    <mergeCell ref="E6:I6"/>
    <mergeCell ref="J6:J7"/>
    <mergeCell ref="K6:K7"/>
    <mergeCell ref="L6:L7"/>
    <mergeCell ref="M6:M7"/>
    <mergeCell ref="AF6:AF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Z6"/>
    <mergeCell ref="AA6:AE6"/>
    <mergeCell ref="A8:A23"/>
    <mergeCell ref="B8:B23"/>
    <mergeCell ref="C8:C19"/>
    <mergeCell ref="D8:D19"/>
    <mergeCell ref="C20:C23"/>
    <mergeCell ref="D20:D23"/>
    <mergeCell ref="A25:A126"/>
    <mergeCell ref="B25:B126"/>
    <mergeCell ref="C25:C70"/>
    <mergeCell ref="D25:D70"/>
    <mergeCell ref="C71:C95"/>
    <mergeCell ref="D71:D95"/>
    <mergeCell ref="C96:C115"/>
    <mergeCell ref="D96:D115"/>
    <mergeCell ref="C116:C126"/>
    <mergeCell ref="D116:D126"/>
    <mergeCell ref="A128:A148"/>
    <mergeCell ref="B128:B148"/>
    <mergeCell ref="C128:C140"/>
    <mergeCell ref="D128:D140"/>
    <mergeCell ref="C141:C148"/>
    <mergeCell ref="D141:D148"/>
  </mergeCells>
  <printOptions horizontalCentered="1"/>
  <pageMargins left="0.78740157480314965" right="0.78740157480314965" top="0.78740157480314965" bottom="1.1811023622047245" header="0.31496062992125984" footer="0.31496062992125984"/>
  <pageSetup scale="3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'[3]Hoja 1'!#REF!</xm:f>
          </x14:formula1>
          <xm:sqref>M20:M22 M25:M27 M68 M135 M137:M138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baseColWidth="10" defaultRowHeight="15" x14ac:dyDescent="0.25"/>
  <cols>
    <col min="2" max="2" width="60.28515625" customWidth="1"/>
    <col min="258" max="258" width="60.28515625" customWidth="1"/>
    <col min="514" max="514" width="60.28515625" customWidth="1"/>
    <col min="770" max="770" width="60.28515625" customWidth="1"/>
    <col min="1026" max="1026" width="60.28515625" customWidth="1"/>
    <col min="1282" max="1282" width="60.28515625" customWidth="1"/>
    <col min="1538" max="1538" width="60.28515625" customWidth="1"/>
    <col min="1794" max="1794" width="60.28515625" customWidth="1"/>
    <col min="2050" max="2050" width="60.28515625" customWidth="1"/>
    <col min="2306" max="2306" width="60.28515625" customWidth="1"/>
    <col min="2562" max="2562" width="60.28515625" customWidth="1"/>
    <col min="2818" max="2818" width="60.28515625" customWidth="1"/>
    <col min="3074" max="3074" width="60.28515625" customWidth="1"/>
    <col min="3330" max="3330" width="60.28515625" customWidth="1"/>
    <col min="3586" max="3586" width="60.28515625" customWidth="1"/>
    <col min="3842" max="3842" width="60.28515625" customWidth="1"/>
    <col min="4098" max="4098" width="60.28515625" customWidth="1"/>
    <col min="4354" max="4354" width="60.28515625" customWidth="1"/>
    <col min="4610" max="4610" width="60.28515625" customWidth="1"/>
    <col min="4866" max="4866" width="60.28515625" customWidth="1"/>
    <col min="5122" max="5122" width="60.28515625" customWidth="1"/>
    <col min="5378" max="5378" width="60.28515625" customWidth="1"/>
    <col min="5634" max="5634" width="60.28515625" customWidth="1"/>
    <col min="5890" max="5890" width="60.28515625" customWidth="1"/>
    <col min="6146" max="6146" width="60.28515625" customWidth="1"/>
    <col min="6402" max="6402" width="60.28515625" customWidth="1"/>
    <col min="6658" max="6658" width="60.28515625" customWidth="1"/>
    <col min="6914" max="6914" width="60.28515625" customWidth="1"/>
    <col min="7170" max="7170" width="60.28515625" customWidth="1"/>
    <col min="7426" max="7426" width="60.28515625" customWidth="1"/>
    <col min="7682" max="7682" width="60.28515625" customWidth="1"/>
    <col min="7938" max="7938" width="60.28515625" customWidth="1"/>
    <col min="8194" max="8194" width="60.28515625" customWidth="1"/>
    <col min="8450" max="8450" width="60.28515625" customWidth="1"/>
    <col min="8706" max="8706" width="60.28515625" customWidth="1"/>
    <col min="8962" max="8962" width="60.28515625" customWidth="1"/>
    <col min="9218" max="9218" width="60.28515625" customWidth="1"/>
    <col min="9474" max="9474" width="60.28515625" customWidth="1"/>
    <col min="9730" max="9730" width="60.28515625" customWidth="1"/>
    <col min="9986" max="9986" width="60.28515625" customWidth="1"/>
    <col min="10242" max="10242" width="60.28515625" customWidth="1"/>
    <col min="10498" max="10498" width="60.28515625" customWidth="1"/>
    <col min="10754" max="10754" width="60.28515625" customWidth="1"/>
    <col min="11010" max="11010" width="60.28515625" customWidth="1"/>
    <col min="11266" max="11266" width="60.28515625" customWidth="1"/>
    <col min="11522" max="11522" width="60.28515625" customWidth="1"/>
    <col min="11778" max="11778" width="60.28515625" customWidth="1"/>
    <col min="12034" max="12034" width="60.28515625" customWidth="1"/>
    <col min="12290" max="12290" width="60.28515625" customWidth="1"/>
    <col min="12546" max="12546" width="60.28515625" customWidth="1"/>
    <col min="12802" max="12802" width="60.28515625" customWidth="1"/>
    <col min="13058" max="13058" width="60.28515625" customWidth="1"/>
    <col min="13314" max="13314" width="60.28515625" customWidth="1"/>
    <col min="13570" max="13570" width="60.28515625" customWidth="1"/>
    <col min="13826" max="13826" width="60.28515625" customWidth="1"/>
    <col min="14082" max="14082" width="60.28515625" customWidth="1"/>
    <col min="14338" max="14338" width="60.28515625" customWidth="1"/>
    <col min="14594" max="14594" width="60.28515625" customWidth="1"/>
    <col min="14850" max="14850" width="60.28515625" customWidth="1"/>
    <col min="15106" max="15106" width="60.28515625" customWidth="1"/>
    <col min="15362" max="15362" width="60.28515625" customWidth="1"/>
    <col min="15618" max="15618" width="60.28515625" customWidth="1"/>
    <col min="15874" max="15874" width="60.28515625" customWidth="1"/>
    <col min="16130" max="16130" width="60.28515625" customWidth="1"/>
  </cols>
  <sheetData>
    <row r="1" spans="1:2" x14ac:dyDescent="0.25">
      <c r="A1" s="112" t="s">
        <v>2447</v>
      </c>
      <c r="B1" s="112" t="s">
        <v>65</v>
      </c>
    </row>
    <row r="2" spans="1:2" x14ac:dyDescent="0.25">
      <c r="A2" s="140">
        <v>1</v>
      </c>
      <c r="B2" s="113" t="s">
        <v>2448</v>
      </c>
    </row>
    <row r="3" spans="1:2" x14ac:dyDescent="0.25">
      <c r="A3" s="141">
        <v>2</v>
      </c>
      <c r="B3" s="115" t="s">
        <v>2449</v>
      </c>
    </row>
    <row r="4" spans="1:2" x14ac:dyDescent="0.25">
      <c r="A4" s="141">
        <v>3</v>
      </c>
      <c r="B4" s="115" t="s">
        <v>2450</v>
      </c>
    </row>
    <row r="5" spans="1:2" x14ac:dyDescent="0.25">
      <c r="A5" s="141">
        <v>4</v>
      </c>
      <c r="B5" s="115" t="s">
        <v>2451</v>
      </c>
    </row>
    <row r="6" spans="1:2" x14ac:dyDescent="0.25">
      <c r="A6" s="141">
        <v>5</v>
      </c>
      <c r="B6" s="115" t="s">
        <v>2452</v>
      </c>
    </row>
    <row r="7" spans="1:2" x14ac:dyDescent="0.25">
      <c r="A7" s="141">
        <v>11</v>
      </c>
      <c r="B7" s="115" t="s">
        <v>2453</v>
      </c>
    </row>
    <row r="8" spans="1:2" x14ac:dyDescent="0.25">
      <c r="A8" s="141">
        <v>12</v>
      </c>
      <c r="B8" s="115" t="s">
        <v>2454</v>
      </c>
    </row>
    <row r="9" spans="1:2" x14ac:dyDescent="0.25">
      <c r="A9" s="141">
        <v>13</v>
      </c>
      <c r="B9" s="115" t="s">
        <v>2455</v>
      </c>
    </row>
    <row r="10" spans="1:2" x14ac:dyDescent="0.25">
      <c r="A10" s="141">
        <v>15</v>
      </c>
      <c r="B10" s="115" t="s">
        <v>2456</v>
      </c>
    </row>
    <row r="11" spans="1:2" x14ac:dyDescent="0.25">
      <c r="A11" s="141">
        <v>17</v>
      </c>
      <c r="B11" s="115" t="s">
        <v>2457</v>
      </c>
    </row>
    <row r="12" spans="1:2" x14ac:dyDescent="0.25">
      <c r="A12" s="141">
        <v>19</v>
      </c>
      <c r="B12" s="115" t="s">
        <v>2458</v>
      </c>
    </row>
    <row r="13" spans="1:2" x14ac:dyDescent="0.25">
      <c r="A13" s="141">
        <v>21</v>
      </c>
      <c r="B13" s="115" t="s">
        <v>2459</v>
      </c>
    </row>
    <row r="14" spans="1:2" x14ac:dyDescent="0.25">
      <c r="A14" s="141">
        <v>22</v>
      </c>
      <c r="B14" s="115" t="s">
        <v>2460</v>
      </c>
    </row>
    <row r="15" spans="1:2" x14ac:dyDescent="0.25">
      <c r="A15" s="141">
        <v>23</v>
      </c>
      <c r="B15" s="115" t="s">
        <v>2461</v>
      </c>
    </row>
    <row r="16" spans="1:2" x14ac:dyDescent="0.25">
      <c r="A16" s="141">
        <v>24</v>
      </c>
      <c r="B16" s="115" t="s">
        <v>2462</v>
      </c>
    </row>
    <row r="17" spans="1:2" x14ac:dyDescent="0.25">
      <c r="A17" s="141">
        <v>25</v>
      </c>
      <c r="B17" s="115" t="s">
        <v>2463</v>
      </c>
    </row>
    <row r="18" spans="1:2" x14ac:dyDescent="0.25">
      <c r="A18" s="141">
        <v>27</v>
      </c>
      <c r="B18" s="115" t="s">
        <v>2464</v>
      </c>
    </row>
    <row r="19" spans="1:2" x14ac:dyDescent="0.25">
      <c r="A19" s="141">
        <v>28</v>
      </c>
      <c r="B19" s="115" t="s">
        <v>2465</v>
      </c>
    </row>
    <row r="20" spans="1:2" x14ac:dyDescent="0.25">
      <c r="A20" s="141">
        <v>29</v>
      </c>
      <c r="B20" s="115" t="s">
        <v>2466</v>
      </c>
    </row>
    <row r="21" spans="1:2" x14ac:dyDescent="0.25">
      <c r="A21" s="114">
        <v>32</v>
      </c>
      <c r="B21" s="115" t="s">
        <v>2467</v>
      </c>
    </row>
    <row r="22" spans="1:2" x14ac:dyDescent="0.25">
      <c r="A22" s="114">
        <v>33</v>
      </c>
      <c r="B22" s="115" t="s">
        <v>2468</v>
      </c>
    </row>
    <row r="23" spans="1:2" x14ac:dyDescent="0.25">
      <c r="A23" s="114">
        <v>35</v>
      </c>
      <c r="B23" s="115" t="s">
        <v>2469</v>
      </c>
    </row>
    <row r="24" spans="1:2" x14ac:dyDescent="0.25">
      <c r="A24" s="114">
        <v>36</v>
      </c>
      <c r="B24" s="115" t="s">
        <v>2470</v>
      </c>
    </row>
    <row r="25" spans="1:2" x14ac:dyDescent="0.25">
      <c r="A25" s="114">
        <v>37</v>
      </c>
      <c r="B25" s="115" t="s">
        <v>2471</v>
      </c>
    </row>
    <row r="26" spans="1:2" x14ac:dyDescent="0.25">
      <c r="A26" s="114">
        <v>39</v>
      </c>
      <c r="B26" s="115" t="s">
        <v>2472</v>
      </c>
    </row>
    <row r="27" spans="1:2" x14ac:dyDescent="0.25">
      <c r="A27" s="142">
        <v>40</v>
      </c>
      <c r="B27" s="115" t="s">
        <v>2473</v>
      </c>
    </row>
    <row r="28" spans="1:2" x14ac:dyDescent="0.25">
      <c r="A28" s="142">
        <v>41</v>
      </c>
      <c r="B28" s="115" t="s">
        <v>2474</v>
      </c>
    </row>
    <row r="29" spans="1:2" x14ac:dyDescent="0.25">
      <c r="A29" s="114">
        <v>42</v>
      </c>
      <c r="B29" s="115" t="s">
        <v>2475</v>
      </c>
    </row>
    <row r="30" spans="1:2" x14ac:dyDescent="0.25">
      <c r="A30" s="141">
        <v>43</v>
      </c>
      <c r="B30" s="115" t="s">
        <v>2476</v>
      </c>
    </row>
    <row r="31" spans="1:2" x14ac:dyDescent="0.25">
      <c r="A31" s="141">
        <v>44</v>
      </c>
      <c r="B31" s="115" t="s">
        <v>2477</v>
      </c>
    </row>
    <row r="32" spans="1:2" x14ac:dyDescent="0.25">
      <c r="A32" s="116">
        <v>45</v>
      </c>
      <c r="B32" s="117" t="s">
        <v>2478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baseColWidth="10" defaultRowHeight="15" x14ac:dyDescent="0.25"/>
  <cols>
    <col min="2" max="2" width="35.42578125" bestFit="1" customWidth="1"/>
    <col min="258" max="258" width="35.42578125" bestFit="1" customWidth="1"/>
    <col min="514" max="514" width="35.42578125" bestFit="1" customWidth="1"/>
    <col min="770" max="770" width="35.42578125" bestFit="1" customWidth="1"/>
    <col min="1026" max="1026" width="35.42578125" bestFit="1" customWidth="1"/>
    <col min="1282" max="1282" width="35.42578125" bestFit="1" customWidth="1"/>
    <col min="1538" max="1538" width="35.42578125" bestFit="1" customWidth="1"/>
    <col min="1794" max="1794" width="35.42578125" bestFit="1" customWidth="1"/>
    <col min="2050" max="2050" width="35.42578125" bestFit="1" customWidth="1"/>
    <col min="2306" max="2306" width="35.42578125" bestFit="1" customWidth="1"/>
    <col min="2562" max="2562" width="35.42578125" bestFit="1" customWidth="1"/>
    <col min="2818" max="2818" width="35.42578125" bestFit="1" customWidth="1"/>
    <col min="3074" max="3074" width="35.42578125" bestFit="1" customWidth="1"/>
    <col min="3330" max="3330" width="35.42578125" bestFit="1" customWidth="1"/>
    <col min="3586" max="3586" width="35.42578125" bestFit="1" customWidth="1"/>
    <col min="3842" max="3842" width="35.42578125" bestFit="1" customWidth="1"/>
    <col min="4098" max="4098" width="35.42578125" bestFit="1" customWidth="1"/>
    <col min="4354" max="4354" width="35.42578125" bestFit="1" customWidth="1"/>
    <col min="4610" max="4610" width="35.42578125" bestFit="1" customWidth="1"/>
    <col min="4866" max="4866" width="35.42578125" bestFit="1" customWidth="1"/>
    <col min="5122" max="5122" width="35.42578125" bestFit="1" customWidth="1"/>
    <col min="5378" max="5378" width="35.42578125" bestFit="1" customWidth="1"/>
    <col min="5634" max="5634" width="35.42578125" bestFit="1" customWidth="1"/>
    <col min="5890" max="5890" width="35.42578125" bestFit="1" customWidth="1"/>
    <col min="6146" max="6146" width="35.42578125" bestFit="1" customWidth="1"/>
    <col min="6402" max="6402" width="35.42578125" bestFit="1" customWidth="1"/>
    <col min="6658" max="6658" width="35.42578125" bestFit="1" customWidth="1"/>
    <col min="6914" max="6914" width="35.42578125" bestFit="1" customWidth="1"/>
    <col min="7170" max="7170" width="35.42578125" bestFit="1" customWidth="1"/>
    <col min="7426" max="7426" width="35.42578125" bestFit="1" customWidth="1"/>
    <col min="7682" max="7682" width="35.42578125" bestFit="1" customWidth="1"/>
    <col min="7938" max="7938" width="35.42578125" bestFit="1" customWidth="1"/>
    <col min="8194" max="8194" width="35.42578125" bestFit="1" customWidth="1"/>
    <col min="8450" max="8450" width="35.42578125" bestFit="1" customWidth="1"/>
    <col min="8706" max="8706" width="35.42578125" bestFit="1" customWidth="1"/>
    <col min="8962" max="8962" width="35.42578125" bestFit="1" customWidth="1"/>
    <col min="9218" max="9218" width="35.42578125" bestFit="1" customWidth="1"/>
    <col min="9474" max="9474" width="35.42578125" bestFit="1" customWidth="1"/>
    <col min="9730" max="9730" width="35.42578125" bestFit="1" customWidth="1"/>
    <col min="9986" max="9986" width="35.42578125" bestFit="1" customWidth="1"/>
    <col min="10242" max="10242" width="35.42578125" bestFit="1" customWidth="1"/>
    <col min="10498" max="10498" width="35.42578125" bestFit="1" customWidth="1"/>
    <col min="10754" max="10754" width="35.42578125" bestFit="1" customWidth="1"/>
    <col min="11010" max="11010" width="35.42578125" bestFit="1" customWidth="1"/>
    <col min="11266" max="11266" width="35.42578125" bestFit="1" customWidth="1"/>
    <col min="11522" max="11522" width="35.42578125" bestFit="1" customWidth="1"/>
    <col min="11778" max="11778" width="35.42578125" bestFit="1" customWidth="1"/>
    <col min="12034" max="12034" width="35.42578125" bestFit="1" customWidth="1"/>
    <col min="12290" max="12290" width="35.42578125" bestFit="1" customWidth="1"/>
    <col min="12546" max="12546" width="35.42578125" bestFit="1" customWidth="1"/>
    <col min="12802" max="12802" width="35.42578125" bestFit="1" customWidth="1"/>
    <col min="13058" max="13058" width="35.42578125" bestFit="1" customWidth="1"/>
    <col min="13314" max="13314" width="35.42578125" bestFit="1" customWidth="1"/>
    <col min="13570" max="13570" width="35.42578125" bestFit="1" customWidth="1"/>
    <col min="13826" max="13826" width="35.42578125" bestFit="1" customWidth="1"/>
    <col min="14082" max="14082" width="35.42578125" bestFit="1" customWidth="1"/>
    <col min="14338" max="14338" width="35.42578125" bestFit="1" customWidth="1"/>
    <col min="14594" max="14594" width="35.42578125" bestFit="1" customWidth="1"/>
    <col min="14850" max="14850" width="35.42578125" bestFit="1" customWidth="1"/>
    <col min="15106" max="15106" width="35.42578125" bestFit="1" customWidth="1"/>
    <col min="15362" max="15362" width="35.42578125" bestFit="1" customWidth="1"/>
    <col min="15618" max="15618" width="35.42578125" bestFit="1" customWidth="1"/>
    <col min="15874" max="15874" width="35.42578125" bestFit="1" customWidth="1"/>
    <col min="16130" max="16130" width="35.42578125" bestFit="1" customWidth="1"/>
  </cols>
  <sheetData>
    <row r="1" spans="1:2" x14ac:dyDescent="0.25">
      <c r="A1" s="118" t="s">
        <v>2479</v>
      </c>
      <c r="B1" s="119" t="s">
        <v>59</v>
      </c>
    </row>
    <row r="2" spans="1:2" x14ac:dyDescent="0.25">
      <c r="A2" s="120">
        <v>1</v>
      </c>
      <c r="B2" s="121" t="s">
        <v>2480</v>
      </c>
    </row>
    <row r="3" spans="1:2" x14ac:dyDescent="0.25">
      <c r="A3" s="120">
        <v>2</v>
      </c>
      <c r="B3" s="121" t="s">
        <v>2481</v>
      </c>
    </row>
    <row r="4" spans="1:2" x14ac:dyDescent="0.25">
      <c r="A4" s="120">
        <v>3</v>
      </c>
      <c r="B4" s="121" t="s">
        <v>2482</v>
      </c>
    </row>
    <row r="5" spans="1:2" x14ac:dyDescent="0.25">
      <c r="A5" s="120">
        <v>4</v>
      </c>
      <c r="B5" s="121" t="s">
        <v>2483</v>
      </c>
    </row>
    <row r="6" spans="1:2" x14ac:dyDescent="0.25">
      <c r="A6" s="120">
        <v>5</v>
      </c>
      <c r="B6" s="121" t="s">
        <v>2484</v>
      </c>
    </row>
    <row r="7" spans="1:2" x14ac:dyDescent="0.25">
      <c r="A7" s="120">
        <v>6</v>
      </c>
      <c r="B7" s="121" t="s">
        <v>2485</v>
      </c>
    </row>
    <row r="8" spans="1:2" x14ac:dyDescent="0.25">
      <c r="A8" s="120">
        <v>7</v>
      </c>
      <c r="B8" s="121" t="s">
        <v>2486</v>
      </c>
    </row>
    <row r="9" spans="1:2" x14ac:dyDescent="0.25">
      <c r="A9" s="120">
        <v>8</v>
      </c>
      <c r="B9" s="121" t="s">
        <v>2487</v>
      </c>
    </row>
    <row r="10" spans="1:2" x14ac:dyDescent="0.25">
      <c r="A10" s="120">
        <v>9</v>
      </c>
      <c r="B10" s="121" t="s">
        <v>2488</v>
      </c>
    </row>
    <row r="11" spans="1:2" x14ac:dyDescent="0.25">
      <c r="A11" s="120">
        <v>10</v>
      </c>
      <c r="B11" s="121" t="s">
        <v>2489</v>
      </c>
    </row>
    <row r="12" spans="1:2" x14ac:dyDescent="0.25">
      <c r="A12" s="120">
        <v>11</v>
      </c>
      <c r="B12" s="121" t="s">
        <v>2490</v>
      </c>
    </row>
    <row r="13" spans="1:2" x14ac:dyDescent="0.25">
      <c r="A13" s="120">
        <v>12</v>
      </c>
      <c r="B13" s="121" t="s">
        <v>2491</v>
      </c>
    </row>
    <row r="14" spans="1:2" x14ac:dyDescent="0.25">
      <c r="A14" s="120">
        <v>13</v>
      </c>
      <c r="B14" s="121" t="s">
        <v>2492</v>
      </c>
    </row>
    <row r="15" spans="1:2" x14ac:dyDescent="0.25">
      <c r="A15" s="120">
        <v>14</v>
      </c>
      <c r="B15" s="121" t="s">
        <v>2493</v>
      </c>
    </row>
    <row r="16" spans="1:2" x14ac:dyDescent="0.25">
      <c r="A16" s="120">
        <v>15</v>
      </c>
      <c r="B16" s="121" t="s">
        <v>2494</v>
      </c>
    </row>
    <row r="17" spans="1:2" x14ac:dyDescent="0.25">
      <c r="A17" s="120">
        <v>16</v>
      </c>
      <c r="B17" s="121" t="s">
        <v>2495</v>
      </c>
    </row>
    <row r="18" spans="1:2" x14ac:dyDescent="0.25">
      <c r="A18" s="120">
        <v>17</v>
      </c>
      <c r="B18" s="121" t="s">
        <v>2496</v>
      </c>
    </row>
    <row r="19" spans="1:2" x14ac:dyDescent="0.25">
      <c r="A19" s="122">
        <v>18</v>
      </c>
      <c r="B19" s="123" t="s">
        <v>2497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 x14ac:dyDescent="0.25"/>
  <cols>
    <col min="2" max="2" width="38.42578125" customWidth="1"/>
    <col min="258" max="258" width="38.42578125" customWidth="1"/>
    <col min="514" max="514" width="38.42578125" customWidth="1"/>
    <col min="770" max="770" width="38.42578125" customWidth="1"/>
    <col min="1026" max="1026" width="38.42578125" customWidth="1"/>
    <col min="1282" max="1282" width="38.42578125" customWidth="1"/>
    <col min="1538" max="1538" width="38.42578125" customWidth="1"/>
    <col min="1794" max="1794" width="38.42578125" customWidth="1"/>
    <col min="2050" max="2050" width="38.42578125" customWidth="1"/>
    <col min="2306" max="2306" width="38.42578125" customWidth="1"/>
    <col min="2562" max="2562" width="38.42578125" customWidth="1"/>
    <col min="2818" max="2818" width="38.42578125" customWidth="1"/>
    <col min="3074" max="3074" width="38.42578125" customWidth="1"/>
    <col min="3330" max="3330" width="38.42578125" customWidth="1"/>
    <col min="3586" max="3586" width="38.42578125" customWidth="1"/>
    <col min="3842" max="3842" width="38.42578125" customWidth="1"/>
    <col min="4098" max="4098" width="38.42578125" customWidth="1"/>
    <col min="4354" max="4354" width="38.42578125" customWidth="1"/>
    <col min="4610" max="4610" width="38.42578125" customWidth="1"/>
    <col min="4866" max="4866" width="38.42578125" customWidth="1"/>
    <col min="5122" max="5122" width="38.42578125" customWidth="1"/>
    <col min="5378" max="5378" width="38.42578125" customWidth="1"/>
    <col min="5634" max="5634" width="38.42578125" customWidth="1"/>
    <col min="5890" max="5890" width="38.42578125" customWidth="1"/>
    <col min="6146" max="6146" width="38.42578125" customWidth="1"/>
    <col min="6402" max="6402" width="38.42578125" customWidth="1"/>
    <col min="6658" max="6658" width="38.42578125" customWidth="1"/>
    <col min="6914" max="6914" width="38.42578125" customWidth="1"/>
    <col min="7170" max="7170" width="38.42578125" customWidth="1"/>
    <col min="7426" max="7426" width="38.42578125" customWidth="1"/>
    <col min="7682" max="7682" width="38.42578125" customWidth="1"/>
    <col min="7938" max="7938" width="38.42578125" customWidth="1"/>
    <col min="8194" max="8194" width="38.42578125" customWidth="1"/>
    <col min="8450" max="8450" width="38.42578125" customWidth="1"/>
    <col min="8706" max="8706" width="38.42578125" customWidth="1"/>
    <col min="8962" max="8962" width="38.42578125" customWidth="1"/>
    <col min="9218" max="9218" width="38.42578125" customWidth="1"/>
    <col min="9474" max="9474" width="38.42578125" customWidth="1"/>
    <col min="9730" max="9730" width="38.42578125" customWidth="1"/>
    <col min="9986" max="9986" width="38.42578125" customWidth="1"/>
    <col min="10242" max="10242" width="38.42578125" customWidth="1"/>
    <col min="10498" max="10498" width="38.42578125" customWidth="1"/>
    <col min="10754" max="10754" width="38.42578125" customWidth="1"/>
    <col min="11010" max="11010" width="38.42578125" customWidth="1"/>
    <col min="11266" max="11266" width="38.42578125" customWidth="1"/>
    <col min="11522" max="11522" width="38.42578125" customWidth="1"/>
    <col min="11778" max="11778" width="38.42578125" customWidth="1"/>
    <col min="12034" max="12034" width="38.42578125" customWidth="1"/>
    <col min="12290" max="12290" width="38.42578125" customWidth="1"/>
    <col min="12546" max="12546" width="38.42578125" customWidth="1"/>
    <col min="12802" max="12802" width="38.42578125" customWidth="1"/>
    <col min="13058" max="13058" width="38.42578125" customWidth="1"/>
    <col min="13314" max="13314" width="38.42578125" customWidth="1"/>
    <col min="13570" max="13570" width="38.42578125" customWidth="1"/>
    <col min="13826" max="13826" width="38.42578125" customWidth="1"/>
    <col min="14082" max="14082" width="38.42578125" customWidth="1"/>
    <col min="14338" max="14338" width="38.42578125" customWidth="1"/>
    <col min="14594" max="14594" width="38.42578125" customWidth="1"/>
    <col min="14850" max="14850" width="38.42578125" customWidth="1"/>
    <col min="15106" max="15106" width="38.42578125" customWidth="1"/>
    <col min="15362" max="15362" width="38.42578125" customWidth="1"/>
    <col min="15618" max="15618" width="38.42578125" customWidth="1"/>
    <col min="15874" max="15874" width="38.42578125" customWidth="1"/>
    <col min="16130" max="16130" width="38.42578125" customWidth="1"/>
  </cols>
  <sheetData>
    <row r="1" spans="1:2" x14ac:dyDescent="0.25">
      <c r="A1" s="118" t="s">
        <v>2479</v>
      </c>
      <c r="B1" s="119" t="s">
        <v>2498</v>
      </c>
    </row>
    <row r="2" spans="1:2" x14ac:dyDescent="0.25">
      <c r="A2" s="124">
        <v>1</v>
      </c>
      <c r="B2" s="121" t="s">
        <v>2499</v>
      </c>
    </row>
    <row r="3" spans="1:2" x14ac:dyDescent="0.25">
      <c r="A3" s="124">
        <v>2</v>
      </c>
      <c r="B3" s="121" t="s">
        <v>2500</v>
      </c>
    </row>
    <row r="4" spans="1:2" x14ac:dyDescent="0.25">
      <c r="A4" s="124">
        <v>3</v>
      </c>
      <c r="B4" s="121" t="s">
        <v>2501</v>
      </c>
    </row>
    <row r="5" spans="1:2" x14ac:dyDescent="0.25">
      <c r="A5" s="124">
        <v>4</v>
      </c>
      <c r="B5" s="121" t="s">
        <v>2502</v>
      </c>
    </row>
    <row r="6" spans="1:2" x14ac:dyDescent="0.25">
      <c r="A6" s="124">
        <v>5</v>
      </c>
      <c r="B6" s="121" t="s">
        <v>2503</v>
      </c>
    </row>
    <row r="7" spans="1:2" x14ac:dyDescent="0.25">
      <c r="A7" s="124">
        <v>6</v>
      </c>
      <c r="B7" s="121" t="s">
        <v>2504</v>
      </c>
    </row>
    <row r="8" spans="1:2" x14ac:dyDescent="0.25">
      <c r="A8" s="124">
        <v>7</v>
      </c>
      <c r="B8" s="121" t="s">
        <v>2505</v>
      </c>
    </row>
    <row r="9" spans="1:2" x14ac:dyDescent="0.25">
      <c r="A9" s="124">
        <v>8</v>
      </c>
      <c r="B9" s="121" t="s">
        <v>2506</v>
      </c>
    </row>
    <row r="10" spans="1:2" x14ac:dyDescent="0.25">
      <c r="A10" s="124">
        <v>9</v>
      </c>
      <c r="B10" s="121" t="s">
        <v>2507</v>
      </c>
    </row>
    <row r="11" spans="1:2" x14ac:dyDescent="0.25">
      <c r="A11" s="124">
        <v>10</v>
      </c>
      <c r="B11" s="121" t="s">
        <v>2508</v>
      </c>
    </row>
    <row r="12" spans="1:2" x14ac:dyDescent="0.25">
      <c r="A12" s="124">
        <v>11</v>
      </c>
      <c r="B12" s="121" t="s">
        <v>2509</v>
      </c>
    </row>
    <row r="13" spans="1:2" x14ac:dyDescent="0.25">
      <c r="A13" s="124">
        <v>12</v>
      </c>
      <c r="B13" s="125" t="s">
        <v>2510</v>
      </c>
    </row>
    <row r="14" spans="1:2" x14ac:dyDescent="0.25">
      <c r="A14" s="124">
        <v>13</v>
      </c>
      <c r="B14" s="121" t="s">
        <v>2511</v>
      </c>
    </row>
    <row r="15" spans="1:2" x14ac:dyDescent="0.25">
      <c r="A15" s="124">
        <v>15</v>
      </c>
      <c r="B15" s="121" t="s">
        <v>2512</v>
      </c>
    </row>
    <row r="16" spans="1:2" x14ac:dyDescent="0.25">
      <c r="A16" s="124">
        <v>16</v>
      </c>
      <c r="B16" s="121" t="s">
        <v>2513</v>
      </c>
    </row>
    <row r="17" spans="1:2" x14ac:dyDescent="0.25">
      <c r="A17" s="126">
        <v>17</v>
      </c>
      <c r="B17" s="123" t="s">
        <v>2514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1"/>
    </sheetView>
  </sheetViews>
  <sheetFormatPr baseColWidth="10" defaultRowHeight="15" x14ac:dyDescent="0.25"/>
  <cols>
    <col min="1" max="1" width="9" style="12" customWidth="1"/>
    <col min="2" max="2" width="23.140625" style="12" customWidth="1"/>
    <col min="3" max="3" width="51.140625" style="12" customWidth="1"/>
    <col min="4" max="16384" width="11.42578125" style="12"/>
  </cols>
  <sheetData>
    <row r="1" spans="1:3" x14ac:dyDescent="0.25">
      <c r="A1" s="176" t="s">
        <v>62</v>
      </c>
      <c r="B1" s="176"/>
      <c r="C1" s="176"/>
    </row>
    <row r="2" spans="1:3" x14ac:dyDescent="0.25">
      <c r="A2" s="177" t="s">
        <v>13</v>
      </c>
      <c r="B2" s="177"/>
      <c r="C2" s="13" t="s">
        <v>14</v>
      </c>
    </row>
    <row r="3" spans="1:3" ht="30" customHeight="1" x14ac:dyDescent="0.25">
      <c r="A3" s="108" t="s">
        <v>48</v>
      </c>
      <c r="B3" s="109" t="s">
        <v>63</v>
      </c>
      <c r="C3" s="110" t="s">
        <v>77</v>
      </c>
    </row>
    <row r="4" spans="1:3" ht="30" x14ac:dyDescent="0.25">
      <c r="A4" s="108" t="s">
        <v>49</v>
      </c>
      <c r="B4" s="110" t="s">
        <v>2440</v>
      </c>
      <c r="C4" s="110" t="s">
        <v>78</v>
      </c>
    </row>
    <row r="5" spans="1:3" ht="30" x14ac:dyDescent="0.25">
      <c r="A5" s="108" t="s">
        <v>50</v>
      </c>
      <c r="B5" s="109" t="s">
        <v>64</v>
      </c>
      <c r="C5" s="110" t="s">
        <v>79</v>
      </c>
    </row>
    <row r="6" spans="1:3" ht="30" x14ac:dyDescent="0.25">
      <c r="A6" s="108" t="s">
        <v>15</v>
      </c>
      <c r="B6" s="110" t="s">
        <v>98</v>
      </c>
      <c r="C6" s="110" t="s">
        <v>2441</v>
      </c>
    </row>
    <row r="7" spans="1:3" ht="30" x14ac:dyDescent="0.25">
      <c r="A7" s="108" t="s">
        <v>16</v>
      </c>
      <c r="B7" s="109" t="s">
        <v>0</v>
      </c>
      <c r="C7" s="110" t="s">
        <v>17</v>
      </c>
    </row>
    <row r="8" spans="1:3" ht="30" x14ac:dyDescent="0.25">
      <c r="A8" s="108" t="s">
        <v>18</v>
      </c>
      <c r="B8" s="110" t="s">
        <v>9</v>
      </c>
      <c r="C8" s="110" t="s">
        <v>2515</v>
      </c>
    </row>
    <row r="9" spans="1:3" ht="30" x14ac:dyDescent="0.25">
      <c r="A9" s="108" t="s">
        <v>20</v>
      </c>
      <c r="B9" s="110" t="s">
        <v>2442</v>
      </c>
      <c r="C9" s="110" t="s">
        <v>80</v>
      </c>
    </row>
    <row r="10" spans="1:3" ht="30" x14ac:dyDescent="0.25">
      <c r="A10" s="108" t="s">
        <v>23</v>
      </c>
      <c r="B10" s="110" t="s">
        <v>2443</v>
      </c>
      <c r="C10" s="110" t="s">
        <v>81</v>
      </c>
    </row>
    <row r="11" spans="1:3" ht="30" x14ac:dyDescent="0.25">
      <c r="A11" s="108" t="s">
        <v>26</v>
      </c>
      <c r="B11" s="110" t="s">
        <v>2444</v>
      </c>
      <c r="C11" s="110" t="s">
        <v>82</v>
      </c>
    </row>
    <row r="12" spans="1:3" ht="30" x14ac:dyDescent="0.25">
      <c r="A12" s="108" t="s">
        <v>28</v>
      </c>
      <c r="B12" s="110" t="s">
        <v>2445</v>
      </c>
      <c r="C12" s="110" t="s">
        <v>83</v>
      </c>
    </row>
    <row r="13" spans="1:3" ht="30" x14ac:dyDescent="0.25">
      <c r="A13" s="108" t="s">
        <v>30</v>
      </c>
      <c r="B13" s="110" t="s">
        <v>2446</v>
      </c>
      <c r="C13" s="110" t="s">
        <v>2516</v>
      </c>
    </row>
    <row r="14" spans="1:3" x14ac:dyDescent="0.25">
      <c r="A14" s="108" t="s">
        <v>32</v>
      </c>
      <c r="B14" s="109" t="s">
        <v>3</v>
      </c>
      <c r="C14" s="109" t="s">
        <v>19</v>
      </c>
    </row>
    <row r="15" spans="1:3" ht="20.100000000000001" customHeight="1" x14ac:dyDescent="0.25">
      <c r="A15" s="108" t="s">
        <v>34</v>
      </c>
      <c r="B15" s="109" t="s">
        <v>21</v>
      </c>
      <c r="C15" s="109" t="s">
        <v>22</v>
      </c>
    </row>
    <row r="16" spans="1:3" ht="20.100000000000001" customHeight="1" x14ac:dyDescent="0.25">
      <c r="A16" s="108" t="s">
        <v>36</v>
      </c>
      <c r="B16" s="109" t="s">
        <v>24</v>
      </c>
      <c r="C16" s="109" t="s">
        <v>25</v>
      </c>
    </row>
    <row r="17" spans="1:3" ht="30" x14ac:dyDescent="0.25">
      <c r="A17" s="108" t="s">
        <v>38</v>
      </c>
      <c r="B17" s="109" t="s">
        <v>60</v>
      </c>
      <c r="C17" s="110" t="s">
        <v>61</v>
      </c>
    </row>
    <row r="18" spans="1:3" ht="20.100000000000001" customHeight="1" x14ac:dyDescent="0.25">
      <c r="A18" s="108" t="s">
        <v>39</v>
      </c>
      <c r="B18" s="109" t="s">
        <v>1</v>
      </c>
      <c r="C18" s="109" t="s">
        <v>27</v>
      </c>
    </row>
    <row r="19" spans="1:3" ht="20.100000000000001" customHeight="1" x14ac:dyDescent="0.25">
      <c r="A19" s="108" t="s">
        <v>40</v>
      </c>
      <c r="B19" s="109" t="s">
        <v>8</v>
      </c>
      <c r="C19" s="109" t="s">
        <v>29</v>
      </c>
    </row>
    <row r="20" spans="1:3" ht="20.100000000000001" customHeight="1" x14ac:dyDescent="0.25">
      <c r="A20" s="108" t="s">
        <v>41</v>
      </c>
      <c r="B20" s="109" t="s">
        <v>2</v>
      </c>
      <c r="C20" s="109" t="s">
        <v>31</v>
      </c>
    </row>
    <row r="21" spans="1:3" ht="20.100000000000001" customHeight="1" x14ac:dyDescent="0.25">
      <c r="A21" s="108" t="s">
        <v>42</v>
      </c>
      <c r="B21" s="109" t="s">
        <v>1</v>
      </c>
      <c r="C21" s="109" t="s">
        <v>33</v>
      </c>
    </row>
    <row r="22" spans="1:3" ht="20.100000000000001" customHeight="1" x14ac:dyDescent="0.25">
      <c r="A22" s="108" t="s">
        <v>43</v>
      </c>
      <c r="B22" s="109" t="s">
        <v>66</v>
      </c>
      <c r="C22" s="109" t="s">
        <v>84</v>
      </c>
    </row>
    <row r="23" spans="1:3" ht="20.100000000000001" customHeight="1" x14ac:dyDescent="0.25">
      <c r="A23" s="108" t="s">
        <v>44</v>
      </c>
      <c r="B23" s="109" t="s">
        <v>65</v>
      </c>
      <c r="C23" s="109" t="s">
        <v>85</v>
      </c>
    </row>
    <row r="24" spans="1:3" ht="20.100000000000001" customHeight="1" x14ac:dyDescent="0.25">
      <c r="A24" s="108" t="s">
        <v>45</v>
      </c>
      <c r="B24" s="110" t="s">
        <v>59</v>
      </c>
      <c r="C24" s="110" t="s">
        <v>86</v>
      </c>
    </row>
    <row r="25" spans="1:3" ht="45" x14ac:dyDescent="0.25">
      <c r="A25" s="108" t="s">
        <v>46</v>
      </c>
      <c r="B25" s="109" t="s">
        <v>99</v>
      </c>
      <c r="C25" s="110" t="s">
        <v>35</v>
      </c>
    </row>
    <row r="26" spans="1:3" ht="20.100000000000001" customHeight="1" x14ac:dyDescent="0.25">
      <c r="A26" s="108" t="s">
        <v>5</v>
      </c>
      <c r="B26" s="109" t="s">
        <v>12</v>
      </c>
      <c r="C26" s="110" t="s">
        <v>37</v>
      </c>
    </row>
    <row r="27" spans="1:3" ht="60" x14ac:dyDescent="0.25">
      <c r="A27" s="108" t="s">
        <v>47</v>
      </c>
      <c r="B27" s="109" t="s">
        <v>68</v>
      </c>
      <c r="C27" s="110" t="s">
        <v>90</v>
      </c>
    </row>
    <row r="28" spans="1:3" ht="60" x14ac:dyDescent="0.25">
      <c r="A28" s="108" t="s">
        <v>52</v>
      </c>
      <c r="B28" s="109" t="s">
        <v>69</v>
      </c>
      <c r="C28" s="110" t="s">
        <v>89</v>
      </c>
    </row>
    <row r="29" spans="1:3" ht="60" x14ac:dyDescent="0.25">
      <c r="A29" s="108" t="s">
        <v>53</v>
      </c>
      <c r="B29" s="109" t="s">
        <v>70</v>
      </c>
      <c r="C29" s="110" t="s">
        <v>91</v>
      </c>
    </row>
    <row r="30" spans="1:3" ht="60" x14ac:dyDescent="0.25">
      <c r="A30" s="108" t="s">
        <v>54</v>
      </c>
      <c r="B30" s="109" t="s">
        <v>71</v>
      </c>
      <c r="C30" s="110" t="s">
        <v>92</v>
      </c>
    </row>
    <row r="31" spans="1:3" ht="30" x14ac:dyDescent="0.25">
      <c r="A31" s="108" t="s">
        <v>55</v>
      </c>
      <c r="B31" s="109" t="s">
        <v>72</v>
      </c>
      <c r="C31" s="110" t="s">
        <v>93</v>
      </c>
    </row>
    <row r="32" spans="1:3" ht="30" x14ac:dyDescent="0.25">
      <c r="A32" s="108" t="s">
        <v>56</v>
      </c>
      <c r="B32" s="109" t="s">
        <v>73</v>
      </c>
      <c r="C32" s="110" t="s">
        <v>94</v>
      </c>
    </row>
    <row r="33" spans="1:3" ht="30" x14ac:dyDescent="0.25">
      <c r="A33" s="108" t="s">
        <v>57</v>
      </c>
      <c r="B33" s="109" t="s">
        <v>74</v>
      </c>
      <c r="C33" s="110" t="s">
        <v>95</v>
      </c>
    </row>
    <row r="34" spans="1:3" ht="30" x14ac:dyDescent="0.25">
      <c r="A34" s="108" t="s">
        <v>58</v>
      </c>
      <c r="B34" s="109" t="s">
        <v>75</v>
      </c>
      <c r="C34" s="110" t="s">
        <v>96</v>
      </c>
    </row>
    <row r="35" spans="1:3" ht="30" x14ac:dyDescent="0.25">
      <c r="A35" s="108" t="s">
        <v>58</v>
      </c>
      <c r="B35" s="109" t="s">
        <v>76</v>
      </c>
      <c r="C35" s="110" t="s">
        <v>97</v>
      </c>
    </row>
    <row r="36" spans="1:3" ht="20.100000000000001" customHeight="1" x14ac:dyDescent="0.25">
      <c r="A36" s="111" t="s">
        <v>88</v>
      </c>
      <c r="B36" s="17" t="s">
        <v>4</v>
      </c>
      <c r="C36" s="17" t="s">
        <v>87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51</vt:lpstr>
      <vt:lpstr>52</vt:lpstr>
      <vt:lpstr>53</vt:lpstr>
      <vt:lpstr>54</vt:lpstr>
      <vt:lpstr>Sector Nacional</vt:lpstr>
      <vt:lpstr>FUT</vt:lpstr>
      <vt:lpstr>ODS</vt:lpstr>
      <vt:lpstr>Descripcion Cuadro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Guido Escobar</cp:lastModifiedBy>
  <cp:lastPrinted>2016-12-15T14:38:09Z</cp:lastPrinted>
  <dcterms:created xsi:type="dcterms:W3CDTF">2012-05-22T17:15:35Z</dcterms:created>
  <dcterms:modified xsi:type="dcterms:W3CDTF">2021-04-19T14:26:47Z</dcterms:modified>
</cp:coreProperties>
</file>