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9885"/>
  </bookViews>
  <sheets>
    <sheet name="Resumen" sheetId="3" r:id="rId1"/>
    <sheet name="4132 DAP Cuadro 2S" sheetId="1" r:id="rId2"/>
  </sheets>
  <externalReferences>
    <externalReference r:id="rId3"/>
  </externalReferences>
  <definedNames>
    <definedName name="_xlnm._FilterDatabase" localSheetId="1" hidden="1">'4132 DAP Cuadro 2S'!$A$5:$U$80</definedName>
    <definedName name="datos">[1]PUERTOCARREÑO!$C$36:$C$40,[1]PUERTOCARREÑO!$D$85:$D$87,[1]PUERTOCARREÑO!$C$92:$C$96,[1]PUERTOCARREÑO!$C$99:$C$103</definedName>
  </definedNames>
  <calcPr calcId="124519"/>
</workbook>
</file>

<file path=xl/calcChain.xml><?xml version="1.0" encoding="utf-8"?>
<calcChain xmlns="http://schemas.openxmlformats.org/spreadsheetml/2006/main">
  <c r="S79" i="1"/>
  <c r="P79"/>
  <c r="S77"/>
  <c r="P77"/>
  <c r="S75"/>
  <c r="P75"/>
  <c r="S73"/>
  <c r="P73"/>
  <c r="S71"/>
  <c r="P71"/>
  <c r="S69"/>
  <c r="P69"/>
  <c r="S67"/>
  <c r="P67"/>
  <c r="S65"/>
  <c r="P65"/>
  <c r="S63"/>
  <c r="P63"/>
  <c r="S61"/>
  <c r="P61"/>
  <c r="S59"/>
  <c r="P59"/>
  <c r="S57"/>
  <c r="P57"/>
  <c r="S55"/>
  <c r="P55"/>
  <c r="S53"/>
  <c r="P53"/>
  <c r="S51"/>
  <c r="P51"/>
  <c r="S49"/>
  <c r="P49"/>
  <c r="S47"/>
  <c r="P47"/>
  <c r="S45"/>
  <c r="P45"/>
  <c r="S43"/>
  <c r="P43"/>
  <c r="S41"/>
  <c r="P41"/>
  <c r="S39"/>
  <c r="P39"/>
  <c r="S37"/>
  <c r="P37"/>
  <c r="S35"/>
  <c r="P35"/>
  <c r="S33"/>
  <c r="P33"/>
  <c r="S31"/>
  <c r="P31"/>
  <c r="S29"/>
  <c r="P29"/>
  <c r="S27"/>
  <c r="P27"/>
  <c r="S25"/>
  <c r="P25"/>
  <c r="S23"/>
  <c r="P23"/>
  <c r="S21"/>
  <c r="P21"/>
  <c r="S19"/>
  <c r="P19"/>
  <c r="S17"/>
  <c r="P17"/>
  <c r="S15"/>
  <c r="P15"/>
  <c r="S13"/>
  <c r="P13"/>
  <c r="S11"/>
  <c r="P11"/>
  <c r="S9"/>
  <c r="P9"/>
  <c r="A9"/>
  <c r="A11" s="1"/>
  <c r="A13" s="1"/>
  <c r="A15" s="1"/>
  <c r="A17" s="1"/>
  <c r="A19" s="1"/>
  <c r="A21" s="1"/>
  <c r="A23" s="1"/>
  <c r="A25" s="1"/>
  <c r="A27" s="1"/>
  <c r="A29" s="1"/>
  <c r="A31" s="1"/>
  <c r="A33" s="1"/>
  <c r="A35" s="1"/>
  <c r="A37" s="1"/>
  <c r="A39" s="1"/>
  <c r="A41" s="1"/>
  <c r="A43" s="1"/>
  <c r="A45" s="1"/>
  <c r="A47" s="1"/>
  <c r="A49" s="1"/>
  <c r="A51" s="1"/>
  <c r="A53" s="1"/>
  <c r="A55" s="1"/>
  <c r="A57" s="1"/>
  <c r="A59" s="1"/>
  <c r="A61" s="1"/>
  <c r="A63" s="1"/>
  <c r="A65" s="1"/>
  <c r="A67" s="1"/>
  <c r="A69" s="1"/>
  <c r="A71" s="1"/>
  <c r="A73" s="1"/>
  <c r="A75" s="1"/>
  <c r="A77" s="1"/>
  <c r="A79" s="1"/>
  <c r="S7"/>
  <c r="P7"/>
  <c r="F83" l="1"/>
  <c r="F85" l="1"/>
  <c r="C14" i="3" s="1"/>
  <c r="F84" i="1"/>
  <c r="C13" i="3" s="1"/>
  <c r="C12"/>
  <c r="F82" i="1"/>
  <c r="J85" l="1"/>
  <c r="D14" i="3" s="1"/>
  <c r="J83" i="1"/>
  <c r="D12" i="3" s="1"/>
  <c r="J84" i="1"/>
  <c r="D13" i="3" s="1"/>
  <c r="C16"/>
  <c r="J82" i="1"/>
  <c r="S82"/>
  <c r="P82"/>
  <c r="S83" l="1"/>
  <c r="F12" i="3" s="1"/>
  <c r="S84" i="1"/>
  <c r="F13" i="3" s="1"/>
  <c r="P85" i="1"/>
  <c r="E14" i="3" s="1"/>
  <c r="S85" i="1"/>
  <c r="F14" i="3" s="1"/>
  <c r="D16"/>
  <c r="P83" i="1"/>
  <c r="E12" i="3" s="1"/>
  <c r="P84" i="1"/>
  <c r="E13" i="3" s="1"/>
  <c r="G12" l="1"/>
  <c r="F16"/>
  <c r="B42" s="1"/>
  <c r="B46" s="1"/>
  <c r="G13"/>
  <c r="G14"/>
  <c r="E16"/>
  <c r="C46" l="1"/>
  <c r="G16"/>
  <c r="F31" s="1"/>
  <c r="G35" s="1"/>
  <c r="B31"/>
  <c r="C35" s="1"/>
  <c r="F35" l="1"/>
  <c r="B35"/>
</calcChain>
</file>

<file path=xl/sharedStrings.xml><?xml version="1.0" encoding="utf-8"?>
<sst xmlns="http://schemas.openxmlformats.org/spreadsheetml/2006/main" count="703" uniqueCount="294">
  <si>
    <t>Fecha de reporte:</t>
  </si>
  <si>
    <t>Vigencia:</t>
  </si>
  <si>
    <t>Eje</t>
  </si>
  <si>
    <t>Componente</t>
  </si>
  <si>
    <t>Programa</t>
  </si>
  <si>
    <t>Actividad</t>
  </si>
  <si>
    <t>Trámite o Servicio</t>
  </si>
  <si>
    <t>Macroproceso</t>
  </si>
  <si>
    <t>Proceso / Subproceso</t>
  </si>
  <si>
    <t>Código
Procedimiento</t>
  </si>
  <si>
    <t>Meta de la actividad
(Descripción)</t>
  </si>
  <si>
    <t>Indicador
(Descripción)</t>
  </si>
  <si>
    <t>Unidad de medida</t>
  </si>
  <si>
    <t>Fórmula</t>
  </si>
  <si>
    <t>Variables</t>
  </si>
  <si>
    <t>Tiempo de respuesta legal (días hábiles)</t>
  </si>
  <si>
    <t>Responsable
(Reparto administrativo)</t>
  </si>
  <si>
    <t>%</t>
  </si>
  <si>
    <t>(V1/V2)*100</t>
  </si>
  <si>
    <t>No.</t>
  </si>
  <si>
    <t>42 Cali amable y sostenible</t>
  </si>
  <si>
    <t>Trámite</t>
  </si>
  <si>
    <t>Desarrollo Integral del Territorio</t>
  </si>
  <si>
    <t>Desarrollo Físico / Conceptos Técnicos para el Desarrollo Físico</t>
  </si>
  <si>
    <t>422 Ordenamiento territorial e integración regional</t>
  </si>
  <si>
    <t>4221 Planificación y control del territorio</t>
  </si>
  <si>
    <t xml:space="preserve">Direccionamiento Estratégico </t>
  </si>
  <si>
    <t>V2= Solicitudes de Determinantes para la Formulación de Planes Parciales radicadas</t>
  </si>
  <si>
    <t xml:space="preserve"> Direccionamiento Estratégico </t>
  </si>
  <si>
    <t>V2= Solicitudes de Determinantes para el ajuste de un Plan Parcial radicadas</t>
  </si>
  <si>
    <t>Expedir Conceptos de norma urbanística.</t>
  </si>
  <si>
    <t>MMDI02.02.06.18.P04</t>
  </si>
  <si>
    <t>Expedir el 100% de solicitudes de Conceptos de norma urbanística radicadas.</t>
  </si>
  <si>
    <t>Porcentaje de Conceptos de norma urbanística expedidos.</t>
  </si>
  <si>
    <t>V2= Solicitudes de Conceptos de norma urbanística radicadas</t>
  </si>
  <si>
    <t>Expedir el Certificado de Delimitación de Comuna, Barrio, Corregimiento y Vereda.</t>
  </si>
  <si>
    <t>Servicio</t>
  </si>
  <si>
    <t>Expedir  el 100% de solicitudes de Certificados de Delimitación de Comuna, Barrio, Corregimiento y Vereda radicadas.</t>
  </si>
  <si>
    <t>Porcentaje de Certificados de Delimitación de Comuna, Barrio, Corregimiento y Vereda expedidos.</t>
  </si>
  <si>
    <t>V2= Solicitudes de Certificado de Delimitación de Comuna, Barrio, Corregimiento y Vereda radicadas</t>
  </si>
  <si>
    <t>Expedir Conceptos  de Viabilidad para Creación de Barrios.</t>
  </si>
  <si>
    <t xml:space="preserve">MMDI02.02.06.18.P21  </t>
  </si>
  <si>
    <t>Expedir el 100% de solicitudes de Concepto de Viabilidad para Creación de Barrios con solicitud radicada.</t>
  </si>
  <si>
    <t>Porcentaje de Concepto de Viabilidad para Creación de Barrios expedidos</t>
  </si>
  <si>
    <t>V2= Solicitudes de Concepto de Viabilidad para Creación de Barrios radicadas</t>
  </si>
  <si>
    <t>MMDI02.02.06.18.P25</t>
  </si>
  <si>
    <t>Expedir la Licencia de ocupación del espacio público para la localización de equipamiento.</t>
  </si>
  <si>
    <t>Expedir el 100% de solicitudes de Licencia de ocupación del espacio público para la localización de equipamiento, radicadas.</t>
  </si>
  <si>
    <t>V2= Solicitudes de Licencia de ocupación del espacio público para la localización de equipamiento, radicadas.</t>
  </si>
  <si>
    <t>Expedir el Esquema Vial.</t>
  </si>
  <si>
    <t>MMDI02.02.06.18.P03</t>
  </si>
  <si>
    <t>Expedir el 100% de solicitudes de Esquemas Viales radicadas.</t>
  </si>
  <si>
    <t>Porcentaje de Esquemas Viales expedidos.</t>
  </si>
  <si>
    <t>V2= Solicitudes de Esquemas Viales radicadas.</t>
  </si>
  <si>
    <t>MMDI02.02.06.18.P11</t>
  </si>
  <si>
    <t>V2= Solicitudes de Asignación de Nomenclatura radicadas</t>
  </si>
  <si>
    <t>Expedir el Certificado de Nomenclatura.</t>
  </si>
  <si>
    <t>MMDI02.02.06.18.P12</t>
  </si>
  <si>
    <t>Expedir el 100% de solicitudes de Certificados de Nomenclatura radicadas.</t>
  </si>
  <si>
    <t>Porcentaje de Certificados de Nomenclatura expedidos.</t>
  </si>
  <si>
    <t>V2= Solicitudes de Certificados de Nomenclatura  radicadas</t>
  </si>
  <si>
    <t>Expedir el Concepto Uso del Suelo.</t>
  </si>
  <si>
    <t>MMDI02.02.06.18.P15</t>
  </si>
  <si>
    <t>Expedir el 100% de solicitudes de Concepto de Uso del Suelo radicadas.</t>
  </si>
  <si>
    <t>Porcentaje de Concepto Uso del Suelo expedidos.</t>
  </si>
  <si>
    <t>V2= Solicitudes de Concepto Uso del Suelo radicadas</t>
  </si>
  <si>
    <t>MMDI02.02.06.18.P24</t>
  </si>
  <si>
    <t>Expedir la Licencia de intervención del espacio público.</t>
  </si>
  <si>
    <t>Porcentaje de Licencia de intervención del espacio público, expedidas.</t>
  </si>
  <si>
    <t>V2= Solicitudes de Licencia de intervención del espacio público, radicadas.</t>
  </si>
  <si>
    <t>425 Gestión integral del riesgo de desastres</t>
  </si>
  <si>
    <t>4251 Conocimiento de riesgos</t>
  </si>
  <si>
    <t>Expedir Conceptos sobre Condiciones de Riesgo para Sectores.</t>
  </si>
  <si>
    <t>MMDI02.02.06.18.P08</t>
  </si>
  <si>
    <t>Expedir el 100% de solicitudes de Conceptos sobre Condiciones de Riesgo para Sectores radicadas.</t>
  </si>
  <si>
    <t>V2= Solicitudes de Conceptos sobre Condiciones de Riesgo para Sectores radicadas</t>
  </si>
  <si>
    <t>Expedir Certificados de Riesgo de Predios</t>
  </si>
  <si>
    <t>MMDI02.02.06.18.P09</t>
  </si>
  <si>
    <t>Expedir el 100% de solicitudes de Certificado de Riesgo de Predios radicadas.</t>
  </si>
  <si>
    <t>V2= Solicitudes de Certificado de Riesgo de Predios radicadas</t>
  </si>
  <si>
    <t>45 Cali participativa y bien gobernada</t>
  </si>
  <si>
    <t>451 Gerencia pública basada en resultados y la defensa de lo público</t>
  </si>
  <si>
    <t>4512 Información de calidad para la planificación territorial</t>
  </si>
  <si>
    <t>Atender las solicitudes de Encuesta del Sistema de Identificación y Clasificación de Potenciales Beneficiarios de Programas Sociales - SISBEN.</t>
  </si>
  <si>
    <t xml:space="preserve"> Direccionamiento Estratégico</t>
  </si>
  <si>
    <t>Atender el 100% de solicitudes de Encuesta del Sistema de Identificación y Clasificación de Potenciales Beneficiarios de Programas Sociales - SISBEN radicadas.</t>
  </si>
  <si>
    <t>V1= Solicitudes de Encuesta del Sistema de Identificación y Clasificación de Potenciales Beneficiarios de Programas Sociales - SISBEN atendidas.</t>
  </si>
  <si>
    <t>V2= Solicitudes de Encuesta del Sistema de Identificación y Clasificación de Potenciales Beneficiarios de Programas Sociales - SISBEN radicadas.</t>
  </si>
  <si>
    <t>Atender las solicitudes de Inclusión de personas en la base de datos del Sistema de Identificación y Clasificación de Potenciales Beneficiarios de Programas Sociales - SISBEN.</t>
  </si>
  <si>
    <t>Atender el 100% de solicitudes de Inclusión de personas en la base de datos del Sistema de Identificación y Clasificación de Potenciales Beneficiarios de Programas Sociales - SISBEN radicadas.</t>
  </si>
  <si>
    <t>V1= Solicitudes de Inclusión de personas en la base de datos del Sistema de Identificación y Clasificación de Potenciales Beneficiarios de Programas Sociales - SISBEN atendidas.</t>
  </si>
  <si>
    <t>V2= Solicitudes de Inclusión de personas en la base de datos del Sistema de Identificación y Clasificación de Potenciales Beneficiarios de Programas Sociales - SISBEN radicadas.</t>
  </si>
  <si>
    <t>Atender las solicitudes de Actualización de Datos de Identificación de Personas Registradas en el Sistema de Identificación y Clasificación de Potenciales Beneficiarios de Programas Sociales - SISBEN.</t>
  </si>
  <si>
    <t>Atender el 100% de solicitudes Actualización de Datos de Identificación de Personas Registradas en el Sistema de Identificación y Clasificación de Potenciales Beneficiarios de Programas Sociales - SISBEN radicadas.</t>
  </si>
  <si>
    <t>V1= Solicitudes de Actualización de Datos de Identificación de Personas Registradas en el Sistema de Identificación y Clasificación de Potenciales Beneficiarios de Programas Sociales - SISBEN atendidas.</t>
  </si>
  <si>
    <t>V2= Solicitudes de Actualización de Datos de Identificación de Personas Registradas en el Sistema de Identificación y Clasificación de Potenciales Beneficiarios de Programas Sociales - SISBEN radicadas.</t>
  </si>
  <si>
    <t>Atender las solicitudes de Retiro de un hogar de la base de datos del Sistema de Identificación y Clasificación de Potenciales Beneficiarios de Programas Sociales - SISBEN.</t>
  </si>
  <si>
    <t>Atender el 100% de solicitudes de Retiro de un hogar de la base de datos del Sistema de Identificación y Clasificación de Potenciales Beneficiarios de Programas Sociales - SISBEN radicadas.</t>
  </si>
  <si>
    <t>V1= Solicitudes de Retiro de un hogar de la base de datos del Sistema de Identificación y Clasificación de Potenciales Beneficiarios de Programas Sociales - SISBEN atendidas.</t>
  </si>
  <si>
    <t>V2= Solicitudes de Retiro de un hogar de la base de datos del Sistema de Identificación y Clasificación de Potenciales Beneficiarios de Programas Sociales - SISBEN radicadas.</t>
  </si>
  <si>
    <t>Atender las solicitudes de Retiro de personas de la base de datos del Sistema de Identificación y Clasificación de Potenciales Beneficiarios de Programas Sociales - SISBEN.</t>
  </si>
  <si>
    <t>Atender el 100% de solicitudes de Retiro de personas de la base de datos del Sistema de Identificación y Clasificación de Potenciales Beneficiarios de Programas Sociales - SISBEN radicadas.</t>
  </si>
  <si>
    <t>V1= Solicitudes de Retiro de personas de la base de datos del Sistema de Identificación y Clasificación de Potenciales Beneficiarios de Programas Sociales - SISBEN atendidas.</t>
  </si>
  <si>
    <t>V2= Solicitudes de Retiro de personas de la base de datos del Sistema de Identificación y Clasificación de Potenciales Beneficiarios de Programas Sociales - SISBEN radicadas</t>
  </si>
  <si>
    <t>Expedir el Certificado de Estratificación Socioeconómica.</t>
  </si>
  <si>
    <t>Expedir  el 100% de solicitudes de Certificados de Estratificación Socioeconómica radicadas.</t>
  </si>
  <si>
    <t>Porcentaje de Certificados de Estratificación Socioeconómica, expedidos.</t>
  </si>
  <si>
    <t>V2= Solicitudes de Certificados de Estratificación Socioeconómica, según sea el caso radicadas</t>
  </si>
  <si>
    <t>Atender las solicitudes de Información Geográfica.</t>
  </si>
  <si>
    <t>Direccionamiento estratégico</t>
  </si>
  <si>
    <t>Atender el 100% de solicitudes de Información Geográfica radicadas.</t>
  </si>
  <si>
    <t>V1=  Solicitudes de Información Geográfica atendidas</t>
  </si>
  <si>
    <t>V2 = Solicitudes de Información Geográfica radicadas</t>
  </si>
  <si>
    <t>Atender las solicitudes de Soporte Cartográfico (Planoteca).</t>
  </si>
  <si>
    <t>Departamento Administrativo de Planeación</t>
  </si>
  <si>
    <t>Subdirección de Desarrollo Integral</t>
  </si>
  <si>
    <t>DEPARTMENTO ADMINISTRATIVO DE PLANEACIÓN</t>
  </si>
  <si>
    <t>INDICADORES</t>
  </si>
  <si>
    <t>INDICADORES CON TRÁMITE</t>
  </si>
  <si>
    <t>EFICACIA</t>
  </si>
  <si>
    <t>EFICIENCIA</t>
  </si>
  <si>
    <t>Municipio Santiago de Cali</t>
  </si>
  <si>
    <t>DEPARTAMENTO ADMINISTRATIVO DE PLANEACION</t>
  </si>
  <si>
    <t>CUADRO 2S</t>
  </si>
  <si>
    <t>Seguimiento del Plan de Acción</t>
  </si>
  <si>
    <t>Indicadores de eficacia, eficiencia y efectividad (trámites y servicios), Departamento Administrativo de Planeación</t>
  </si>
  <si>
    <t>Código</t>
  </si>
  <si>
    <t>Dependencia</t>
  </si>
  <si>
    <t>Indicadores</t>
  </si>
  <si>
    <t>Eficacia</t>
  </si>
  <si>
    <t>Eficiencia</t>
  </si>
  <si>
    <t>Efectividad</t>
  </si>
  <si>
    <t>Total</t>
  </si>
  <si>
    <t>Con trámite</t>
  </si>
  <si>
    <t>Total DAP</t>
  </si>
  <si>
    <t>Fuente: Dependencias, Cálculos DAP</t>
  </si>
  <si>
    <t>Parámetros velocímetro</t>
  </si>
  <si>
    <t>Título</t>
  </si>
  <si>
    <t>Segmento</t>
  </si>
  <si>
    <t>Grados1</t>
  </si>
  <si>
    <t>Puntos</t>
  </si>
  <si>
    <t>X</t>
  </si>
  <si>
    <t>Y</t>
  </si>
  <si>
    <t>Punto 1</t>
  </si>
  <si>
    <t>Punto 2</t>
  </si>
  <si>
    <t>Grados3</t>
  </si>
  <si>
    <t>Grados2</t>
  </si>
  <si>
    <t>V2= Solicitudes de Legalización Urbanística de asentamientos humanos radicadas</t>
  </si>
  <si>
    <t>MMDI02.02.06.18.P37</t>
  </si>
  <si>
    <t>MMDI02.02.06.18.P34</t>
  </si>
  <si>
    <t>Porcentaje de Conceptos sobre Condiciones de Riesgo para Sectores  expedidos</t>
  </si>
  <si>
    <t>MEDE01.07.03.18.P01</t>
  </si>
  <si>
    <t>MEDE01.07.02.18.P08</t>
  </si>
  <si>
    <t>Atender las solicitudes de Información Geodésica</t>
  </si>
  <si>
    <t>Atender el 100% de solicitudes de Información Geodésica radicadas.</t>
  </si>
  <si>
    <t>V1=  Solicitudes de Información Geodésica atendidas</t>
  </si>
  <si>
    <t>V2 = Solicitudes de Información Geodésica radicadas</t>
  </si>
  <si>
    <t>Atender el 100% de solicitudes Soporte Cartográfico  radicadas.</t>
  </si>
  <si>
    <t>V1=  Solicitudes de Soporte Cartográfico atendidas</t>
  </si>
  <si>
    <t>V2 = Solicitudes de Soporte Cartográfico  radicadas</t>
  </si>
  <si>
    <t>Subdirección de Planificación del Territorio</t>
  </si>
  <si>
    <t>Subdirección de Espacio Público y Ordenamiento Urbanístico</t>
  </si>
  <si>
    <t>Valor  de la variable</t>
  </si>
  <si>
    <t>% ejecución</t>
  </si>
  <si>
    <t>Tiempo de respuesta (días hábiles)</t>
  </si>
  <si>
    <t>Cumplimiento (%) tiempo respuesta</t>
  </si>
  <si>
    <t>Fuente de información (Organismo)</t>
  </si>
  <si>
    <t>ORGANISMO</t>
  </si>
  <si>
    <t>Planeación Física y del Ordenamiento Territorial / Implementación de los instrumentos de planificación, gestión y financiación del POT</t>
  </si>
  <si>
    <t>MEDE01.04.03.18.P01</t>
  </si>
  <si>
    <t>MEDE01.04.03.18.P02</t>
  </si>
  <si>
    <t>MEDE01.04.03.18.P03</t>
  </si>
  <si>
    <t>MEDE01.04.03.18.P04</t>
  </si>
  <si>
    <t>Información Estratégica/ Infraestructura de Datos Espaciales de Santiago de Cali - IDESC</t>
  </si>
  <si>
    <t>MEDE01.07.02.18.P10</t>
  </si>
  <si>
    <t xml:space="preserve">Información Estratégica /Administración del Sisbén en el Municipio de Santiago de Cali </t>
  </si>
  <si>
    <t>Desarrollo Físico / Espacio Público</t>
  </si>
  <si>
    <t>MMDI02.02.07.18.P03</t>
  </si>
  <si>
    <t>Expedir el 100% de solicitudes de Licencia de intervención del espacio público, radicadas.</t>
  </si>
  <si>
    <t>MMDI02.02.07.18.P06</t>
  </si>
  <si>
    <t>MMDI02.02.07.18.P07</t>
  </si>
  <si>
    <t>Atender las solicitudes de Determinantes para la Formulación de Planes Parciales.</t>
  </si>
  <si>
    <t>Atender el 100% de solicitudes de Determinantes para la Formulación de Planes Parciales radicadas.</t>
  </si>
  <si>
    <t>Porcentaje de solicitudes de Determinantes para la Formulación de Planes Parciales atendidas.</t>
  </si>
  <si>
    <t>V1= Solicitudes de Determinantes para la Formulación de Planes Parciales atendidas</t>
  </si>
  <si>
    <t>Atender las solicitudes de Formulación y Radicación del proyecto del Plan Parcial.</t>
  </si>
  <si>
    <t>Atender el 100% de solicitudes de Formulación y Radicación del proyecto del Plan Parcial radicadas.</t>
  </si>
  <si>
    <t>Porcentaje de solicitudes de Formulación y Radicación del proyecto del Plan Parcial atendidas.</t>
  </si>
  <si>
    <t>V1= Solicitudes de Formulación y Radicación del proyecto del Plan Parcial atendidas</t>
  </si>
  <si>
    <t>V2= Solicitudes de Formulación y Radicación del proyecto del Plan Parcial radicadas</t>
  </si>
  <si>
    <t>Atender las solicitudes de Determinantes para el ajuste de un Plan Parcial.</t>
  </si>
  <si>
    <t>Atender el 100% de solicitudes de Determinantes para el ajuste de un Plan Parcial radicadas.</t>
  </si>
  <si>
    <t>Porcentaje de solicitudes de Determinantes para el ajuste de un Plan Parcial atendidas.</t>
  </si>
  <si>
    <t>V1= Solicitudes de Determinantes para el ajuste de un Plan Parcial atendidas</t>
  </si>
  <si>
    <t>Atender las solicitudes de Ajuste de un Plan Parcial adoptado.</t>
  </si>
  <si>
    <t>Atender el 100% de solicitudes de Ajuste de un Plan Parcial adoptado radicadas.</t>
  </si>
  <si>
    <t>Porcentaje de solicitudes de Ajuste de un Plan Parcial adoptado atendidas.</t>
  </si>
  <si>
    <t>V1= Solicitudes de Ajuste de un Plan Parcial adoptado atendidas</t>
  </si>
  <si>
    <t>V2= Solicitudes de Ajuste de un Plan Parcial adoptado radicadas</t>
  </si>
  <si>
    <t>Cálculo de aportes urbanísticos por mayor edificabilidad.</t>
  </si>
  <si>
    <t>Expedir el 100% de solicitudes de liquidación de Aportes urbanísticos por edificabilidad radicada.</t>
  </si>
  <si>
    <t>Porcentaje de liquidaciones de Aportes urbanísticos por edificabilidad expedidas.</t>
  </si>
  <si>
    <t>V1= Solicitudes de liquidación de Aportes urbanísticos por edificabilidad expedidas</t>
  </si>
  <si>
    <t>V2= Solicitudes de liquidación de Aportes urbanísticos por edificabilidad radicadas</t>
  </si>
  <si>
    <t>Expedir el Cálculo de compensación por estacionamientos.</t>
  </si>
  <si>
    <t>Expedir el 100% de solicitudes de Cálculo de compensación por estacionamientos radicadas.</t>
  </si>
  <si>
    <t>Porcentaje de Cálculo de compensación por estacionamientos expedidos.</t>
  </si>
  <si>
    <t>V1= Cálculo de compensación por estacionamientos expedidos.</t>
  </si>
  <si>
    <t>V2= Solicitudes de Cálculo de compensación por estacionamientos radicadas</t>
  </si>
  <si>
    <t>Expedir Esquema de Implantación y Regularización Simple.</t>
  </si>
  <si>
    <t>Expedir el 100% de solicitudes de Esquemas de Implantación y Regularización Simple radicada.</t>
  </si>
  <si>
    <t>Porcentaje de Esquemas de Implantación y Regularización Simple expedidos.</t>
  </si>
  <si>
    <t>V1= Esquemas de Implantación y Regularización Simple expedidos</t>
  </si>
  <si>
    <t>V2= Solicitudes Esquemas de Implantación y Regularización Simple radicadas</t>
  </si>
  <si>
    <t>Expedir Esquema de Implantación y Regularización Complejo.</t>
  </si>
  <si>
    <t>Expedir el 100% de solicitudes de Esquemas de Implantación y Regularización Complejo radicada.</t>
  </si>
  <si>
    <t>Porcentaje de Esquemas de Implantación y Regularización Complejo expedidos.</t>
  </si>
  <si>
    <t>V1= Esquemas de Implantación y Regularización Complejo expedidos</t>
  </si>
  <si>
    <t>V2= Solicitudes Esquemas de Implantación y Regularización Complejo radicadas</t>
  </si>
  <si>
    <t>Expedir el Esquema Básico.</t>
  </si>
  <si>
    <t>MEDE01.04.03.18.P12</t>
  </si>
  <si>
    <t>Expedir  el 100% de solicitudes de Esquema Básico radicadas.</t>
  </si>
  <si>
    <t>Porcentaje de Esquema Básico expedidas.</t>
  </si>
  <si>
    <t>V1= Esquema Básico expedidas</t>
  </si>
  <si>
    <t>V2= Solicitudes de Esquema Básico radicadas</t>
  </si>
  <si>
    <t>Expedir la Línea de Demarcación.</t>
  </si>
  <si>
    <t>MEDE01.04.03.18.P13</t>
  </si>
  <si>
    <t>Expedir el 100% de solicitudes de Línea de Demarcación radicadas.</t>
  </si>
  <si>
    <t>Porcentaje de Línea de Demarcación expedidas.</t>
  </si>
  <si>
    <t>V1= Línea de Demarcación expedidas.</t>
  </si>
  <si>
    <t>V2= Solicitudes de Línea de Demarcación radicadas</t>
  </si>
  <si>
    <t>Porcentaje de solicitudes de Información Geográfica atendidas.</t>
  </si>
  <si>
    <t>Servicio de Información Geográfica en Santiago de Cali</t>
  </si>
  <si>
    <t>Porcentaje de solicitudes de Información Geodésica atendidas.</t>
  </si>
  <si>
    <t>Porcentaje de solicitudes de Soporte Cartográfico  atendidas.</t>
  </si>
  <si>
    <t>Servicio de Atención al usuario en el Centro de Documentación en Santiago de Cali</t>
  </si>
  <si>
    <t>Atender las solicitudes de Consulta de planos y cartografía.</t>
  </si>
  <si>
    <t>Atender el 100% de solicitudes Consulta de planos y cartografía radicadas.</t>
  </si>
  <si>
    <t>Porcentaje de solicitudes de Consulta de planos y cartografía atendidas.</t>
  </si>
  <si>
    <t>V1=  Solicitudes de Consulta de planos y cartografía atendidas</t>
  </si>
  <si>
    <t>V2 = Solicitudes de Consulta de planos y cartografía radicadas</t>
  </si>
  <si>
    <t>Porcentaje de solicitudes de Encuesta del Sistema de Identificación y Clasificación de Potenciales Beneficiarios de Programas Sociales - SISBEN atendidas.</t>
  </si>
  <si>
    <t>Porcentaje de solicitudes de Inclusión de personas en la base de datos del Sistema de Identificación y Clasificación de Potenciales Beneficiarios de Programas Sociales - SISBEN atendidas.</t>
  </si>
  <si>
    <t>Porcentaje de solicitudes de Actualización de Datos de Identificación de Personas Registradas en el Sistema de Identificación y Clasificación de Potenciales Beneficiarios de Programas Sociales - SISBEN atendidas.</t>
  </si>
  <si>
    <t>Porcentaje  de solicitudes de Retiro de un hogar de la base de datos del Sistema de Identificación y Clasificación de Potenciales Beneficiarios de Programas Sociales - SISBEN atendidas.</t>
  </si>
  <si>
    <t>Porcentaje  de las solicitudes de Retiro de personas de la base de datos del Sistema de Identificación y Clasificación de Potenciales Beneficiarios de Programas Sociales - SISBEN atendidas.</t>
  </si>
  <si>
    <t>V1= Esquemas Viales expedidos</t>
  </si>
  <si>
    <t>V1= Conceptos  de norma urbanística expedidos</t>
  </si>
  <si>
    <t>V1= Conceptos sobre Condiciones de Riesgo para Sectores expedidos.</t>
  </si>
  <si>
    <t>Porcentaje de solicitudes de  Certificado de Riesgo de Predios expedidos</t>
  </si>
  <si>
    <t>V1= Certificado de Riesgo de Predios expedidos</t>
  </si>
  <si>
    <t>Atender las solicitudes de Asignación de Nomenclatura.</t>
  </si>
  <si>
    <t xml:space="preserve">Atender el 100% de solicitudes Asignación de Nomenclatura radicadas. </t>
  </si>
  <si>
    <t>Porcentaje de solicitudes de Asignación de Nomenclatura atendidas.</t>
  </si>
  <si>
    <t>V1= Solicitudes de Asignación de Nomenclatura atendidas</t>
  </si>
  <si>
    <t>V1= Certificados de Nomenclatura expedidos</t>
  </si>
  <si>
    <t>V1= Concepto Uso del Suelo expedidos</t>
  </si>
  <si>
    <t>V1= Concepto de Viabilidad para Creación de Barrios expedidos</t>
  </si>
  <si>
    <t>Atender las solicitudes de legalización de asentamientos humanos.</t>
  </si>
  <si>
    <t>Atender el 100% de solicitudes de Legalización Urbanística de asentamientos humanos radicadas.</t>
  </si>
  <si>
    <t>Porcentaje de solicitudes de Legalización Urbanística de asentamientos humanos atendidas.</t>
  </si>
  <si>
    <t>V1= Solicitudes de Legalización Urbanística de asentamientos humanos atendidas.</t>
  </si>
  <si>
    <t>Atender las solicitudes de Concepto de viabilidad para la desafectación y compensación de bienes de uso público del municipio de santiago de cali.</t>
  </si>
  <si>
    <t>Atender el 100% de solicitudes de Concepto de viabilidad para la desafectación y compensación de bienes de uso público del municipio de santiago de cali radicadas.</t>
  </si>
  <si>
    <t>Porcentaje de solicitudes de Concepto de viabilidad para la desafectación y compensación de bienes de uso público del municipio de santiago de cali atendidas.</t>
  </si>
  <si>
    <t>V1= Solicitudes de Concepto de viabilidad para la desafectación y compensación de bienes de uso público del municipio de santiago de cali atendidas</t>
  </si>
  <si>
    <t>V2= Solicitudes de Concepto de viabilidad para la desafectación y compensación de bienes de uso público del municipio de santiago de cali radicadas</t>
  </si>
  <si>
    <t>V1= Certificados de Estratificación Socioeconómica, expedidos</t>
  </si>
  <si>
    <t>Atender las solicitudes de Revisión de Estratificación Socioeconómica en Primera Instancia.</t>
  </si>
  <si>
    <t xml:space="preserve">Atender el 100% de solicitudes de Revisión de Estratificación Socioeconómica en Primera Instancia radicadas. </t>
  </si>
  <si>
    <t>Porcentaje de solicitudes de Revisión de Estratificación Socioeconómica en Primera Instancia atendidas.</t>
  </si>
  <si>
    <t>V1= Solicitudes de Revisión de Estratificación Socioeconómica en Primera Instancia atendidas.</t>
  </si>
  <si>
    <t>V2= Solicitudes de Revisión de Estratificación Socioeconómica en Primera Instancia radicadas.</t>
  </si>
  <si>
    <t>Expedir los Conceptos para adelantar procesos de desarrollo y construcción en zonas de amenaza media por movimientos en masa del suelo rural</t>
  </si>
  <si>
    <t>Expedir el 100% de  Conceptos para adelantar procesos de desarrollo y construcción en zonas de amenaza media por movimientos en masa del suelo rural</t>
  </si>
  <si>
    <t>Porcentaje de Conceptos para adelantar procesos de desarrollo y construcción en zonas de amenaza media por movimientos en masa del suelo rural expedidos</t>
  </si>
  <si>
    <t>V1= Solicitudes de Conceptos para adelantar procesos de desarrollo y construcción en zonas de amenaza media por movimientos en masa del suelo rural expedidos</t>
  </si>
  <si>
    <t>V2= Solicitudes de Conceptos para adelantar procesos de desarrollo y construcción en zonas de amenaza media por movimientos en masa del suelo rural radicadas</t>
  </si>
  <si>
    <t>MMDI02.02.06.18.P39</t>
  </si>
  <si>
    <t>V1= Certificados de Delimitación de Comuna, Barrio, Corregimiento y Vereda expedidos.</t>
  </si>
  <si>
    <t>Porcentaje de Licencia de ocupación del espacio público para la localización de equipamiento, expedidas.</t>
  </si>
  <si>
    <t>V1= Licencia de ocupación del espacio público para la localización de equipamiento, expedidas</t>
  </si>
  <si>
    <t>V1=Licencia de intervención del espacio público, expedidas</t>
  </si>
  <si>
    <t>Atender el Registro de la Publicidad Exterior Visual.</t>
  </si>
  <si>
    <t>Atender el 100% de solicitudes de Registro de la Publicidad Exterior Visual radicadas.</t>
  </si>
  <si>
    <t>Porcentaje de  Registro de la Publicidad Exterior Visual atendidos</t>
  </si>
  <si>
    <t>V1= Solicitudes de Registros de la Publicidad Exterior Visual atendidos.</t>
  </si>
  <si>
    <t>V2= Solicitudes de Registro de la Publicidad Exterior Visual radicadas</t>
  </si>
  <si>
    <t>Expedir los Permisos para Instalación de Publicidad Exterior Visual en Vehículo Automotor.</t>
  </si>
  <si>
    <t>Expedir el 100% de solicitudes de Permisos para Instalación de Publicidad Exterior Visual en Vehículo Automotor radicadas.</t>
  </si>
  <si>
    <t>Porcentaje de Permisos para Instalación de Publicidad Exterior Visual en Vehículo Automotor expedidos.</t>
  </si>
  <si>
    <t>V1= Permisos para Instalación de Publicidad Exterior Visual en Vehículo Automotor expedidos.</t>
  </si>
  <si>
    <t>V2= Solicitudes de Permiso para Instalación de Publicidad Exterior Visual en Vehículo Automotor radicadas</t>
  </si>
  <si>
    <t>Enero - Junio 2019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</si>
</sst>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0"/>
    <numFmt numFmtId="166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2" applyFont="1" applyFill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vertical="center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 applyProtection="1">
      <alignment horizontal="left" vertical="center" wrapText="1"/>
    </xf>
    <xf numFmtId="0" fontId="2" fillId="0" borderId="0" xfId="2" applyFont="1" applyFill="1" applyAlignment="1" applyProtection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2" fillId="0" borderId="0" xfId="2" applyFont="1" applyFill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left" vertical="center"/>
    </xf>
    <xf numFmtId="0" fontId="2" fillId="0" borderId="0" xfId="2" applyFont="1" applyFill="1" applyAlignment="1">
      <alignment horizontal="center" vertical="center" wrapText="1"/>
    </xf>
    <xf numFmtId="164" fontId="2" fillId="0" borderId="0" xfId="2" applyNumberFormat="1" applyFont="1" applyFill="1" applyAlignment="1">
      <alignment horizontal="center" vertical="center" wrapText="1"/>
    </xf>
    <xf numFmtId="10" fontId="2" fillId="0" borderId="0" xfId="2" applyNumberFormat="1" applyFont="1" applyFill="1" applyAlignment="1">
      <alignment vertical="center" wrapText="1"/>
    </xf>
    <xf numFmtId="0" fontId="2" fillId="0" borderId="0" xfId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3" fillId="0" borderId="2" xfId="0" applyFont="1" applyBorder="1" applyAlignment="1">
      <alignment vertical="center"/>
    </xf>
    <xf numFmtId="0" fontId="8" fillId="0" borderId="0" xfId="1" quotePrefix="1" applyFont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0" fontId="15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165" fontId="15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17" fillId="0" borderId="0" xfId="0" applyFont="1"/>
    <xf numFmtId="0" fontId="12" fillId="0" borderId="0" xfId="0" applyFont="1"/>
    <xf numFmtId="0" fontId="2" fillId="0" borderId="0" xfId="2" applyFont="1" applyFill="1" applyAlignment="1" applyProtection="1">
      <alignment horizontal="right" vertical="center"/>
    </xf>
    <xf numFmtId="0" fontId="6" fillId="0" borderId="0" xfId="2" applyFont="1" applyFill="1" applyAlignment="1" applyProtection="1">
      <alignment horizontal="right" vertical="center" wrapText="1"/>
    </xf>
    <xf numFmtId="0" fontId="13" fillId="0" borderId="0" xfId="0" quotePrefix="1" applyFont="1" applyAlignment="1">
      <alignment horizontal="left" vertical="center"/>
    </xf>
    <xf numFmtId="3" fontId="7" fillId="3" borderId="10" xfId="2" applyNumberFormat="1" applyFont="1" applyFill="1" applyBorder="1" applyAlignment="1">
      <alignment horizontal="right" vertical="center" wrapText="1"/>
    </xf>
    <xf numFmtId="0" fontId="7" fillId="0" borderId="10" xfId="2" applyFont="1" applyFill="1" applyBorder="1" applyAlignment="1">
      <alignment horizontal="justify" vertical="center" wrapText="1"/>
    </xf>
    <xf numFmtId="0" fontId="7" fillId="0" borderId="9" xfId="2" applyFont="1" applyFill="1" applyBorder="1" applyAlignment="1">
      <alignment horizontal="justify" vertical="center" wrapText="1"/>
    </xf>
    <xf numFmtId="0" fontId="7" fillId="0" borderId="13" xfId="2" applyFont="1" applyFill="1" applyBorder="1" applyAlignment="1">
      <alignment horizontal="justify" vertical="center" wrapText="1"/>
    </xf>
    <xf numFmtId="3" fontId="7" fillId="3" borderId="9" xfId="2" applyNumberFormat="1" applyFont="1" applyFill="1" applyBorder="1" applyAlignment="1">
      <alignment horizontal="right" vertical="center" wrapText="1"/>
    </xf>
    <xf numFmtId="0" fontId="7" fillId="3" borderId="13" xfId="2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10" xfId="2" applyFont="1" applyFill="1" applyBorder="1" applyAlignment="1">
      <alignment horizontal="justify" vertical="center" wrapText="1"/>
    </xf>
    <xf numFmtId="0" fontId="7" fillId="0" borderId="10" xfId="3" applyFont="1" applyFill="1" applyBorder="1" applyAlignment="1">
      <alignment horizontal="center" vertical="center" wrapText="1"/>
    </xf>
    <xf numFmtId="9" fontId="7" fillId="0" borderId="10" xfId="2" applyNumberFormat="1" applyFont="1" applyFill="1" applyBorder="1" applyAlignment="1">
      <alignment horizontal="center" vertical="center" wrapText="1"/>
    </xf>
    <xf numFmtId="164" fontId="7" fillId="4" borderId="10" xfId="2" applyNumberFormat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9" fontId="7" fillId="0" borderId="10" xfId="4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14" fontId="3" fillId="3" borderId="1" xfId="2" applyNumberFormat="1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9" fontId="7" fillId="0" borderId="13" xfId="4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justify" vertical="center" wrapText="1"/>
    </xf>
    <xf numFmtId="0" fontId="7" fillId="3" borderId="13" xfId="2" applyFont="1" applyFill="1" applyBorder="1" applyAlignment="1">
      <alignment horizontal="center" vertical="center" wrapText="1"/>
    </xf>
    <xf numFmtId="164" fontId="7" fillId="4" borderId="9" xfId="2" applyNumberFormat="1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9" fontId="7" fillId="0" borderId="9" xfId="2" applyNumberFormat="1" applyFont="1" applyFill="1" applyBorder="1" applyAlignment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>
      <alignment horizontal="justify" vertical="center" wrapText="1"/>
    </xf>
    <xf numFmtId="0" fontId="7" fillId="0" borderId="12" xfId="2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justify" vertical="center" wrapText="1"/>
    </xf>
    <xf numFmtId="0" fontId="7" fillId="0" borderId="13" xfId="3" applyFont="1" applyFill="1" applyBorder="1" applyAlignment="1">
      <alignment horizontal="center" vertical="center" wrapText="1"/>
    </xf>
    <xf numFmtId="9" fontId="7" fillId="0" borderId="13" xfId="2" applyNumberFormat="1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166" fontId="7" fillId="0" borderId="13" xfId="2" applyNumberFormat="1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 wrapText="1"/>
    </xf>
    <xf numFmtId="1" fontId="7" fillId="0" borderId="13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</cellXfs>
  <cellStyles count="5">
    <cellStyle name="Normal" xfId="0" builtinId="0"/>
    <cellStyle name="Normal 112" xfId="1"/>
    <cellStyle name="Normal 2 2" xfId="2"/>
    <cellStyle name="Normal 3 2" xfId="3"/>
    <cellStyle name="Porcentual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Eficacia trámites y servicios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Departamento Administrativo de Planeación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Enero - Junio</a:t>
            </a:r>
            <a:r>
              <a:rPr lang="es-ES" sz="1200" b="0" i="0" strike="noStrike" baseline="0">
                <a:solidFill>
                  <a:srgbClr val="333333"/>
                </a:solidFill>
                <a:latin typeface="Arial Narrow"/>
              </a:rPr>
              <a:t> </a:t>
            </a: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2019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705940553242994"/>
          <c:y val="0.31072982031092683"/>
          <c:w val="0.52010333786810692"/>
          <c:h val="0.61132146174035951"/>
        </c:manualLayout>
      </c:layout>
      <c:doughnutChart>
        <c:varyColors val="1"/>
        <c:ser>
          <c:idx val="0"/>
          <c:order val="0"/>
          <c:tx>
            <c:strRef>
              <c:f>Resumen!$B$31</c:f>
              <c:strCache>
                <c:ptCount val="1"/>
                <c:pt idx="0">
                  <c:v>2.668943473</c:v>
                </c:pt>
              </c:strCache>
            </c:strRef>
          </c:tx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F7A-4636-ADB3-087BB6E3161E}"/>
              </c:ext>
            </c:extLst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7A-4636-ADB3-087BB6E3161E}"/>
              </c:ext>
            </c:extLst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F7A-4636-ADB3-087BB6E3161E}"/>
              </c:ext>
            </c:extLst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7A-4636-ADB3-087BB6E3161E}"/>
              </c:ext>
            </c:extLst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F7A-4636-ADB3-087BB6E3161E}"/>
              </c:ext>
            </c:extLst>
          </c:dPt>
          <c:dPt>
            <c:idx val="5"/>
            <c:spPr>
              <a:noFill/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7A-4636-ADB3-087BB6E3161E}"/>
              </c:ext>
            </c:extLst>
          </c:dPt>
          <c:dLbls>
            <c:dLbl>
              <c:idx val="0"/>
              <c:layout>
                <c:manualLayout>
                  <c:x val="-7.9988456940264824E-2"/>
                  <c:y val="5.555550171613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403443679487688"/>
                  <c:y val="-7.5212806348923706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9747014607467229E-2"/>
                  <c:y val="-6.78631940238253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8008272526416E-2"/>
                  <c:y val="-0.110056935190791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77782358357107E-2"/>
                  <c:y val="-0.126994387240056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0257410232098586"/>
                  <c:y val="-0.268518635170609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F7A-4636-ADB3-087BB6E316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showSerName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Resumen!$A$24:$A$29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Resumen!$B$24:$B$29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7A-4636-ADB3-087BB6E3161E}"/>
            </c:ext>
          </c:extLst>
        </c:ser>
        <c:firstSliceAng val="270"/>
        <c:holeSize val="74"/>
      </c:doughnutChart>
      <c:scatterChart>
        <c:scatterStyle val="lineMarker"/>
        <c:ser>
          <c:idx val="1"/>
          <c:order val="1"/>
          <c:tx>
            <c:strRef>
              <c:f>Resumen!$A$31</c:f>
              <c:strCache>
                <c:ptCount val="1"/>
                <c:pt idx="0">
                  <c:v>Grados1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Resumen!$B$34:$B$35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0.89036538347692662</c:v>
                </c:pt>
              </c:numCache>
            </c:numRef>
          </c:xVal>
          <c:yVal>
            <c:numRef>
              <c:f>Resumen!$C$34:$C$35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0.45524661877490691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DF7A-4636-ADB3-087BB6E3161E}"/>
            </c:ext>
          </c:extLst>
        </c:ser>
        <c:axId val="88652416"/>
        <c:axId val="93401856"/>
      </c:scatterChart>
      <c:valAx>
        <c:axId val="88652416"/>
        <c:scaling>
          <c:orientation val="minMax"/>
          <c:max val="1"/>
          <c:min val="-1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93401856"/>
        <c:crossesAt val="0"/>
        <c:crossBetween val="midCat"/>
      </c:valAx>
      <c:valAx>
        <c:axId val="93401856"/>
        <c:scaling>
          <c:orientation val="minMax"/>
          <c:max val="1"/>
          <c:min val="-1"/>
        </c:scaling>
        <c:axPos val="l"/>
        <c:numFmt formatCode="General" sourceLinked="1"/>
        <c:tickLblPos val="none"/>
        <c:spPr>
          <a:ln w="9525">
            <a:noFill/>
          </a:ln>
        </c:spPr>
        <c:crossAx val="88652416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844" l="0.70000000000000062" r="0.70000000000000062" t="0.750000000000008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Eficiencia trámites y servicios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000000"/>
                </a:solidFill>
                <a:latin typeface="Arial Narrow"/>
              </a:rPr>
              <a:t>Departamento Administrativo de Planeación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000000"/>
                </a:solidFill>
                <a:latin typeface="Arial Narrow"/>
              </a:rPr>
              <a:t>Enero - Junio</a:t>
            </a:r>
            <a:r>
              <a:rPr lang="es-ES" sz="1200" b="0" i="0" strike="noStrike" baseline="0">
                <a:solidFill>
                  <a:srgbClr val="000000"/>
                </a:solidFill>
                <a:latin typeface="Arial Narrow"/>
              </a:rPr>
              <a:t> </a:t>
            </a:r>
            <a:r>
              <a:rPr lang="es-ES" sz="1200" b="0" i="0" strike="noStrike">
                <a:solidFill>
                  <a:srgbClr val="000000"/>
                </a:solidFill>
                <a:latin typeface="Arial Narrow"/>
              </a:rPr>
              <a:t>2019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389029761110382"/>
          <c:y val="0.32236318774760836"/>
          <c:w val="0.493161836445837"/>
          <c:h val="0.64949475065618456"/>
        </c:manualLayout>
      </c:layout>
      <c:doughnutChart>
        <c:varyColors val="1"/>
        <c:ser>
          <c:idx val="0"/>
          <c:order val="0"/>
          <c:tx>
            <c:strRef>
              <c:f>Resumen!$B$42</c:f>
              <c:strCache>
                <c:ptCount val="1"/>
                <c:pt idx="0">
                  <c:v>2.432200764</c:v>
                </c:pt>
              </c:strCache>
            </c:strRef>
          </c:tx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AF7-4A6F-9CAE-C2459C22DBA7}"/>
              </c:ext>
            </c:extLst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F7-4A6F-9CAE-C2459C22DBA7}"/>
              </c:ext>
            </c:extLst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AF7-4A6F-9CAE-C2459C22DBA7}"/>
              </c:ext>
            </c:extLst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F7-4A6F-9CAE-C2459C22DBA7}"/>
              </c:ext>
            </c:extLst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AF7-4A6F-9CAE-C2459C22DBA7}"/>
              </c:ext>
            </c:extLst>
          </c:dPt>
          <c:dPt>
            <c:idx val="5"/>
            <c:spPr>
              <a:noFill/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F7-4A6F-9CAE-C2459C22DBA7}"/>
              </c:ext>
            </c:extLst>
          </c:dPt>
          <c:dLbls>
            <c:dLbl>
              <c:idx val="0"/>
              <c:layout>
                <c:manualLayout>
                  <c:x val="-7.649805554410409E-2"/>
                  <c:y val="5.55555555555554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F7-4A6F-9CAE-C2459C22DBA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101523958719826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F7-4A6F-9CAE-C2459C22DBA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5785409022825434E-2"/>
                  <c:y val="-6.01851851851852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F7-4A6F-9CAE-C2459C22DBA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666666666666781E-2"/>
                  <c:y val="-0.101851851851851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F7-4A6F-9CAE-C2459C22DBA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777777777778668E-2"/>
                  <c:y val="-0.106481481481483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F7-4A6F-9CAE-C2459C22DBA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7084470589668702"/>
                  <c:y val="-0.3009910909023695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F7-4A6F-9CAE-C2459C22DBA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showSerName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Resumen!$A$24:$A$29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Resumen!$B$24:$B$29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F7-4A6F-9CAE-C2459C22DBA7}"/>
            </c:ext>
          </c:extLst>
        </c:ser>
        <c:firstSliceAng val="270"/>
        <c:holeSize val="74"/>
      </c:doughnutChart>
      <c:scatterChart>
        <c:scatterStyle val="lineMarker"/>
        <c:ser>
          <c:idx val="1"/>
          <c:order val="1"/>
          <c:tx>
            <c:strRef>
              <c:f>Resumen!$A$42</c:f>
              <c:strCache>
                <c:ptCount val="1"/>
                <c:pt idx="0">
                  <c:v>Grados2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Resumen!$B$45:$B$46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0.75875812269279086</c:v>
                </c:pt>
              </c:numCache>
            </c:numRef>
          </c:xVal>
          <c:yVal>
            <c:numRef>
              <c:f>Resumen!$C$45:$C$46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0.65137248272222226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FAF7-4A6F-9CAE-C2459C22DBA7}"/>
            </c:ext>
          </c:extLst>
        </c:ser>
        <c:axId val="93597696"/>
        <c:axId val="93599616"/>
      </c:scatterChart>
      <c:valAx>
        <c:axId val="93597696"/>
        <c:scaling>
          <c:orientation val="minMax"/>
          <c:max val="1"/>
          <c:min val="-1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93599616"/>
        <c:crossesAt val="0"/>
        <c:crossBetween val="midCat"/>
      </c:valAx>
      <c:valAx>
        <c:axId val="93599616"/>
        <c:scaling>
          <c:orientation val="minMax"/>
          <c:max val="1"/>
          <c:min val="-1"/>
        </c:scaling>
        <c:axPos val="l"/>
        <c:numFmt formatCode="General" sourceLinked="1"/>
        <c:tickLblPos val="none"/>
        <c:spPr>
          <a:ln w="9525">
            <a:noFill/>
          </a:ln>
        </c:spPr>
        <c:crossAx val="93597696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844" l="0.70000000000000062" r="0.70000000000000062" t="0.750000000000008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000000"/>
                </a:solidFill>
                <a:latin typeface="Arial Narrow"/>
              </a:rPr>
              <a:t>Efectividad</a:t>
            </a: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 trámites y servicios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Departamento Administrativo de Planeación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Enero - Junio</a:t>
            </a:r>
            <a:r>
              <a:rPr lang="es-ES" sz="1200" b="0" i="0" strike="noStrike" baseline="0">
                <a:solidFill>
                  <a:srgbClr val="333333"/>
                </a:solidFill>
                <a:latin typeface="Arial Narrow"/>
              </a:rPr>
              <a:t> </a:t>
            </a:r>
            <a:r>
              <a:rPr lang="es-ES" sz="1200" b="0" i="0" strike="noStrike">
                <a:solidFill>
                  <a:srgbClr val="333333"/>
                </a:solidFill>
                <a:latin typeface="Arial Narrow"/>
              </a:rPr>
              <a:t>2019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705940553242994"/>
          <c:y val="0.31072982031092683"/>
          <c:w val="0.52010333786810692"/>
          <c:h val="0.61132146174035951"/>
        </c:manualLayout>
      </c:layout>
      <c:doughnutChart>
        <c:varyColors val="1"/>
        <c:ser>
          <c:idx val="0"/>
          <c:order val="0"/>
          <c:tx>
            <c:strRef>
              <c:f>Resumen!$B$31</c:f>
              <c:strCache>
                <c:ptCount val="1"/>
                <c:pt idx="0">
                  <c:v>2.668943473</c:v>
                </c:pt>
              </c:strCache>
            </c:strRef>
          </c:tx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64-47FE-8B64-6ECD16835318}"/>
              </c:ext>
            </c:extLst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64-47FE-8B64-6ECD16835318}"/>
              </c:ext>
            </c:extLst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64-47FE-8B64-6ECD16835318}"/>
              </c:ext>
            </c:extLst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64-47FE-8B64-6ECD16835318}"/>
              </c:ext>
            </c:extLst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64-47FE-8B64-6ECD16835318}"/>
              </c:ext>
            </c:extLst>
          </c:dPt>
          <c:dPt>
            <c:idx val="5"/>
            <c:spPr>
              <a:noFill/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64-47FE-8B64-6ECD16835318}"/>
              </c:ext>
            </c:extLst>
          </c:dPt>
          <c:dLbls>
            <c:dLbl>
              <c:idx val="0"/>
              <c:layout>
                <c:manualLayout>
                  <c:x val="-7.9988456940264824E-2"/>
                  <c:y val="5.555550171613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403443679487688"/>
                  <c:y val="-7.5212806348923706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9747014607467229E-2"/>
                  <c:y val="-6.78631940238253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8008272526416E-2"/>
                  <c:y val="-0.110056935190791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77782358357107E-2"/>
                  <c:y val="-0.126994387240056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0257410232098586"/>
                  <c:y val="-0.268518635170609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64-47FE-8B64-6ECD168353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showSerName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Resumen!$A$24:$A$29</c:f>
              <c:numCache>
                <c:formatCode>0.00%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Resumen!$B$24:$B$29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64-47FE-8B64-6ECD16835318}"/>
            </c:ext>
          </c:extLst>
        </c:ser>
        <c:firstSliceAng val="270"/>
        <c:holeSize val="74"/>
      </c:doughnutChart>
      <c:scatterChart>
        <c:scatterStyle val="lineMarker"/>
        <c:ser>
          <c:idx val="1"/>
          <c:order val="1"/>
          <c:tx>
            <c:strRef>
              <c:f>Resumen!$E$31</c:f>
              <c:strCache>
                <c:ptCount val="1"/>
                <c:pt idx="0">
                  <c:v>Grados3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Resumen!$F$34:$F$35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0.47545617297896131</c:v>
                </c:pt>
              </c:numCache>
            </c:numRef>
          </c:xVal>
          <c:yVal>
            <c:numRef>
              <c:f>Resumen!$G$34:$G$35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0.87973940890254543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F564-47FE-8B64-6ECD16835318}"/>
            </c:ext>
          </c:extLst>
        </c:ser>
        <c:axId val="93643904"/>
        <c:axId val="93645824"/>
      </c:scatterChart>
      <c:valAx>
        <c:axId val="93643904"/>
        <c:scaling>
          <c:orientation val="minMax"/>
          <c:max val="1"/>
          <c:min val="-1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93645824"/>
        <c:crossesAt val="0"/>
        <c:crossBetween val="midCat"/>
      </c:valAx>
      <c:valAx>
        <c:axId val="93645824"/>
        <c:scaling>
          <c:orientation val="minMax"/>
          <c:max val="1"/>
          <c:min val="-1"/>
        </c:scaling>
        <c:axPos val="l"/>
        <c:numFmt formatCode="General" sourceLinked="1"/>
        <c:tickLblPos val="none"/>
        <c:spPr>
          <a:ln w="9525">
            <a:noFill/>
          </a:ln>
        </c:spPr>
        <c:crossAx val="93643904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844" l="0.70000000000000062" r="0.70000000000000062" t="0.750000000000008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180975</xdr:rowOff>
    </xdr:from>
    <xdr:to>
      <xdr:col>2</xdr:col>
      <xdr:colOff>171450</xdr:colOff>
      <xdr:row>32</xdr:row>
      <xdr:rowOff>161925</xdr:rowOff>
    </xdr:to>
    <xdr:graphicFrame macro="">
      <xdr:nvGraphicFramePr>
        <xdr:cNvPr id="320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180975</xdr:rowOff>
    </xdr:from>
    <xdr:to>
      <xdr:col>2</xdr:col>
      <xdr:colOff>180975</xdr:colOff>
      <xdr:row>46</xdr:row>
      <xdr:rowOff>161925</xdr:rowOff>
    </xdr:to>
    <xdr:graphicFrame macro="">
      <xdr:nvGraphicFramePr>
        <xdr:cNvPr id="320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24</xdr:row>
      <xdr:rowOff>142875</xdr:rowOff>
    </xdr:from>
    <xdr:to>
      <xdr:col>7</xdr:col>
      <xdr:colOff>400050</xdr:colOff>
      <xdr:row>38</xdr:row>
      <xdr:rowOff>123825</xdr:rowOff>
    </xdr:to>
    <xdr:graphicFrame macro="">
      <xdr:nvGraphicFramePr>
        <xdr:cNvPr id="320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grpSp>
      <xdr:nvGrpSpPr>
        <xdr:cNvPr id="1619" name="Group 1"/>
        <xdr:cNvGrpSpPr>
          <a:grpSpLocks/>
        </xdr:cNvGrpSpPr>
      </xdr:nvGrpSpPr>
      <xdr:grpSpPr bwMode="auto">
        <a:xfrm>
          <a:off x="0" y="0"/>
          <a:ext cx="18030825" cy="1266825"/>
          <a:chOff x="0" y="0"/>
          <a:chExt cx="14423" cy="1776"/>
        </a:xfrm>
      </xdr:grpSpPr>
      <xdr:sp macro="" textlink="">
        <xdr:nvSpPr>
          <xdr:cNvPr id="1622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14" name="Text Box 3"/>
          <xdr:cNvSpPr txBox="1">
            <a:spLocks noChangeArrowheads="1"/>
          </xdr:cNvSpPr>
        </xdr:nvSpPr>
        <xdr:spPr bwMode="auto">
          <a:xfrm>
            <a:off x="11307" y="0"/>
            <a:ext cx="3116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/>
            <a:r>
              <a:rPr lang="es-CO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MEDE01.03.03.18.P01.F06</a:t>
            </a:r>
            <a:endParaRPr lang="es-CO" sz="9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15" name="Rectangle 4"/>
          <xdr:cNvSpPr>
            <a:spLocks noChangeArrowheads="1"/>
          </xdr:cNvSpPr>
        </xdr:nvSpPr>
        <xdr:spPr bwMode="auto">
          <a:xfrm>
            <a:off x="13067" y="588"/>
            <a:ext cx="135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 fLocksText="0">
        <xdr:nvSpPr>
          <xdr:cNvPr id="16" name="Rectangle 5"/>
          <xdr:cNvSpPr>
            <a:spLocks noChangeArrowheads="1"/>
          </xdr:cNvSpPr>
        </xdr:nvSpPr>
        <xdr:spPr bwMode="auto">
          <a:xfrm>
            <a:off x="11299" y="588"/>
            <a:ext cx="1768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17" name="Text Box 6"/>
          <xdr:cNvSpPr txBox="1">
            <a:spLocks noChangeArrowheads="1"/>
          </xdr:cNvSpPr>
        </xdr:nvSpPr>
        <xdr:spPr bwMode="auto">
          <a:xfrm>
            <a:off x="13067" y="895"/>
            <a:ext cx="1356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12/sep/2017</a:t>
            </a:r>
            <a:endParaRPr lang="es-CO" sz="8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18" name="Text Box 7"/>
          <xdr:cNvSpPr txBox="1">
            <a:spLocks noChangeArrowheads="1"/>
          </xdr:cNvSpPr>
        </xdr:nvSpPr>
        <xdr:spPr bwMode="auto">
          <a:xfrm>
            <a:off x="11299" y="895"/>
            <a:ext cx="1768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s-CO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19" name="Text Box 8"/>
          <xdr:cNvSpPr txBox="1">
            <a:spLocks noChangeArrowheads="1"/>
          </xdr:cNvSpPr>
        </xdr:nvSpPr>
        <xdr:spPr bwMode="auto">
          <a:xfrm>
            <a:off x="1920" y="0"/>
            <a:ext cx="9387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</a:t>
            </a:r>
            <a:r>
              <a:rPr lang="es-CO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INTEGRADOS</a:t>
            </a:r>
            <a:endParaRPr lang="en-US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itchFamily="34" charset="0"/>
                <a:ea typeface="+mn-ea"/>
                <a:cs typeface="Arial" pitchFamily="34" charset="0"/>
              </a:rPr>
              <a:t>SGC - MECI - SISTEDA </a:t>
            </a:r>
          </a:p>
          <a:p>
            <a:pPr algn="ctr"/>
            <a:endParaRPr lang="es-CO" sz="10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effectLst/>
                <a:latin typeface="Arial" pitchFamily="34" charset="0"/>
                <a:ea typeface="+mn-ea"/>
                <a:cs typeface="Arial" pitchFamily="34" charset="0"/>
              </a:rPr>
              <a:t>SEGUIMIENTO</a:t>
            </a:r>
            <a:r>
              <a:rPr lang="es-ES" sz="12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DEL PLAN DE ACCIÓN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  <a:p>
            <a:pPr algn="ctr" rtl="0"/>
            <a:r>
              <a:rPr lang="es-ES" sz="1200" b="0">
                <a:effectLst/>
                <a:latin typeface="Arial" pitchFamily="34" charset="0"/>
                <a:ea typeface="+mn-ea"/>
                <a:cs typeface="Arial" pitchFamily="34" charset="0"/>
              </a:rPr>
              <a:t> Indicadores de gestión del organismo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s-ES" sz="12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(Trámites y 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Servicios)</a:t>
            </a:r>
            <a:endParaRPr lang="es-CO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 2S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142875</xdr:colOff>
      <xdr:row>0</xdr:row>
      <xdr:rowOff>895350</xdr:rowOff>
    </xdr:from>
    <xdr:to>
      <xdr:col>2</xdr:col>
      <xdr:colOff>866775</xdr:colOff>
      <xdr:row>0</xdr:row>
      <xdr:rowOff>1200150</xdr:rowOff>
    </xdr:to>
    <xdr:sp macro="" textlink="">
      <xdr:nvSpPr>
        <xdr:cNvPr id="20" name="Text Box 49"/>
        <xdr:cNvSpPr txBox="1">
          <a:spLocks noChangeArrowheads="1"/>
        </xdr:cNvSpPr>
      </xdr:nvSpPr>
      <xdr:spPr bwMode="auto">
        <a:xfrm>
          <a:off x="142875" y="895350"/>
          <a:ext cx="2085975" cy="3048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5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ESTRATEGICO</a:t>
          </a: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180975</xdr:colOff>
      <xdr:row>0</xdr:row>
      <xdr:rowOff>76200</xdr:rowOff>
    </xdr:from>
    <xdr:to>
      <xdr:col>2</xdr:col>
      <xdr:colOff>381000</xdr:colOff>
      <xdr:row>0</xdr:row>
      <xdr:rowOff>838200</xdr:rowOff>
    </xdr:to>
    <xdr:pic>
      <xdr:nvPicPr>
        <xdr:cNvPr id="1621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76200"/>
          <a:ext cx="1114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>
      <selection activeCell="D43" sqref="D43"/>
    </sheetView>
  </sheetViews>
  <sheetFormatPr baseColWidth="10" defaultRowHeight="15"/>
  <cols>
    <col min="2" max="2" width="35.140625" customWidth="1"/>
    <col min="3" max="7" width="8.7109375" customWidth="1"/>
    <col min="10" max="10" width="42.7109375" bestFit="1" customWidth="1"/>
  </cols>
  <sheetData>
    <row r="1" spans="1:15">
      <c r="A1" s="14" t="s">
        <v>121</v>
      </c>
      <c r="B1" s="15"/>
      <c r="C1" s="15"/>
      <c r="D1" s="15"/>
      <c r="E1" s="15"/>
      <c r="F1" s="15"/>
      <c r="G1" s="15"/>
    </row>
    <row r="2" spans="1:15">
      <c r="A2" s="14" t="s">
        <v>122</v>
      </c>
      <c r="B2" s="15"/>
      <c r="C2" s="15"/>
      <c r="D2" s="15"/>
      <c r="E2" s="15"/>
      <c r="F2" s="15"/>
      <c r="G2" s="15"/>
    </row>
    <row r="3" spans="1:15">
      <c r="A3" s="15"/>
      <c r="B3" s="15"/>
      <c r="C3" s="15"/>
      <c r="D3" s="15"/>
      <c r="E3" s="15"/>
      <c r="F3" s="15"/>
      <c r="G3" s="15"/>
    </row>
    <row r="4" spans="1:15">
      <c r="A4" s="15" t="s">
        <v>123</v>
      </c>
      <c r="B4" s="15"/>
      <c r="C4" s="15"/>
      <c r="D4" s="15"/>
      <c r="E4" s="15"/>
      <c r="F4" s="15"/>
      <c r="G4" s="15"/>
    </row>
    <row r="5" spans="1:15">
      <c r="A5" s="16" t="s">
        <v>124</v>
      </c>
      <c r="B5" s="15"/>
      <c r="C5" s="15"/>
      <c r="D5" s="15"/>
      <c r="E5" s="15"/>
      <c r="F5" s="15"/>
      <c r="G5" s="15"/>
    </row>
    <row r="6" spans="1:15">
      <c r="A6" s="16" t="s">
        <v>125</v>
      </c>
      <c r="B6" s="15"/>
      <c r="C6" s="15"/>
      <c r="D6" s="15"/>
      <c r="E6" s="15"/>
      <c r="F6" s="15"/>
      <c r="G6" s="15"/>
    </row>
    <row r="7" spans="1:15">
      <c r="A7" s="38" t="s">
        <v>293</v>
      </c>
      <c r="B7" s="15"/>
      <c r="C7" s="15"/>
      <c r="D7" s="15"/>
      <c r="E7" s="15"/>
      <c r="F7" s="15"/>
      <c r="G7" s="15"/>
    </row>
    <row r="8" spans="1:15">
      <c r="A8" s="15"/>
      <c r="B8" s="15"/>
      <c r="C8" s="15"/>
      <c r="D8" s="15"/>
      <c r="E8" s="15"/>
      <c r="F8" s="15"/>
      <c r="G8" s="15"/>
    </row>
    <row r="9" spans="1:15">
      <c r="A9" s="45" t="s">
        <v>126</v>
      </c>
      <c r="B9" s="45" t="s">
        <v>127</v>
      </c>
      <c r="C9" s="45" t="s">
        <v>128</v>
      </c>
      <c r="D9" s="45"/>
      <c r="E9" s="45" t="s">
        <v>129</v>
      </c>
      <c r="F9" s="45" t="s">
        <v>130</v>
      </c>
      <c r="G9" s="45" t="s">
        <v>131</v>
      </c>
    </row>
    <row r="10" spans="1:15">
      <c r="A10" s="46"/>
      <c r="B10" s="46"/>
      <c r="C10" s="17" t="s">
        <v>132</v>
      </c>
      <c r="D10" s="17" t="s">
        <v>133</v>
      </c>
      <c r="E10" s="46"/>
      <c r="F10" s="46"/>
      <c r="G10" s="46"/>
    </row>
    <row r="11" spans="1:15">
      <c r="A11" s="15"/>
      <c r="B11" s="15"/>
      <c r="C11" s="15"/>
      <c r="D11" s="15"/>
      <c r="E11" s="15"/>
      <c r="F11" s="15"/>
      <c r="G11" s="15"/>
    </row>
    <row r="12" spans="1:15">
      <c r="A12" s="18">
        <v>41321</v>
      </c>
      <c r="B12" s="19" t="s">
        <v>115</v>
      </c>
      <c r="C12" s="19">
        <f>'4132 DAP Cuadro 2S'!F83</f>
        <v>5</v>
      </c>
      <c r="D12" s="19">
        <f>'4132 DAP Cuadro 2S'!J83</f>
        <v>5</v>
      </c>
      <c r="E12" s="20">
        <f>'4132 DAP Cuadro 2S'!P83</f>
        <v>0.89303127010027694</v>
      </c>
      <c r="F12" s="20">
        <f>'4132 DAP Cuadro 2S'!S83</f>
        <v>1</v>
      </c>
      <c r="G12" s="20">
        <f>E12*F12</f>
        <v>0.89303127010027694</v>
      </c>
    </row>
    <row r="13" spans="1:15">
      <c r="A13" s="18">
        <v>41322</v>
      </c>
      <c r="B13" s="10" t="s">
        <v>160</v>
      </c>
      <c r="C13" s="19">
        <f>'4132 DAP Cuadro 2S'!F84</f>
        <v>20</v>
      </c>
      <c r="D13" s="19">
        <f>'4132 DAP Cuadro 2S'!J84</f>
        <v>15</v>
      </c>
      <c r="E13" s="20">
        <f>'4132 DAP Cuadro 2S'!P84</f>
        <v>0.89964450478456814</v>
      </c>
      <c r="F13" s="20">
        <f>'4132 DAP Cuadro 2S'!S84</f>
        <v>0.8666666666666667</v>
      </c>
      <c r="G13" s="20">
        <f>E13*F13</f>
        <v>0.7796919041466257</v>
      </c>
    </row>
    <row r="14" spans="1:15">
      <c r="A14" s="18">
        <v>41323</v>
      </c>
      <c r="B14" s="19" t="s">
        <v>161</v>
      </c>
      <c r="C14" s="19">
        <f>'4132 DAP Cuadro 2S'!F85</f>
        <v>12</v>
      </c>
      <c r="D14" s="19">
        <f>'4132 DAP Cuadro 2S'!J85</f>
        <v>11</v>
      </c>
      <c r="E14" s="20">
        <f>'4132 DAP Cuadro 2S'!P85</f>
        <v>0.76147817862334533</v>
      </c>
      <c r="F14" s="20">
        <f>'4132 DAP Cuadro 2S'!S85</f>
        <v>0.54545454545454541</v>
      </c>
      <c r="G14" s="20">
        <f>E14*F14</f>
        <v>0.41535173379455198</v>
      </c>
    </row>
    <row r="15" spans="1:15">
      <c r="A15" s="15"/>
      <c r="B15" s="15"/>
      <c r="C15" s="15"/>
      <c r="D15" s="15"/>
      <c r="E15" s="15"/>
      <c r="F15" s="15"/>
      <c r="G15" s="15"/>
    </row>
    <row r="16" spans="1:15">
      <c r="A16" s="15"/>
      <c r="B16" s="21" t="s">
        <v>134</v>
      </c>
      <c r="C16" s="22">
        <f>SUM(C12:C14)</f>
        <v>37</v>
      </c>
      <c r="D16" s="22">
        <f>SUM(D12:D14)</f>
        <v>31</v>
      </c>
      <c r="E16" s="20">
        <f>(D12*E12+D13*E13+D14*E14)/D16</f>
        <v>0.84955109313311949</v>
      </c>
      <c r="F16" s="20">
        <f>(D12*F12+D13*F13+D14*F14)/D16</f>
        <v>0.77419354838709675</v>
      </c>
      <c r="G16" s="20">
        <f>E16*F16</f>
        <v>0.65771697532886664</v>
      </c>
      <c r="J16" s="21"/>
      <c r="M16" s="20"/>
      <c r="N16" s="20"/>
      <c r="O16" s="20"/>
    </row>
    <row r="17" spans="1:7">
      <c r="A17" s="15"/>
      <c r="B17" s="15"/>
      <c r="C17" s="15"/>
      <c r="D17" s="15"/>
      <c r="E17" s="15"/>
      <c r="F17" s="15"/>
      <c r="G17" s="15"/>
    </row>
    <row r="18" spans="1:7">
      <c r="A18" s="23" t="s">
        <v>135</v>
      </c>
      <c r="B18" s="23"/>
      <c r="C18" s="23"/>
      <c r="D18" s="23"/>
      <c r="E18" s="23"/>
      <c r="F18" s="23"/>
      <c r="G18" s="23"/>
    </row>
    <row r="19" spans="1:7">
      <c r="A19" s="24"/>
      <c r="B19" s="15"/>
      <c r="C19" s="15"/>
      <c r="D19" s="15"/>
      <c r="E19" s="15"/>
      <c r="F19" s="15"/>
      <c r="G19" s="15"/>
    </row>
    <row r="20" spans="1:7">
      <c r="A20" s="15"/>
      <c r="B20" s="15"/>
      <c r="C20" s="15"/>
      <c r="D20" s="15"/>
      <c r="E20" s="15"/>
      <c r="F20" s="15"/>
      <c r="G20" s="15"/>
    </row>
    <row r="21" spans="1:7">
      <c r="A21" s="31"/>
      <c r="B21" s="31"/>
      <c r="C21" s="31"/>
      <c r="D21" s="25"/>
      <c r="E21" s="25"/>
      <c r="F21" s="25"/>
      <c r="G21" s="26"/>
    </row>
    <row r="22" spans="1:7">
      <c r="A22" s="27" t="s">
        <v>136</v>
      </c>
      <c r="B22" s="28"/>
      <c r="C22" s="28"/>
      <c r="D22" s="28"/>
      <c r="E22" s="25"/>
      <c r="F22" s="25"/>
      <c r="G22" s="25"/>
    </row>
    <row r="23" spans="1:7">
      <c r="A23" s="27" t="s">
        <v>137</v>
      </c>
      <c r="B23" s="28" t="s">
        <v>138</v>
      </c>
      <c r="C23" s="28"/>
      <c r="D23" s="28"/>
      <c r="E23" s="29"/>
      <c r="F23" s="29"/>
      <c r="G23" s="29"/>
    </row>
    <row r="24" spans="1:7">
      <c r="A24" s="30">
        <v>0</v>
      </c>
      <c r="B24" s="28">
        <v>0.2</v>
      </c>
      <c r="C24" s="28"/>
      <c r="D24" s="28"/>
      <c r="E24" s="29"/>
      <c r="F24" s="29"/>
      <c r="G24" s="29"/>
    </row>
    <row r="25" spans="1:7">
      <c r="A25" s="30">
        <v>0.2</v>
      </c>
      <c r="B25" s="28">
        <v>0.2</v>
      </c>
      <c r="C25" s="28"/>
      <c r="D25" s="28"/>
      <c r="E25" s="29"/>
      <c r="F25" s="29"/>
      <c r="G25" s="29"/>
    </row>
    <row r="26" spans="1:7">
      <c r="A26" s="30">
        <v>0.4</v>
      </c>
      <c r="B26" s="28">
        <v>0.2</v>
      </c>
      <c r="C26" s="28"/>
      <c r="D26" s="28"/>
      <c r="E26" s="29"/>
      <c r="F26" s="29"/>
      <c r="G26" s="29"/>
    </row>
    <row r="27" spans="1:7">
      <c r="A27" s="30">
        <v>0.6</v>
      </c>
      <c r="B27" s="28">
        <v>0.2</v>
      </c>
      <c r="C27" s="28"/>
      <c r="D27" s="28"/>
      <c r="E27" s="29"/>
      <c r="F27" s="29"/>
      <c r="G27" s="29"/>
    </row>
    <row r="28" spans="1:7">
      <c r="A28" s="30">
        <v>0.8</v>
      </c>
      <c r="B28" s="28">
        <v>0.2</v>
      </c>
      <c r="C28" s="28"/>
      <c r="D28" s="28"/>
      <c r="E28" s="29"/>
      <c r="F28" s="29"/>
      <c r="G28" s="29"/>
    </row>
    <row r="29" spans="1:7">
      <c r="A29" s="30">
        <v>1</v>
      </c>
      <c r="B29" s="28">
        <v>1</v>
      </c>
      <c r="C29" s="28"/>
      <c r="D29" s="28"/>
      <c r="E29" s="29"/>
      <c r="F29" s="29"/>
      <c r="G29" s="29"/>
    </row>
    <row r="30" spans="1:7">
      <c r="A30" s="28"/>
      <c r="B30" s="28"/>
      <c r="C30" s="28"/>
      <c r="D30" s="28"/>
      <c r="E30" s="29"/>
      <c r="F30" s="29"/>
      <c r="G30" s="29"/>
    </row>
    <row r="31" spans="1:7">
      <c r="A31" s="27" t="s">
        <v>139</v>
      </c>
      <c r="B31" s="28">
        <f>((E16-A24)/(A29-A24))*PI()</f>
        <v>2.6689434730361863</v>
      </c>
      <c r="C31" s="28"/>
      <c r="D31" s="28"/>
      <c r="E31" s="27" t="s">
        <v>145</v>
      </c>
      <c r="F31" s="28">
        <f>((G16-A24)/(A29-A24))*PI()</f>
        <v>2.0662788178344664</v>
      </c>
      <c r="G31" s="35"/>
    </row>
    <row r="32" spans="1:7">
      <c r="A32" s="27"/>
      <c r="B32" s="28"/>
      <c r="C32" s="28"/>
      <c r="D32" s="28"/>
      <c r="E32" s="27"/>
      <c r="F32" s="28"/>
      <c r="G32" s="35"/>
    </row>
    <row r="33" spans="1:8">
      <c r="A33" s="27" t="s">
        <v>140</v>
      </c>
      <c r="B33" s="28" t="s">
        <v>141</v>
      </c>
      <c r="C33" s="28" t="s">
        <v>142</v>
      </c>
      <c r="E33" s="27" t="s">
        <v>140</v>
      </c>
      <c r="F33" s="28" t="s">
        <v>141</v>
      </c>
      <c r="G33" s="35" t="s">
        <v>142</v>
      </c>
    </row>
    <row r="34" spans="1:8">
      <c r="A34" s="27" t="s">
        <v>143</v>
      </c>
      <c r="B34" s="28">
        <v>0</v>
      </c>
      <c r="C34" s="28">
        <v>0</v>
      </c>
      <c r="D34" s="34"/>
      <c r="E34" s="27" t="s">
        <v>143</v>
      </c>
      <c r="F34" s="28">
        <v>0</v>
      </c>
      <c r="G34" s="35">
        <v>0</v>
      </c>
      <c r="H34" s="34"/>
    </row>
    <row r="35" spans="1:8">
      <c r="A35" s="27" t="s">
        <v>144</v>
      </c>
      <c r="B35" s="32">
        <f>-COS(B31)</f>
        <v>0.89036538347692662</v>
      </c>
      <c r="C35" s="32">
        <f>SIN(B31)</f>
        <v>0.45524661877490691</v>
      </c>
      <c r="D35" s="34"/>
      <c r="E35" s="27" t="s">
        <v>144</v>
      </c>
      <c r="F35" s="32">
        <f>-COS(F31)</f>
        <v>0.47545617297896131</v>
      </c>
      <c r="G35" s="32">
        <f>SIN(F31)</f>
        <v>0.87973940890254543</v>
      </c>
      <c r="H35" s="34"/>
    </row>
    <row r="36" spans="1:8">
      <c r="A36" s="31"/>
      <c r="B36" s="31"/>
      <c r="C36" s="31"/>
      <c r="D36" s="31"/>
      <c r="H36" s="34"/>
    </row>
    <row r="37" spans="1:8">
      <c r="A37" s="31"/>
      <c r="B37" s="31"/>
      <c r="C37" s="31"/>
      <c r="D37" s="31"/>
      <c r="H37" s="34"/>
    </row>
    <row r="38" spans="1:8">
      <c r="A38" s="31"/>
      <c r="B38" s="31"/>
      <c r="C38" s="31"/>
      <c r="D38" s="31"/>
      <c r="H38" s="34"/>
    </row>
    <row r="39" spans="1:8">
      <c r="A39" s="31"/>
      <c r="B39" s="31"/>
      <c r="C39" s="31"/>
      <c r="D39" s="31"/>
      <c r="H39" s="34"/>
    </row>
    <row r="40" spans="1:8">
      <c r="A40" s="29"/>
      <c r="B40" s="29"/>
      <c r="C40" s="29"/>
      <c r="D40" s="31"/>
      <c r="H40" s="34"/>
    </row>
    <row r="41" spans="1:8">
      <c r="A41" s="29"/>
      <c r="B41" s="29"/>
      <c r="C41" s="29"/>
      <c r="D41" s="31"/>
      <c r="E41" s="31"/>
      <c r="F41" s="31"/>
      <c r="G41" s="31"/>
    </row>
    <row r="42" spans="1:8">
      <c r="A42" s="27" t="s">
        <v>146</v>
      </c>
      <c r="B42" s="28">
        <f>((F16-A24)/(A29-A24))*PI()</f>
        <v>2.4322007640695174</v>
      </c>
      <c r="C42" s="28"/>
      <c r="D42" s="33"/>
      <c r="E42" s="31"/>
      <c r="F42" s="31"/>
      <c r="G42" s="31"/>
    </row>
    <row r="43" spans="1:8">
      <c r="A43" s="27"/>
      <c r="B43" s="28"/>
      <c r="C43" s="28"/>
      <c r="D43" s="33"/>
      <c r="E43" s="31"/>
      <c r="F43" s="31"/>
      <c r="G43" s="31"/>
    </row>
    <row r="44" spans="1:8">
      <c r="A44" s="27" t="s">
        <v>140</v>
      </c>
      <c r="B44" s="28" t="s">
        <v>141</v>
      </c>
      <c r="C44" s="28" t="s">
        <v>142</v>
      </c>
      <c r="E44" s="31"/>
      <c r="F44" s="29">
        <v>89</v>
      </c>
      <c r="G44" s="29"/>
    </row>
    <row r="45" spans="1:8">
      <c r="A45" s="27" t="s">
        <v>143</v>
      </c>
      <c r="B45" s="28">
        <v>0</v>
      </c>
      <c r="C45" s="28">
        <v>0</v>
      </c>
      <c r="E45" s="31"/>
      <c r="F45" s="29"/>
      <c r="G45" s="29"/>
    </row>
    <row r="46" spans="1:8">
      <c r="A46" s="27" t="s">
        <v>144</v>
      </c>
      <c r="B46" s="32">
        <f>-COS(B42)</f>
        <v>0.75875812269279086</v>
      </c>
      <c r="C46" s="32">
        <f>SIN(B42)</f>
        <v>0.65137248272222226</v>
      </c>
      <c r="E46" s="31"/>
      <c r="F46" s="29"/>
      <c r="G46" s="29"/>
    </row>
    <row r="47" spans="1:8">
      <c r="A47" s="35"/>
      <c r="B47" s="35"/>
      <c r="C47" s="35"/>
    </row>
    <row r="48" spans="1:8">
      <c r="A48" s="34"/>
      <c r="B48" s="34"/>
      <c r="C48" s="34"/>
    </row>
  </sheetData>
  <mergeCells count="6">
    <mergeCell ref="G9:G10"/>
    <mergeCell ref="A9:A10"/>
    <mergeCell ref="B9:B10"/>
    <mergeCell ref="C9:D9"/>
    <mergeCell ref="E9:E10"/>
    <mergeCell ref="F9:F10"/>
  </mergeCells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workbookViewId="0">
      <selection activeCell="C5" sqref="C5:C6"/>
    </sheetView>
  </sheetViews>
  <sheetFormatPr baseColWidth="10" defaultRowHeight="12.75"/>
  <cols>
    <col min="1" max="1" width="6.7109375" style="1" customWidth="1"/>
    <col min="2" max="2" width="13.7109375" style="1" customWidth="1"/>
    <col min="3" max="3" width="15.7109375" style="5" customWidth="1"/>
    <col min="4" max="4" width="10.42578125" style="5" customWidth="1"/>
    <col min="5" max="5" width="16.7109375" style="5" customWidth="1"/>
    <col min="6" max="6" width="10" style="5" customWidth="1"/>
    <col min="7" max="8" width="11.7109375" style="5" customWidth="1"/>
    <col min="9" max="9" width="14.140625" style="5" customWidth="1"/>
    <col min="10" max="10" width="18.7109375" style="6" customWidth="1"/>
    <col min="11" max="11" width="18.7109375" style="1" customWidth="1"/>
    <col min="12" max="12" width="7.7109375" style="1" customWidth="1"/>
    <col min="13" max="13" width="10.5703125" style="1" customWidth="1"/>
    <col min="14" max="14" width="21.7109375" style="1" customWidth="1"/>
    <col min="15" max="15" width="11.5703125" style="1" customWidth="1"/>
    <col min="16" max="16" width="13.140625" style="1" customWidth="1"/>
    <col min="17" max="19" width="11" style="1" customWidth="1"/>
    <col min="20" max="20" width="11.7109375" style="1" customWidth="1"/>
    <col min="21" max="21" width="12.7109375" style="1" customWidth="1"/>
    <col min="22" max="16384" width="11.42578125" style="1"/>
  </cols>
  <sheetData>
    <row r="1" spans="1:256" ht="99.9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56" ht="15.7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56" s="3" customFormat="1" ht="27" customHeight="1">
      <c r="A3" s="60" t="s">
        <v>167</v>
      </c>
      <c r="B3" s="61"/>
      <c r="C3" s="61"/>
      <c r="D3" s="2"/>
      <c r="E3" s="62" t="s">
        <v>116</v>
      </c>
      <c r="F3" s="62"/>
      <c r="G3" s="62"/>
      <c r="H3" s="62"/>
      <c r="I3" s="62"/>
      <c r="J3" s="62"/>
      <c r="K3" s="62"/>
      <c r="L3" s="62"/>
      <c r="M3" s="62"/>
      <c r="N3" s="63" t="s">
        <v>0</v>
      </c>
      <c r="O3" s="63"/>
      <c r="P3" s="64">
        <v>43646</v>
      </c>
      <c r="Q3" s="65"/>
      <c r="R3" s="65"/>
      <c r="S3" s="65"/>
      <c r="T3" s="7" t="s">
        <v>1</v>
      </c>
      <c r="U3" s="8">
        <v>2019</v>
      </c>
    </row>
    <row r="4" spans="1:256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</row>
    <row r="5" spans="1:256" ht="24.95" customHeight="1">
      <c r="A5" s="69" t="s">
        <v>19</v>
      </c>
      <c r="B5" s="69" t="s">
        <v>2</v>
      </c>
      <c r="C5" s="69" t="s">
        <v>3</v>
      </c>
      <c r="D5" s="69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70" t="s">
        <v>9</v>
      </c>
      <c r="J5" s="69" t="s">
        <v>10</v>
      </c>
      <c r="K5" s="71" t="s">
        <v>11</v>
      </c>
      <c r="L5" s="72" t="s">
        <v>12</v>
      </c>
      <c r="M5" s="71" t="s">
        <v>13</v>
      </c>
      <c r="N5" s="71" t="s">
        <v>14</v>
      </c>
      <c r="O5" s="73" t="s">
        <v>162</v>
      </c>
      <c r="P5" s="73" t="s">
        <v>163</v>
      </c>
      <c r="Q5" s="73" t="s">
        <v>15</v>
      </c>
      <c r="R5" s="73" t="s">
        <v>164</v>
      </c>
      <c r="S5" s="71" t="s">
        <v>165</v>
      </c>
      <c r="T5" s="71" t="s">
        <v>166</v>
      </c>
      <c r="U5" s="71" t="s">
        <v>16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4.95" customHeight="1">
      <c r="A6" s="69"/>
      <c r="B6" s="69"/>
      <c r="C6" s="69"/>
      <c r="D6" s="69"/>
      <c r="E6" s="69"/>
      <c r="F6" s="69"/>
      <c r="G6" s="69"/>
      <c r="H6" s="69"/>
      <c r="I6" s="70"/>
      <c r="J6" s="69"/>
      <c r="K6" s="71"/>
      <c r="L6" s="72"/>
      <c r="M6" s="71"/>
      <c r="N6" s="71"/>
      <c r="O6" s="74"/>
      <c r="P6" s="74"/>
      <c r="Q6" s="74"/>
      <c r="R6" s="74"/>
      <c r="S6" s="71"/>
      <c r="T6" s="71"/>
      <c r="U6" s="7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66" customHeight="1">
      <c r="A7" s="80">
        <v>1</v>
      </c>
      <c r="B7" s="81" t="s">
        <v>20</v>
      </c>
      <c r="C7" s="81" t="s">
        <v>24</v>
      </c>
      <c r="D7" s="81" t="s">
        <v>25</v>
      </c>
      <c r="E7" s="77" t="s">
        <v>181</v>
      </c>
      <c r="F7" s="76" t="s">
        <v>21</v>
      </c>
      <c r="G7" s="76" t="s">
        <v>26</v>
      </c>
      <c r="H7" s="76" t="s">
        <v>168</v>
      </c>
      <c r="I7" s="76" t="s">
        <v>169</v>
      </c>
      <c r="J7" s="77" t="s">
        <v>182</v>
      </c>
      <c r="K7" s="77" t="s">
        <v>183</v>
      </c>
      <c r="L7" s="82" t="s">
        <v>17</v>
      </c>
      <c r="M7" s="83" t="s">
        <v>18</v>
      </c>
      <c r="N7" s="41" t="s">
        <v>184</v>
      </c>
      <c r="O7" s="43">
        <v>0</v>
      </c>
      <c r="P7" s="79" t="str">
        <f>IF(O8=0," ",IF(O8=" "," ",IF(O8="nd",0,O7/O8)))</f>
        <v/>
      </c>
      <c r="Q7" s="76">
        <v>35</v>
      </c>
      <c r="R7" s="100"/>
      <c r="S7" s="83" t="str">
        <f>IF(O8=0,"",IF(R7=0,0,(IF(R7= "nd",0,(IF(R7/Q7&gt;1,0,1))))))</f>
        <v/>
      </c>
      <c r="T7" s="76" t="s">
        <v>114</v>
      </c>
      <c r="U7" s="98" t="s">
        <v>160</v>
      </c>
    </row>
    <row r="8" spans="1:256" ht="66" customHeight="1">
      <c r="A8" s="54"/>
      <c r="B8" s="55"/>
      <c r="C8" s="55"/>
      <c r="D8" s="55"/>
      <c r="E8" s="47"/>
      <c r="F8" s="51"/>
      <c r="G8" s="51"/>
      <c r="H8" s="51"/>
      <c r="I8" s="51"/>
      <c r="J8" s="47"/>
      <c r="K8" s="47"/>
      <c r="L8" s="48"/>
      <c r="M8" s="49"/>
      <c r="N8" s="40" t="s">
        <v>27</v>
      </c>
      <c r="O8" s="39">
        <v>0</v>
      </c>
      <c r="P8" s="50"/>
      <c r="Q8" s="51"/>
      <c r="R8" s="52"/>
      <c r="S8" s="49"/>
      <c r="T8" s="51" t="s">
        <v>114</v>
      </c>
      <c r="U8" s="97"/>
    </row>
    <row r="9" spans="1:256" ht="66" customHeight="1">
      <c r="A9" s="54">
        <f>1+A7</f>
        <v>2</v>
      </c>
      <c r="B9" s="55" t="s">
        <v>20</v>
      </c>
      <c r="C9" s="55" t="s">
        <v>24</v>
      </c>
      <c r="D9" s="55" t="s">
        <v>25</v>
      </c>
      <c r="E9" s="47" t="s">
        <v>185</v>
      </c>
      <c r="F9" s="51" t="s">
        <v>21</v>
      </c>
      <c r="G9" s="51" t="s">
        <v>28</v>
      </c>
      <c r="H9" s="76" t="s">
        <v>168</v>
      </c>
      <c r="I9" s="51" t="s">
        <v>169</v>
      </c>
      <c r="J9" s="47" t="s">
        <v>186</v>
      </c>
      <c r="K9" s="47" t="s">
        <v>187</v>
      </c>
      <c r="L9" s="48" t="s">
        <v>17</v>
      </c>
      <c r="M9" s="49" t="s">
        <v>18</v>
      </c>
      <c r="N9" s="40" t="s">
        <v>188</v>
      </c>
      <c r="O9" s="39">
        <v>3</v>
      </c>
      <c r="P9" s="50">
        <f>IF(O10=0," ",IF(O10=" "," ",IF(O10="nd",0,O9/O10)))</f>
        <v>1</v>
      </c>
      <c r="Q9" s="51">
        <v>60</v>
      </c>
      <c r="R9" s="52">
        <v>33.700000000000003</v>
      </c>
      <c r="S9" s="49">
        <f>IF(O10=0,"",IF(R9=0,0,(IF(R9= "nd",0,(IF(R9/Q9&gt;1,0,1))))))</f>
        <v>1</v>
      </c>
      <c r="T9" s="51" t="s">
        <v>114</v>
      </c>
      <c r="U9" s="96" t="s">
        <v>160</v>
      </c>
    </row>
    <row r="10" spans="1:256" ht="66" customHeight="1">
      <c r="A10" s="54"/>
      <c r="B10" s="55"/>
      <c r="C10" s="55"/>
      <c r="D10" s="55"/>
      <c r="E10" s="47"/>
      <c r="F10" s="51"/>
      <c r="G10" s="51"/>
      <c r="H10" s="51"/>
      <c r="I10" s="51"/>
      <c r="J10" s="47"/>
      <c r="K10" s="47"/>
      <c r="L10" s="48"/>
      <c r="M10" s="49"/>
      <c r="N10" s="40" t="s">
        <v>189</v>
      </c>
      <c r="O10" s="39">
        <v>3</v>
      </c>
      <c r="P10" s="50"/>
      <c r="Q10" s="51"/>
      <c r="R10" s="52"/>
      <c r="S10" s="49"/>
      <c r="T10" s="51" t="s">
        <v>114</v>
      </c>
      <c r="U10" s="97"/>
    </row>
    <row r="11" spans="1:256" ht="66" customHeight="1">
      <c r="A11" s="54">
        <f t="shared" ref="A11" si="0">1+A9</f>
        <v>3</v>
      </c>
      <c r="B11" s="55" t="s">
        <v>20</v>
      </c>
      <c r="C11" s="55" t="s">
        <v>24</v>
      </c>
      <c r="D11" s="55" t="s">
        <v>25</v>
      </c>
      <c r="E11" s="47" t="s">
        <v>190</v>
      </c>
      <c r="F11" s="51" t="s">
        <v>21</v>
      </c>
      <c r="G11" s="51" t="s">
        <v>26</v>
      </c>
      <c r="H11" s="76" t="s">
        <v>168</v>
      </c>
      <c r="I11" s="51" t="s">
        <v>169</v>
      </c>
      <c r="J11" s="47" t="s">
        <v>191</v>
      </c>
      <c r="K11" s="47" t="s">
        <v>192</v>
      </c>
      <c r="L11" s="48" t="s">
        <v>17</v>
      </c>
      <c r="M11" s="49" t="s">
        <v>18</v>
      </c>
      <c r="N11" s="40" t="s">
        <v>193</v>
      </c>
      <c r="O11" s="39">
        <v>0</v>
      </c>
      <c r="P11" s="50" t="str">
        <f>IF(O12=0," ",IF(O12=" "," ",IF(O12="nd",0,O11/O12)))</f>
        <v/>
      </c>
      <c r="Q11" s="51">
        <v>35</v>
      </c>
      <c r="R11" s="52"/>
      <c r="S11" s="49" t="str">
        <f>IF(O12=0,"",IF(R11=0,0,(IF(R11= "nd",0,(IF(R11/Q11&gt;1,0,1))))))</f>
        <v/>
      </c>
      <c r="T11" s="51" t="s">
        <v>114</v>
      </c>
      <c r="U11" s="96" t="s">
        <v>160</v>
      </c>
    </row>
    <row r="12" spans="1:256" ht="66" customHeight="1">
      <c r="A12" s="54"/>
      <c r="B12" s="55"/>
      <c r="C12" s="55"/>
      <c r="D12" s="55"/>
      <c r="E12" s="47"/>
      <c r="F12" s="51"/>
      <c r="G12" s="51"/>
      <c r="H12" s="51"/>
      <c r="I12" s="51"/>
      <c r="J12" s="47"/>
      <c r="K12" s="47"/>
      <c r="L12" s="48"/>
      <c r="M12" s="49"/>
      <c r="N12" s="40" t="s">
        <v>29</v>
      </c>
      <c r="O12" s="39">
        <v>0</v>
      </c>
      <c r="P12" s="50"/>
      <c r="Q12" s="51"/>
      <c r="R12" s="52"/>
      <c r="S12" s="49"/>
      <c r="T12" s="51" t="s">
        <v>114</v>
      </c>
      <c r="U12" s="97"/>
    </row>
    <row r="13" spans="1:256" ht="66" customHeight="1">
      <c r="A13" s="54">
        <f t="shared" ref="A13" si="1">1+A11</f>
        <v>4</v>
      </c>
      <c r="B13" s="55" t="s">
        <v>20</v>
      </c>
      <c r="C13" s="55" t="s">
        <v>24</v>
      </c>
      <c r="D13" s="55" t="s">
        <v>25</v>
      </c>
      <c r="E13" s="47" t="s">
        <v>194</v>
      </c>
      <c r="F13" s="51" t="s">
        <v>21</v>
      </c>
      <c r="G13" s="51" t="s">
        <v>26</v>
      </c>
      <c r="H13" s="76" t="s">
        <v>168</v>
      </c>
      <c r="I13" s="51" t="s">
        <v>169</v>
      </c>
      <c r="J13" s="47" t="s">
        <v>195</v>
      </c>
      <c r="K13" s="47" t="s">
        <v>196</v>
      </c>
      <c r="L13" s="48" t="s">
        <v>17</v>
      </c>
      <c r="M13" s="49" t="s">
        <v>18</v>
      </c>
      <c r="N13" s="40" t="s">
        <v>197</v>
      </c>
      <c r="O13" s="39">
        <v>2</v>
      </c>
      <c r="P13" s="50">
        <f>IF(O14=0," ",IF(O14=" "," ",IF(O14="nd",0,O13/O14)))</f>
        <v>0.5</v>
      </c>
      <c r="Q13" s="51">
        <v>60</v>
      </c>
      <c r="R13" s="52">
        <v>37</v>
      </c>
      <c r="S13" s="49">
        <f>IF(O14=0,"",IF(R13=0,0,(IF(R13= "nd",0,(IF(R13/Q13&gt;1,0,1))))))</f>
        <v>1</v>
      </c>
      <c r="T13" s="51" t="s">
        <v>114</v>
      </c>
      <c r="U13" s="96" t="s">
        <v>160</v>
      </c>
    </row>
    <row r="14" spans="1:256" ht="66" customHeight="1">
      <c r="A14" s="54"/>
      <c r="B14" s="55"/>
      <c r="C14" s="55"/>
      <c r="D14" s="55"/>
      <c r="E14" s="47"/>
      <c r="F14" s="51"/>
      <c r="G14" s="51"/>
      <c r="H14" s="51"/>
      <c r="I14" s="51"/>
      <c r="J14" s="47"/>
      <c r="K14" s="47"/>
      <c r="L14" s="48"/>
      <c r="M14" s="49"/>
      <c r="N14" s="40" t="s">
        <v>198</v>
      </c>
      <c r="O14" s="39">
        <v>4</v>
      </c>
      <c r="P14" s="50"/>
      <c r="Q14" s="51"/>
      <c r="R14" s="52"/>
      <c r="S14" s="49"/>
      <c r="T14" s="51" t="s">
        <v>114</v>
      </c>
      <c r="U14" s="97"/>
    </row>
    <row r="15" spans="1:256" ht="66" customHeight="1">
      <c r="A15" s="54">
        <f t="shared" ref="A15" si="2">1+A13</f>
        <v>5</v>
      </c>
      <c r="B15" s="55" t="s">
        <v>20</v>
      </c>
      <c r="C15" s="55" t="s">
        <v>24</v>
      </c>
      <c r="D15" s="55" t="s">
        <v>25</v>
      </c>
      <c r="E15" s="47" t="s">
        <v>199</v>
      </c>
      <c r="F15" s="51" t="s">
        <v>21</v>
      </c>
      <c r="G15" s="51" t="s">
        <v>26</v>
      </c>
      <c r="H15" s="76" t="s">
        <v>168</v>
      </c>
      <c r="I15" s="51" t="s">
        <v>170</v>
      </c>
      <c r="J15" s="47" t="s">
        <v>200</v>
      </c>
      <c r="K15" s="47" t="s">
        <v>201</v>
      </c>
      <c r="L15" s="48" t="s">
        <v>17</v>
      </c>
      <c r="M15" s="49" t="s">
        <v>18</v>
      </c>
      <c r="N15" s="40" t="s">
        <v>202</v>
      </c>
      <c r="O15" s="39">
        <v>100</v>
      </c>
      <c r="P15" s="50">
        <f>IF(O16=0," ",IF(O16=" "," ",IF(O16="nd",0,O15/O16)))</f>
        <v>0.90909090909090906</v>
      </c>
      <c r="Q15" s="51">
        <v>30</v>
      </c>
      <c r="R15" s="52">
        <v>12.9</v>
      </c>
      <c r="S15" s="49">
        <f>IF(O16=0,"",IF(R15=0,0,(IF(R15= "nd",0,(IF(R15/Q15&gt;1,0,1))))))</f>
        <v>1</v>
      </c>
      <c r="T15" s="51" t="s">
        <v>114</v>
      </c>
      <c r="U15" s="96" t="s">
        <v>160</v>
      </c>
    </row>
    <row r="16" spans="1:256" ht="66" customHeight="1">
      <c r="A16" s="54"/>
      <c r="B16" s="55"/>
      <c r="C16" s="55"/>
      <c r="D16" s="55"/>
      <c r="E16" s="47"/>
      <c r="F16" s="51"/>
      <c r="G16" s="51"/>
      <c r="H16" s="51"/>
      <c r="I16" s="51"/>
      <c r="J16" s="47"/>
      <c r="K16" s="47"/>
      <c r="L16" s="48"/>
      <c r="M16" s="49"/>
      <c r="N16" s="40" t="s">
        <v>203</v>
      </c>
      <c r="O16" s="39">
        <v>110</v>
      </c>
      <c r="P16" s="50"/>
      <c r="Q16" s="51"/>
      <c r="R16" s="52"/>
      <c r="S16" s="49"/>
      <c r="T16" s="51" t="s">
        <v>114</v>
      </c>
      <c r="U16" s="97"/>
    </row>
    <row r="17" spans="1:21" ht="66" customHeight="1">
      <c r="A17" s="54">
        <f t="shared" ref="A17" si="3">1+A15</f>
        <v>6</v>
      </c>
      <c r="B17" s="55" t="s">
        <v>20</v>
      </c>
      <c r="C17" s="55" t="s">
        <v>24</v>
      </c>
      <c r="D17" s="55" t="s">
        <v>25</v>
      </c>
      <c r="E17" s="47" t="s">
        <v>204</v>
      </c>
      <c r="F17" s="51" t="s">
        <v>21</v>
      </c>
      <c r="G17" s="51" t="s">
        <v>26</v>
      </c>
      <c r="H17" s="76" t="s">
        <v>168</v>
      </c>
      <c r="I17" s="51" t="s">
        <v>170</v>
      </c>
      <c r="J17" s="47" t="s">
        <v>205</v>
      </c>
      <c r="K17" s="47" t="s">
        <v>206</v>
      </c>
      <c r="L17" s="48" t="s">
        <v>17</v>
      </c>
      <c r="M17" s="49" t="s">
        <v>18</v>
      </c>
      <c r="N17" s="40" t="s">
        <v>207</v>
      </c>
      <c r="O17" s="39">
        <v>9</v>
      </c>
      <c r="P17" s="50">
        <f>IF(O18=0," ",IF(O18=" "," ",IF(O18="nd",0,O17/O18)))</f>
        <v>1</v>
      </c>
      <c r="Q17" s="51">
        <v>30</v>
      </c>
      <c r="R17" s="52">
        <v>16.8</v>
      </c>
      <c r="S17" s="49">
        <f>IF(O18=0,"",IF(R17=0,0,(IF(R17= "nd",0,(IF(R17/Q17&gt;1,0,1))))))</f>
        <v>1</v>
      </c>
      <c r="T17" s="51" t="s">
        <v>114</v>
      </c>
      <c r="U17" s="96" t="s">
        <v>160</v>
      </c>
    </row>
    <row r="18" spans="1:21" ht="66" customHeight="1">
      <c r="A18" s="54"/>
      <c r="B18" s="55"/>
      <c r="C18" s="55"/>
      <c r="D18" s="55"/>
      <c r="E18" s="47"/>
      <c r="F18" s="51"/>
      <c r="G18" s="51"/>
      <c r="H18" s="51"/>
      <c r="I18" s="51"/>
      <c r="J18" s="47"/>
      <c r="K18" s="47"/>
      <c r="L18" s="48"/>
      <c r="M18" s="49"/>
      <c r="N18" s="40" t="s">
        <v>208</v>
      </c>
      <c r="O18" s="39">
        <v>9</v>
      </c>
      <c r="P18" s="50"/>
      <c r="Q18" s="51"/>
      <c r="R18" s="52"/>
      <c r="S18" s="49"/>
      <c r="T18" s="51" t="s">
        <v>114</v>
      </c>
      <c r="U18" s="97"/>
    </row>
    <row r="19" spans="1:21" ht="66" customHeight="1">
      <c r="A19" s="54">
        <f t="shared" ref="A19" si="4">1+A17</f>
        <v>7</v>
      </c>
      <c r="B19" s="55" t="s">
        <v>20</v>
      </c>
      <c r="C19" s="55" t="s">
        <v>24</v>
      </c>
      <c r="D19" s="55" t="s">
        <v>25</v>
      </c>
      <c r="E19" s="47" t="s">
        <v>209</v>
      </c>
      <c r="F19" s="51" t="s">
        <v>21</v>
      </c>
      <c r="G19" s="51" t="s">
        <v>26</v>
      </c>
      <c r="H19" s="76" t="s">
        <v>168</v>
      </c>
      <c r="I19" s="51" t="s">
        <v>171</v>
      </c>
      <c r="J19" s="47" t="s">
        <v>210</v>
      </c>
      <c r="K19" s="47" t="s">
        <v>211</v>
      </c>
      <c r="L19" s="48" t="s">
        <v>17</v>
      </c>
      <c r="M19" s="49" t="s">
        <v>18</v>
      </c>
      <c r="N19" s="40" t="s">
        <v>212</v>
      </c>
      <c r="O19" s="39">
        <v>140</v>
      </c>
      <c r="P19" s="50">
        <f>IF(O20=0," ",IF(O20=" "," ",IF(O20="nd",0,O19/O20)))</f>
        <v>0.39886039886039887</v>
      </c>
      <c r="Q19" s="51">
        <v>15</v>
      </c>
      <c r="R19" s="52">
        <v>23.9</v>
      </c>
      <c r="S19" s="49">
        <f>IF(O20=0,"",IF(R19=0,0,(IF(R19= "nd",0,(IF(R19/Q19&gt;1,0,1))))))</f>
        <v>0</v>
      </c>
      <c r="T19" s="51" t="s">
        <v>114</v>
      </c>
      <c r="U19" s="96" t="s">
        <v>161</v>
      </c>
    </row>
    <row r="20" spans="1:21" ht="66" customHeight="1">
      <c r="A20" s="54"/>
      <c r="B20" s="55"/>
      <c r="C20" s="55"/>
      <c r="D20" s="55"/>
      <c r="E20" s="47"/>
      <c r="F20" s="51"/>
      <c r="G20" s="51"/>
      <c r="H20" s="51"/>
      <c r="I20" s="51"/>
      <c r="J20" s="47"/>
      <c r="K20" s="47"/>
      <c r="L20" s="48"/>
      <c r="M20" s="49"/>
      <c r="N20" s="40" t="s">
        <v>213</v>
      </c>
      <c r="O20" s="39">
        <v>351</v>
      </c>
      <c r="P20" s="50"/>
      <c r="Q20" s="51"/>
      <c r="R20" s="52"/>
      <c r="S20" s="49"/>
      <c r="T20" s="51" t="s">
        <v>114</v>
      </c>
      <c r="U20" s="97"/>
    </row>
    <row r="21" spans="1:21" ht="66" customHeight="1">
      <c r="A21" s="54">
        <f t="shared" ref="A21" si="5">1+A19</f>
        <v>8</v>
      </c>
      <c r="B21" s="55" t="s">
        <v>20</v>
      </c>
      <c r="C21" s="55" t="s">
        <v>24</v>
      </c>
      <c r="D21" s="55" t="s">
        <v>25</v>
      </c>
      <c r="E21" s="47" t="s">
        <v>214</v>
      </c>
      <c r="F21" s="51" t="s">
        <v>21</v>
      </c>
      <c r="G21" s="51" t="s">
        <v>26</v>
      </c>
      <c r="H21" s="76" t="s">
        <v>168</v>
      </c>
      <c r="I21" s="51" t="s">
        <v>172</v>
      </c>
      <c r="J21" s="47" t="s">
        <v>215</v>
      </c>
      <c r="K21" s="47" t="s">
        <v>216</v>
      </c>
      <c r="L21" s="48" t="s">
        <v>17</v>
      </c>
      <c r="M21" s="49" t="s">
        <v>18</v>
      </c>
      <c r="N21" s="40" t="s">
        <v>217</v>
      </c>
      <c r="O21" s="39">
        <v>4</v>
      </c>
      <c r="P21" s="50">
        <f>IF(O22=0," ",IF(O22=" "," ",IF(O22="nd",0,O21/O22)))</f>
        <v>0.22222222222222221</v>
      </c>
      <c r="Q21" s="51">
        <v>30</v>
      </c>
      <c r="R21" s="52">
        <v>10.1</v>
      </c>
      <c r="S21" s="49">
        <f>IF(O22=0,"",IF(R21=0,0,(IF(R21= "nd",0,(IF(R21/Q21&gt;1,0,1))))))</f>
        <v>1</v>
      </c>
      <c r="T21" s="51" t="s">
        <v>114</v>
      </c>
      <c r="U21" s="96" t="s">
        <v>161</v>
      </c>
    </row>
    <row r="22" spans="1:21" ht="66" customHeight="1">
      <c r="A22" s="54"/>
      <c r="B22" s="55"/>
      <c r="C22" s="55"/>
      <c r="D22" s="55"/>
      <c r="E22" s="47"/>
      <c r="F22" s="51"/>
      <c r="G22" s="51"/>
      <c r="H22" s="51"/>
      <c r="I22" s="51"/>
      <c r="J22" s="47"/>
      <c r="K22" s="47"/>
      <c r="L22" s="48"/>
      <c r="M22" s="49"/>
      <c r="N22" s="40" t="s">
        <v>218</v>
      </c>
      <c r="O22" s="39">
        <v>18</v>
      </c>
      <c r="P22" s="50"/>
      <c r="Q22" s="51"/>
      <c r="R22" s="52"/>
      <c r="S22" s="49"/>
      <c r="T22" s="51"/>
      <c r="U22" s="97"/>
    </row>
    <row r="23" spans="1:21" ht="66" customHeight="1">
      <c r="A23" s="54">
        <f t="shared" ref="A23" si="6">1+A21</f>
        <v>9</v>
      </c>
      <c r="B23" s="55" t="s">
        <v>20</v>
      </c>
      <c r="C23" s="55" t="s">
        <v>24</v>
      </c>
      <c r="D23" s="55" t="s">
        <v>25</v>
      </c>
      <c r="E23" s="47" t="s">
        <v>219</v>
      </c>
      <c r="F23" s="51" t="s">
        <v>21</v>
      </c>
      <c r="G23" s="51" t="s">
        <v>26</v>
      </c>
      <c r="H23" s="76" t="s">
        <v>168</v>
      </c>
      <c r="I23" s="51" t="s">
        <v>220</v>
      </c>
      <c r="J23" s="47" t="s">
        <v>221</v>
      </c>
      <c r="K23" s="47" t="s">
        <v>222</v>
      </c>
      <c r="L23" s="48" t="s">
        <v>17</v>
      </c>
      <c r="M23" s="49" t="s">
        <v>18</v>
      </c>
      <c r="N23" s="40" t="s">
        <v>223</v>
      </c>
      <c r="O23" s="39">
        <v>77</v>
      </c>
      <c r="P23" s="50">
        <f>IF(O24=0," ",IF(O24=" "," ",IF(O24="nd",0,O23/O24)))</f>
        <v>0.95061728395061729</v>
      </c>
      <c r="Q23" s="51">
        <v>30</v>
      </c>
      <c r="R23" s="52">
        <v>29.4</v>
      </c>
      <c r="S23" s="49">
        <f>IF(O24=0,"",IF(R23=0,0,(IF(R23= "nd",0,(IF(R23/Q23&gt;1,0,1))))))</f>
        <v>1</v>
      </c>
      <c r="T23" s="51" t="s">
        <v>114</v>
      </c>
      <c r="U23" s="96" t="s">
        <v>161</v>
      </c>
    </row>
    <row r="24" spans="1:21" ht="66" customHeight="1">
      <c r="A24" s="54"/>
      <c r="B24" s="55"/>
      <c r="C24" s="55"/>
      <c r="D24" s="55"/>
      <c r="E24" s="47"/>
      <c r="F24" s="51"/>
      <c r="G24" s="51"/>
      <c r="H24" s="51"/>
      <c r="I24" s="51"/>
      <c r="J24" s="47"/>
      <c r="K24" s="47"/>
      <c r="L24" s="48"/>
      <c r="M24" s="49"/>
      <c r="N24" s="40" t="s">
        <v>224</v>
      </c>
      <c r="O24" s="39">
        <v>81</v>
      </c>
      <c r="P24" s="50"/>
      <c r="Q24" s="51"/>
      <c r="R24" s="52"/>
      <c r="S24" s="49"/>
      <c r="T24" s="51" t="s">
        <v>114</v>
      </c>
      <c r="U24" s="97"/>
    </row>
    <row r="25" spans="1:21" ht="66" customHeight="1">
      <c r="A25" s="54">
        <f t="shared" ref="A25" si="7">1+A23</f>
        <v>10</v>
      </c>
      <c r="B25" s="55" t="s">
        <v>20</v>
      </c>
      <c r="C25" s="55" t="s">
        <v>24</v>
      </c>
      <c r="D25" s="55" t="s">
        <v>25</v>
      </c>
      <c r="E25" s="47" t="s">
        <v>225</v>
      </c>
      <c r="F25" s="51" t="s">
        <v>21</v>
      </c>
      <c r="G25" s="51" t="s">
        <v>26</v>
      </c>
      <c r="H25" s="76" t="s">
        <v>168</v>
      </c>
      <c r="I25" s="51" t="s">
        <v>226</v>
      </c>
      <c r="J25" s="47" t="s">
        <v>227</v>
      </c>
      <c r="K25" s="47" t="s">
        <v>228</v>
      </c>
      <c r="L25" s="48" t="s">
        <v>17</v>
      </c>
      <c r="M25" s="49" t="s">
        <v>18</v>
      </c>
      <c r="N25" s="40" t="s">
        <v>229</v>
      </c>
      <c r="O25" s="39">
        <v>1916</v>
      </c>
      <c r="P25" s="50">
        <f>IF(O26=0," ",IF(O26=" "," ",IF(O26="nd",0,O25/O26)))</f>
        <v>0.9033474776049033</v>
      </c>
      <c r="Q25" s="51">
        <v>12</v>
      </c>
      <c r="R25" s="52">
        <v>16.8</v>
      </c>
      <c r="S25" s="49">
        <f>IF(O26=0,"",IF(R25=0,0,(IF(R25= "nd",0,(IF(R25/Q25&gt;1,0,1))))))</f>
        <v>0</v>
      </c>
      <c r="T25" s="51" t="s">
        <v>114</v>
      </c>
      <c r="U25" s="96" t="s">
        <v>161</v>
      </c>
    </row>
    <row r="26" spans="1:21" ht="66" customHeight="1">
      <c r="A26" s="54"/>
      <c r="B26" s="55"/>
      <c r="C26" s="55"/>
      <c r="D26" s="55"/>
      <c r="E26" s="47"/>
      <c r="F26" s="51"/>
      <c r="G26" s="51"/>
      <c r="H26" s="51"/>
      <c r="I26" s="51"/>
      <c r="J26" s="47"/>
      <c r="K26" s="47"/>
      <c r="L26" s="48"/>
      <c r="M26" s="49"/>
      <c r="N26" s="40" t="s">
        <v>230</v>
      </c>
      <c r="O26" s="39">
        <v>2121</v>
      </c>
      <c r="P26" s="50"/>
      <c r="Q26" s="51"/>
      <c r="R26" s="52"/>
      <c r="S26" s="49"/>
      <c r="T26" s="51" t="s">
        <v>114</v>
      </c>
      <c r="U26" s="97"/>
    </row>
    <row r="27" spans="1:21" ht="45" customHeight="1">
      <c r="A27" s="54">
        <f t="shared" ref="A27" si="8">1+A25</f>
        <v>11</v>
      </c>
      <c r="B27" s="55" t="s">
        <v>80</v>
      </c>
      <c r="C27" s="55" t="s">
        <v>81</v>
      </c>
      <c r="D27" s="55" t="s">
        <v>82</v>
      </c>
      <c r="E27" s="47" t="s">
        <v>108</v>
      </c>
      <c r="F27" s="51" t="s">
        <v>36</v>
      </c>
      <c r="G27" s="84" t="s">
        <v>109</v>
      </c>
      <c r="H27" s="84" t="s">
        <v>173</v>
      </c>
      <c r="I27" s="51" t="s">
        <v>152</v>
      </c>
      <c r="J27" s="47" t="s">
        <v>110</v>
      </c>
      <c r="K27" s="47" t="s">
        <v>231</v>
      </c>
      <c r="L27" s="48" t="s">
        <v>17</v>
      </c>
      <c r="M27" s="49" t="s">
        <v>18</v>
      </c>
      <c r="N27" s="40" t="s">
        <v>111</v>
      </c>
      <c r="O27" s="39">
        <v>2</v>
      </c>
      <c r="P27" s="50">
        <f>IF(O28=0," ",IF(O28=" "," ",IF(O28="nd",0,O27/O28)))</f>
        <v>1</v>
      </c>
      <c r="Q27" s="51">
        <v>15</v>
      </c>
      <c r="R27" s="52">
        <v>12</v>
      </c>
      <c r="S27" s="49">
        <f>IF(O28=0,"",IF(R27=0,0,(IF(R27= "nd",0,(IF(R27/Q27&gt;1,0,1))))))</f>
        <v>1</v>
      </c>
      <c r="T27" s="51" t="s">
        <v>114</v>
      </c>
      <c r="U27" s="96" t="s">
        <v>160</v>
      </c>
    </row>
    <row r="28" spans="1:21" ht="45" customHeight="1">
      <c r="A28" s="54"/>
      <c r="B28" s="55"/>
      <c r="C28" s="55"/>
      <c r="D28" s="55"/>
      <c r="E28" s="47" t="s">
        <v>232</v>
      </c>
      <c r="F28" s="51"/>
      <c r="G28" s="84"/>
      <c r="H28" s="84"/>
      <c r="I28" s="51"/>
      <c r="J28" s="47"/>
      <c r="K28" s="47"/>
      <c r="L28" s="48"/>
      <c r="M28" s="49"/>
      <c r="N28" s="40" t="s">
        <v>112</v>
      </c>
      <c r="O28" s="39">
        <v>2</v>
      </c>
      <c r="P28" s="50"/>
      <c r="Q28" s="51"/>
      <c r="R28" s="52"/>
      <c r="S28" s="49"/>
      <c r="T28" s="51" t="s">
        <v>114</v>
      </c>
      <c r="U28" s="97"/>
    </row>
    <row r="29" spans="1:21" ht="45" customHeight="1">
      <c r="A29" s="54">
        <f t="shared" ref="A29" si="9">1+A27</f>
        <v>12</v>
      </c>
      <c r="B29" s="55" t="s">
        <v>80</v>
      </c>
      <c r="C29" s="55" t="s">
        <v>81</v>
      </c>
      <c r="D29" s="55" t="s">
        <v>82</v>
      </c>
      <c r="E29" s="47" t="s">
        <v>153</v>
      </c>
      <c r="F29" s="51" t="s">
        <v>36</v>
      </c>
      <c r="G29" s="84" t="s">
        <v>109</v>
      </c>
      <c r="H29" s="84" t="s">
        <v>173</v>
      </c>
      <c r="I29" s="51" t="s">
        <v>152</v>
      </c>
      <c r="J29" s="47" t="s">
        <v>154</v>
      </c>
      <c r="K29" s="47" t="s">
        <v>233</v>
      </c>
      <c r="L29" s="48" t="s">
        <v>17</v>
      </c>
      <c r="M29" s="49" t="s">
        <v>18</v>
      </c>
      <c r="N29" s="40" t="s">
        <v>155</v>
      </c>
      <c r="O29" s="39">
        <v>0</v>
      </c>
      <c r="P29" s="50" t="str">
        <f>IF(O30=0," ",IF(O30=" "," ",IF(O30="nd",0,O29/O30)))</f>
        <v/>
      </c>
      <c r="Q29" s="51">
        <v>15</v>
      </c>
      <c r="R29" s="52"/>
      <c r="S29" s="49" t="str">
        <f>IF(O30=0,"",IF(R29=0,0,(IF(R29= "nd",0,(IF(R29/Q29&gt;1,0,1))))))</f>
        <v/>
      </c>
      <c r="T29" s="51" t="s">
        <v>114</v>
      </c>
      <c r="U29" s="96" t="s">
        <v>160</v>
      </c>
    </row>
    <row r="30" spans="1:21" ht="45" customHeight="1">
      <c r="A30" s="54"/>
      <c r="B30" s="55"/>
      <c r="C30" s="55"/>
      <c r="D30" s="55"/>
      <c r="E30" s="47" t="s">
        <v>232</v>
      </c>
      <c r="F30" s="51"/>
      <c r="G30" s="84"/>
      <c r="H30" s="84"/>
      <c r="I30" s="51"/>
      <c r="J30" s="47"/>
      <c r="K30" s="47"/>
      <c r="L30" s="48"/>
      <c r="M30" s="49"/>
      <c r="N30" s="40" t="s">
        <v>156</v>
      </c>
      <c r="O30" s="39">
        <v>0</v>
      </c>
      <c r="P30" s="50"/>
      <c r="Q30" s="51"/>
      <c r="R30" s="52"/>
      <c r="S30" s="49"/>
      <c r="T30" s="51" t="s">
        <v>114</v>
      </c>
      <c r="U30" s="97"/>
    </row>
    <row r="31" spans="1:21" ht="44.25" customHeight="1">
      <c r="A31" s="54">
        <f t="shared" ref="A31" si="10">1+A29</f>
        <v>13</v>
      </c>
      <c r="B31" s="55" t="s">
        <v>80</v>
      </c>
      <c r="C31" s="55" t="s">
        <v>81</v>
      </c>
      <c r="D31" s="55" t="s">
        <v>82</v>
      </c>
      <c r="E31" s="47" t="s">
        <v>113</v>
      </c>
      <c r="F31" s="51" t="s">
        <v>36</v>
      </c>
      <c r="G31" s="84" t="s">
        <v>109</v>
      </c>
      <c r="H31" s="84" t="s">
        <v>173</v>
      </c>
      <c r="I31" s="51" t="s">
        <v>152</v>
      </c>
      <c r="J31" s="85" t="s">
        <v>157</v>
      </c>
      <c r="K31" s="47" t="s">
        <v>234</v>
      </c>
      <c r="L31" s="48" t="s">
        <v>17</v>
      </c>
      <c r="M31" s="49" t="s">
        <v>18</v>
      </c>
      <c r="N31" s="40" t="s">
        <v>158</v>
      </c>
      <c r="O31" s="39">
        <v>2</v>
      </c>
      <c r="P31" s="50">
        <f>IF(O32=0," ",IF(O32=" "," ",IF(O32="nd",0,O31/O32)))</f>
        <v>1</v>
      </c>
      <c r="Q31" s="51">
        <v>10</v>
      </c>
      <c r="R31" s="52">
        <v>8.5</v>
      </c>
      <c r="S31" s="49">
        <f>IF(O32=0,"",IF(R31=0,0,(IF(R31= "nd",0,(IF(R31/Q31&gt;1,0,1))))))</f>
        <v>1</v>
      </c>
      <c r="T31" s="51" t="s">
        <v>114</v>
      </c>
      <c r="U31" s="96" t="s">
        <v>160</v>
      </c>
    </row>
    <row r="32" spans="1:21" ht="44.25" customHeight="1">
      <c r="A32" s="54"/>
      <c r="B32" s="55"/>
      <c r="C32" s="55"/>
      <c r="D32" s="55"/>
      <c r="E32" s="47" t="s">
        <v>235</v>
      </c>
      <c r="F32" s="51"/>
      <c r="G32" s="84"/>
      <c r="H32" s="84"/>
      <c r="I32" s="51"/>
      <c r="J32" s="86"/>
      <c r="K32" s="47"/>
      <c r="L32" s="48"/>
      <c r="M32" s="49"/>
      <c r="N32" s="40" t="s">
        <v>159</v>
      </c>
      <c r="O32" s="39">
        <v>2</v>
      </c>
      <c r="P32" s="50"/>
      <c r="Q32" s="51"/>
      <c r="R32" s="52"/>
      <c r="S32" s="49"/>
      <c r="T32" s="51" t="s">
        <v>114</v>
      </c>
      <c r="U32" s="97"/>
    </row>
    <row r="33" spans="1:21" ht="43.5" customHeight="1">
      <c r="A33" s="54">
        <f t="shared" ref="A33" si="11">1+A31</f>
        <v>14</v>
      </c>
      <c r="B33" s="55" t="s">
        <v>80</v>
      </c>
      <c r="C33" s="55" t="s">
        <v>81</v>
      </c>
      <c r="D33" s="55" t="s">
        <v>82</v>
      </c>
      <c r="E33" s="47" t="s">
        <v>236</v>
      </c>
      <c r="F33" s="51" t="s">
        <v>36</v>
      </c>
      <c r="G33" s="84" t="s">
        <v>109</v>
      </c>
      <c r="H33" s="84" t="s">
        <v>173</v>
      </c>
      <c r="I33" s="51" t="s">
        <v>174</v>
      </c>
      <c r="J33" s="47" t="s">
        <v>237</v>
      </c>
      <c r="K33" s="47" t="s">
        <v>238</v>
      </c>
      <c r="L33" s="48" t="s">
        <v>17</v>
      </c>
      <c r="M33" s="49" t="s">
        <v>18</v>
      </c>
      <c r="N33" s="40" t="s">
        <v>239</v>
      </c>
      <c r="O33" s="39">
        <v>64</v>
      </c>
      <c r="P33" s="50">
        <f>IF(O34=0," ",IF(O34=" "," ",IF(O34="nd",0,O33/O34)))</f>
        <v>1</v>
      </c>
      <c r="Q33" s="51">
        <v>15</v>
      </c>
      <c r="R33" s="52">
        <v>1</v>
      </c>
      <c r="S33" s="49">
        <f>IF(O34=0,"",IF(R33=0,0,(IF(R33= "nd",0,(IF(R33/Q33&gt;1,0,1))))))</f>
        <v>1</v>
      </c>
      <c r="T33" s="51" t="s">
        <v>114</v>
      </c>
      <c r="U33" s="96" t="s">
        <v>160</v>
      </c>
    </row>
    <row r="34" spans="1:21" ht="43.5" customHeight="1">
      <c r="A34" s="54"/>
      <c r="B34" s="55"/>
      <c r="C34" s="55"/>
      <c r="D34" s="55"/>
      <c r="E34" s="47" t="s">
        <v>235</v>
      </c>
      <c r="F34" s="51"/>
      <c r="G34" s="84"/>
      <c r="H34" s="84"/>
      <c r="I34" s="51"/>
      <c r="J34" s="47"/>
      <c r="K34" s="47"/>
      <c r="L34" s="48"/>
      <c r="M34" s="49"/>
      <c r="N34" s="40" t="s">
        <v>240</v>
      </c>
      <c r="O34" s="39">
        <v>64</v>
      </c>
      <c r="P34" s="50"/>
      <c r="Q34" s="51"/>
      <c r="R34" s="52"/>
      <c r="S34" s="49"/>
      <c r="T34" s="51" t="s">
        <v>114</v>
      </c>
      <c r="U34" s="97"/>
    </row>
    <row r="35" spans="1:21" ht="81.75" customHeight="1">
      <c r="A35" s="54">
        <f t="shared" ref="A35" si="12">1+A33</f>
        <v>15</v>
      </c>
      <c r="B35" s="55" t="s">
        <v>80</v>
      </c>
      <c r="C35" s="55" t="s">
        <v>81</v>
      </c>
      <c r="D35" s="55" t="s">
        <v>82</v>
      </c>
      <c r="E35" s="47" t="s">
        <v>83</v>
      </c>
      <c r="F35" s="51" t="s">
        <v>21</v>
      </c>
      <c r="G35" s="51" t="s">
        <v>84</v>
      </c>
      <c r="H35" s="51" t="s">
        <v>175</v>
      </c>
      <c r="I35" s="51" t="s">
        <v>151</v>
      </c>
      <c r="J35" s="47" t="s">
        <v>85</v>
      </c>
      <c r="K35" s="47" t="s">
        <v>241</v>
      </c>
      <c r="L35" s="48" t="s">
        <v>17</v>
      </c>
      <c r="M35" s="49" t="s">
        <v>18</v>
      </c>
      <c r="N35" s="40" t="s">
        <v>86</v>
      </c>
      <c r="O35" s="39">
        <v>6767</v>
      </c>
      <c r="P35" s="50">
        <f>IF(O36=0," ",IF(O36=" "," ",IF(O36="nd",0,O35/O36)))</f>
        <v>0.62640007405350362</v>
      </c>
      <c r="Q35" s="51">
        <v>15</v>
      </c>
      <c r="R35" s="52">
        <v>9</v>
      </c>
      <c r="S35" s="49">
        <f>IF(O36=0,"",IF(R35=0,0,(IF(R35= "nd",0,(IF(R35/Q35&gt;1,0,1))))))</f>
        <v>1</v>
      </c>
      <c r="T35" s="51" t="s">
        <v>114</v>
      </c>
      <c r="U35" s="96" t="s">
        <v>115</v>
      </c>
    </row>
    <row r="36" spans="1:21" ht="81.75" customHeight="1">
      <c r="A36" s="54"/>
      <c r="B36" s="55"/>
      <c r="C36" s="55"/>
      <c r="D36" s="55"/>
      <c r="E36" s="47"/>
      <c r="F36" s="51"/>
      <c r="G36" s="51"/>
      <c r="H36" s="51"/>
      <c r="I36" s="51"/>
      <c r="J36" s="47"/>
      <c r="K36" s="47"/>
      <c r="L36" s="48"/>
      <c r="M36" s="49"/>
      <c r="N36" s="40" t="s">
        <v>87</v>
      </c>
      <c r="O36" s="39">
        <v>10803</v>
      </c>
      <c r="P36" s="50"/>
      <c r="Q36" s="51"/>
      <c r="R36" s="52"/>
      <c r="S36" s="49"/>
      <c r="T36" s="51"/>
      <c r="U36" s="97"/>
    </row>
    <row r="37" spans="1:21" ht="95.1" customHeight="1">
      <c r="A37" s="54">
        <f t="shared" ref="A37" si="13">1+A35</f>
        <v>16</v>
      </c>
      <c r="B37" s="55" t="s">
        <v>80</v>
      </c>
      <c r="C37" s="55" t="s">
        <v>81</v>
      </c>
      <c r="D37" s="55" t="s">
        <v>82</v>
      </c>
      <c r="E37" s="47" t="s">
        <v>88</v>
      </c>
      <c r="F37" s="51" t="s">
        <v>21</v>
      </c>
      <c r="G37" s="51" t="s">
        <v>28</v>
      </c>
      <c r="H37" s="51" t="s">
        <v>175</v>
      </c>
      <c r="I37" s="51" t="s">
        <v>151</v>
      </c>
      <c r="J37" s="47" t="s">
        <v>89</v>
      </c>
      <c r="K37" s="47" t="s">
        <v>242</v>
      </c>
      <c r="L37" s="48" t="s">
        <v>17</v>
      </c>
      <c r="M37" s="49" t="s">
        <v>18</v>
      </c>
      <c r="N37" s="40" t="s">
        <v>90</v>
      </c>
      <c r="O37" s="39">
        <v>4781</v>
      </c>
      <c r="P37" s="50">
        <f>IF(O38=0," ",IF(O38=" "," ",IF(O38="nd",0,O37/O38)))</f>
        <v>0.96371699254182619</v>
      </c>
      <c r="Q37" s="51">
        <v>15</v>
      </c>
      <c r="R37" s="52">
        <v>3.2</v>
      </c>
      <c r="S37" s="49">
        <f>IF(O38=0,"",IF(R37=0,0,(IF(R37= "nd",0,(IF(R37/Q37&gt;1,0,1))))))</f>
        <v>1</v>
      </c>
      <c r="T37" s="51" t="s">
        <v>114</v>
      </c>
      <c r="U37" s="96" t="s">
        <v>115</v>
      </c>
    </row>
    <row r="38" spans="1:21" ht="95.1" customHeight="1">
      <c r="A38" s="54"/>
      <c r="B38" s="55"/>
      <c r="C38" s="55"/>
      <c r="D38" s="55"/>
      <c r="E38" s="47"/>
      <c r="F38" s="51"/>
      <c r="G38" s="51"/>
      <c r="H38" s="51"/>
      <c r="I38" s="51"/>
      <c r="J38" s="47"/>
      <c r="K38" s="47"/>
      <c r="L38" s="48"/>
      <c r="M38" s="49"/>
      <c r="N38" s="40" t="s">
        <v>91</v>
      </c>
      <c r="O38" s="39">
        <v>4961</v>
      </c>
      <c r="P38" s="50"/>
      <c r="Q38" s="51"/>
      <c r="R38" s="52"/>
      <c r="S38" s="49"/>
      <c r="T38" s="51"/>
      <c r="U38" s="97"/>
    </row>
    <row r="39" spans="1:21" ht="93" customHeight="1">
      <c r="A39" s="54">
        <f t="shared" ref="A39" si="14">1+A37</f>
        <v>17</v>
      </c>
      <c r="B39" s="55" t="s">
        <v>80</v>
      </c>
      <c r="C39" s="55" t="s">
        <v>81</v>
      </c>
      <c r="D39" s="55" t="s">
        <v>82</v>
      </c>
      <c r="E39" s="47" t="s">
        <v>92</v>
      </c>
      <c r="F39" s="51" t="s">
        <v>21</v>
      </c>
      <c r="G39" s="51" t="s">
        <v>28</v>
      </c>
      <c r="H39" s="51" t="s">
        <v>175</v>
      </c>
      <c r="I39" s="51" t="s">
        <v>151</v>
      </c>
      <c r="J39" s="47" t="s">
        <v>93</v>
      </c>
      <c r="K39" s="47" t="s">
        <v>243</v>
      </c>
      <c r="L39" s="48" t="s">
        <v>17</v>
      </c>
      <c r="M39" s="49" t="s">
        <v>18</v>
      </c>
      <c r="N39" s="40" t="s">
        <v>94</v>
      </c>
      <c r="O39" s="39">
        <v>10148</v>
      </c>
      <c r="P39" s="50">
        <f>IF(O40=0," ",IF(O40=" "," ",IF(O40="nd",0,O39/O40)))</f>
        <v>0.96053005205868436</v>
      </c>
      <c r="Q39" s="51">
        <v>15</v>
      </c>
      <c r="R39" s="52">
        <v>11.3</v>
      </c>
      <c r="S39" s="49">
        <f>IF(O40=0,"",IF(R39=0,0,(IF(R39= "nd",0,(IF(R39/Q39&gt;1,0,1))))))</f>
        <v>1</v>
      </c>
      <c r="T39" s="51" t="s">
        <v>114</v>
      </c>
      <c r="U39" s="96" t="s">
        <v>115</v>
      </c>
    </row>
    <row r="40" spans="1:21" ht="93" customHeight="1">
      <c r="A40" s="54"/>
      <c r="B40" s="55"/>
      <c r="C40" s="55"/>
      <c r="D40" s="55"/>
      <c r="E40" s="47"/>
      <c r="F40" s="51"/>
      <c r="G40" s="51"/>
      <c r="H40" s="51"/>
      <c r="I40" s="51"/>
      <c r="J40" s="47"/>
      <c r="K40" s="47"/>
      <c r="L40" s="48"/>
      <c r="M40" s="49"/>
      <c r="N40" s="40" t="s">
        <v>95</v>
      </c>
      <c r="O40" s="39">
        <v>10565</v>
      </c>
      <c r="P40" s="50"/>
      <c r="Q40" s="51"/>
      <c r="R40" s="52"/>
      <c r="S40" s="49"/>
      <c r="T40" s="51" t="s">
        <v>114</v>
      </c>
      <c r="U40" s="97"/>
    </row>
    <row r="41" spans="1:21" ht="86.25" customHeight="1">
      <c r="A41" s="54">
        <f t="shared" ref="A41" si="15">1+A39</f>
        <v>18</v>
      </c>
      <c r="B41" s="55" t="s">
        <v>80</v>
      </c>
      <c r="C41" s="55" t="s">
        <v>81</v>
      </c>
      <c r="D41" s="55" t="s">
        <v>82</v>
      </c>
      <c r="E41" s="47" t="s">
        <v>96</v>
      </c>
      <c r="F41" s="51" t="s">
        <v>21</v>
      </c>
      <c r="G41" s="51" t="s">
        <v>28</v>
      </c>
      <c r="H41" s="51" t="s">
        <v>175</v>
      </c>
      <c r="I41" s="51" t="s">
        <v>151</v>
      </c>
      <c r="J41" s="47" t="s">
        <v>97</v>
      </c>
      <c r="K41" s="47" t="s">
        <v>244</v>
      </c>
      <c r="L41" s="48" t="s">
        <v>17</v>
      </c>
      <c r="M41" s="49" t="s">
        <v>18</v>
      </c>
      <c r="N41" s="40" t="s">
        <v>98</v>
      </c>
      <c r="O41" s="39">
        <v>143</v>
      </c>
      <c r="P41" s="50">
        <f>IF(O42=0," ",IF(O42=" "," ",IF(O42="nd",0,O41/O42)))</f>
        <v>0.934640522875817</v>
      </c>
      <c r="Q41" s="51">
        <v>15</v>
      </c>
      <c r="R41" s="52">
        <v>7.4</v>
      </c>
      <c r="S41" s="49">
        <f>IF(O42=0,"",IF(R41=0,0,(IF(R41= "nd",0,(IF(R41/Q41&gt;1,0,1))))))</f>
        <v>1</v>
      </c>
      <c r="T41" s="51" t="s">
        <v>114</v>
      </c>
      <c r="U41" s="51" t="s">
        <v>115</v>
      </c>
    </row>
    <row r="42" spans="1:21" ht="86.25" customHeight="1">
      <c r="A42" s="54"/>
      <c r="B42" s="55"/>
      <c r="C42" s="55"/>
      <c r="D42" s="55"/>
      <c r="E42" s="47"/>
      <c r="F42" s="51"/>
      <c r="G42" s="51"/>
      <c r="H42" s="51"/>
      <c r="I42" s="51"/>
      <c r="J42" s="47"/>
      <c r="K42" s="47"/>
      <c r="L42" s="48"/>
      <c r="M42" s="49"/>
      <c r="N42" s="40" t="s">
        <v>99</v>
      </c>
      <c r="O42" s="39">
        <v>153</v>
      </c>
      <c r="P42" s="50"/>
      <c r="Q42" s="51"/>
      <c r="R42" s="52"/>
      <c r="S42" s="49"/>
      <c r="T42" s="51" t="s">
        <v>114</v>
      </c>
      <c r="U42" s="51"/>
    </row>
    <row r="43" spans="1:21" ht="46.5" customHeight="1">
      <c r="A43" s="54">
        <f t="shared" ref="A43" si="16">1+A41</f>
        <v>19</v>
      </c>
      <c r="B43" s="55" t="s">
        <v>80</v>
      </c>
      <c r="C43" s="55" t="s">
        <v>81</v>
      </c>
      <c r="D43" s="55" t="s">
        <v>82</v>
      </c>
      <c r="E43" s="47" t="s">
        <v>100</v>
      </c>
      <c r="F43" s="51" t="s">
        <v>21</v>
      </c>
      <c r="G43" s="51" t="s">
        <v>28</v>
      </c>
      <c r="H43" s="51" t="s">
        <v>175</v>
      </c>
      <c r="I43" s="51" t="s">
        <v>151</v>
      </c>
      <c r="J43" s="47" t="s">
        <v>101</v>
      </c>
      <c r="K43" s="47" t="s">
        <v>245</v>
      </c>
      <c r="L43" s="48" t="s">
        <v>17</v>
      </c>
      <c r="M43" s="49" t="s">
        <v>18</v>
      </c>
      <c r="N43" s="40" t="s">
        <v>102</v>
      </c>
      <c r="O43" s="39">
        <v>4478</v>
      </c>
      <c r="P43" s="50">
        <f>IF(O44=0," ",IF(O44=" "," ",IF(O44="nd",0,O43/O44)))</f>
        <v>0.97986870897155365</v>
      </c>
      <c r="Q43" s="51">
        <v>15</v>
      </c>
      <c r="R43" s="52">
        <v>5.3</v>
      </c>
      <c r="S43" s="49">
        <f>IF(O44=0,"",IF(R43=0,0,(IF(R43= "nd",0,(IF(R43/Q43&gt;1,0,1))))))</f>
        <v>1</v>
      </c>
      <c r="T43" s="51" t="s">
        <v>114</v>
      </c>
      <c r="U43" s="96" t="s">
        <v>115</v>
      </c>
    </row>
    <row r="44" spans="1:21" ht="46.5" customHeight="1">
      <c r="A44" s="54"/>
      <c r="B44" s="55"/>
      <c r="C44" s="55"/>
      <c r="D44" s="55"/>
      <c r="E44" s="47"/>
      <c r="F44" s="51"/>
      <c r="G44" s="51"/>
      <c r="H44" s="51"/>
      <c r="I44" s="51"/>
      <c r="J44" s="47"/>
      <c r="K44" s="47"/>
      <c r="L44" s="48"/>
      <c r="M44" s="49"/>
      <c r="N44" s="40" t="s">
        <v>103</v>
      </c>
      <c r="O44" s="39">
        <v>4570</v>
      </c>
      <c r="P44" s="50"/>
      <c r="Q44" s="51"/>
      <c r="R44" s="52"/>
      <c r="S44" s="49"/>
      <c r="T44" s="51" t="s">
        <v>114</v>
      </c>
      <c r="U44" s="97"/>
    </row>
    <row r="45" spans="1:21" ht="35.1" customHeight="1">
      <c r="A45" s="54">
        <f t="shared" ref="A45" si="17">1+A43</f>
        <v>20</v>
      </c>
      <c r="B45" s="55" t="s">
        <v>20</v>
      </c>
      <c r="C45" s="55" t="s">
        <v>24</v>
      </c>
      <c r="D45" s="55" t="s">
        <v>25</v>
      </c>
      <c r="E45" s="47" t="s">
        <v>49</v>
      </c>
      <c r="F45" s="51" t="s">
        <v>36</v>
      </c>
      <c r="G45" s="51" t="s">
        <v>22</v>
      </c>
      <c r="H45" s="51" t="s">
        <v>23</v>
      </c>
      <c r="I45" s="51" t="s">
        <v>50</v>
      </c>
      <c r="J45" s="47" t="s">
        <v>51</v>
      </c>
      <c r="K45" s="47" t="s">
        <v>52</v>
      </c>
      <c r="L45" s="48" t="s">
        <v>17</v>
      </c>
      <c r="M45" s="49" t="s">
        <v>18</v>
      </c>
      <c r="N45" s="40" t="s">
        <v>246</v>
      </c>
      <c r="O45" s="39">
        <v>98</v>
      </c>
      <c r="P45" s="50">
        <f>IF(O46=0," ",IF(O46=" "," ",IF(O46="nd",0,O45/O46)))</f>
        <v>0.93333333333333335</v>
      </c>
      <c r="Q45" s="51">
        <v>15</v>
      </c>
      <c r="R45" s="52">
        <v>33.200000000000003</v>
      </c>
      <c r="S45" s="49">
        <f>IF(O46=0,"",IF(R45=0,0,(IF(R45= "nd",0,(IF(R45/Q45&gt;1,0,1))))))</f>
        <v>0</v>
      </c>
      <c r="T45" s="51" t="s">
        <v>114</v>
      </c>
      <c r="U45" s="96" t="s">
        <v>161</v>
      </c>
    </row>
    <row r="46" spans="1:21" ht="35.1" customHeight="1">
      <c r="A46" s="54"/>
      <c r="B46" s="55"/>
      <c r="C46" s="55"/>
      <c r="D46" s="55"/>
      <c r="E46" s="47"/>
      <c r="F46" s="51"/>
      <c r="G46" s="51"/>
      <c r="H46" s="51"/>
      <c r="I46" s="51"/>
      <c r="J46" s="47"/>
      <c r="K46" s="47"/>
      <c r="L46" s="48"/>
      <c r="M46" s="49"/>
      <c r="N46" s="40" t="s">
        <v>53</v>
      </c>
      <c r="O46" s="39">
        <v>105</v>
      </c>
      <c r="P46" s="50"/>
      <c r="Q46" s="51"/>
      <c r="R46" s="52"/>
      <c r="S46" s="49"/>
      <c r="T46" s="51" t="s">
        <v>114</v>
      </c>
      <c r="U46" s="97"/>
    </row>
    <row r="47" spans="1:21" ht="45.75" customHeight="1">
      <c r="A47" s="54">
        <f t="shared" ref="A47" si="18">1+A45</f>
        <v>21</v>
      </c>
      <c r="B47" s="55" t="s">
        <v>20</v>
      </c>
      <c r="C47" s="55" t="s">
        <v>24</v>
      </c>
      <c r="D47" s="55" t="s">
        <v>25</v>
      </c>
      <c r="E47" s="47" t="s">
        <v>30</v>
      </c>
      <c r="F47" s="51" t="s">
        <v>21</v>
      </c>
      <c r="G47" s="51" t="s">
        <v>22</v>
      </c>
      <c r="H47" s="51" t="s">
        <v>23</v>
      </c>
      <c r="I47" s="51" t="s">
        <v>31</v>
      </c>
      <c r="J47" s="47" t="s">
        <v>32</v>
      </c>
      <c r="K47" s="47" t="s">
        <v>33</v>
      </c>
      <c r="L47" s="48" t="s">
        <v>17</v>
      </c>
      <c r="M47" s="49" t="s">
        <v>18</v>
      </c>
      <c r="N47" s="40" t="s">
        <v>247</v>
      </c>
      <c r="O47" s="39">
        <v>293</v>
      </c>
      <c r="P47" s="50">
        <f>IF(O48=0," ",IF(O48=" "," ",IF(O48="nd",0,O47/O48)))</f>
        <v>0.8492753623188406</v>
      </c>
      <c r="Q47" s="51">
        <v>15</v>
      </c>
      <c r="R47" s="52">
        <v>9.5</v>
      </c>
      <c r="S47" s="49">
        <f>IF(O48=0,"",IF(R47=0,0,(IF(R47= "nd",0,(IF(R47/Q47&gt;1,0,1))))))</f>
        <v>1</v>
      </c>
      <c r="T47" s="51" t="s">
        <v>114</v>
      </c>
      <c r="U47" s="96" t="s">
        <v>161</v>
      </c>
    </row>
    <row r="48" spans="1:21" ht="45.75" customHeight="1">
      <c r="A48" s="54"/>
      <c r="B48" s="55"/>
      <c r="C48" s="55"/>
      <c r="D48" s="55"/>
      <c r="E48" s="47"/>
      <c r="F48" s="51"/>
      <c r="G48" s="51"/>
      <c r="H48" s="51"/>
      <c r="I48" s="51"/>
      <c r="J48" s="47"/>
      <c r="K48" s="47"/>
      <c r="L48" s="48"/>
      <c r="M48" s="49"/>
      <c r="N48" s="40" t="s">
        <v>34</v>
      </c>
      <c r="O48" s="39">
        <v>345</v>
      </c>
      <c r="P48" s="50"/>
      <c r="Q48" s="51"/>
      <c r="R48" s="52"/>
      <c r="S48" s="49"/>
      <c r="T48" s="51" t="s">
        <v>114</v>
      </c>
      <c r="U48" s="97"/>
    </row>
    <row r="49" spans="1:21" ht="44.25" customHeight="1">
      <c r="A49" s="54">
        <f t="shared" ref="A49" si="19">1+A47</f>
        <v>22</v>
      </c>
      <c r="B49" s="55" t="s">
        <v>20</v>
      </c>
      <c r="C49" s="87" t="s">
        <v>70</v>
      </c>
      <c r="D49" s="55" t="s">
        <v>71</v>
      </c>
      <c r="E49" s="47" t="s">
        <v>72</v>
      </c>
      <c r="F49" s="51" t="s">
        <v>21</v>
      </c>
      <c r="G49" s="51" t="s">
        <v>22</v>
      </c>
      <c r="H49" s="51" t="s">
        <v>23</v>
      </c>
      <c r="I49" s="51" t="s">
        <v>73</v>
      </c>
      <c r="J49" s="47" t="s">
        <v>74</v>
      </c>
      <c r="K49" s="47" t="s">
        <v>150</v>
      </c>
      <c r="L49" s="48" t="s">
        <v>17</v>
      </c>
      <c r="M49" s="49" t="s">
        <v>18</v>
      </c>
      <c r="N49" s="40" t="s">
        <v>248</v>
      </c>
      <c r="O49" s="39">
        <v>67</v>
      </c>
      <c r="P49" s="50">
        <f>IF(O50=0," ",IF(O50=" "," ",IF(O50="nd",0,O49/O50)))</f>
        <v>0.85897435897435892</v>
      </c>
      <c r="Q49" s="51">
        <v>30</v>
      </c>
      <c r="R49" s="52">
        <v>9.6</v>
      </c>
      <c r="S49" s="49">
        <f>IF(O50=0,"",IF(R49=0,0,(IF(R49= "nd",0,(IF(R49/Q49&gt;1,0,1))))))</f>
        <v>1</v>
      </c>
      <c r="T49" s="51" t="s">
        <v>114</v>
      </c>
      <c r="U49" s="96" t="s">
        <v>160</v>
      </c>
    </row>
    <row r="50" spans="1:21" ht="44.25" customHeight="1">
      <c r="A50" s="54"/>
      <c r="B50" s="55"/>
      <c r="C50" s="87"/>
      <c r="D50" s="55"/>
      <c r="E50" s="47"/>
      <c r="F50" s="51"/>
      <c r="G50" s="51"/>
      <c r="H50" s="51"/>
      <c r="I50" s="51"/>
      <c r="J50" s="47"/>
      <c r="K50" s="47"/>
      <c r="L50" s="48"/>
      <c r="M50" s="49"/>
      <c r="N50" s="40" t="s">
        <v>75</v>
      </c>
      <c r="O50" s="39">
        <v>78</v>
      </c>
      <c r="P50" s="50"/>
      <c r="Q50" s="51"/>
      <c r="R50" s="52"/>
      <c r="S50" s="49"/>
      <c r="T50" s="51" t="s">
        <v>114</v>
      </c>
      <c r="U50" s="97"/>
    </row>
    <row r="51" spans="1:21" ht="35.1" customHeight="1">
      <c r="A51" s="54">
        <f t="shared" ref="A51" si="20">1+A49</f>
        <v>23</v>
      </c>
      <c r="B51" s="55" t="s">
        <v>20</v>
      </c>
      <c r="C51" s="87" t="s">
        <v>70</v>
      </c>
      <c r="D51" s="55" t="s">
        <v>71</v>
      </c>
      <c r="E51" s="47" t="s">
        <v>76</v>
      </c>
      <c r="F51" s="51" t="s">
        <v>21</v>
      </c>
      <c r="G51" s="51" t="s">
        <v>22</v>
      </c>
      <c r="H51" s="51" t="s">
        <v>23</v>
      </c>
      <c r="I51" s="51" t="s">
        <v>77</v>
      </c>
      <c r="J51" s="47" t="s">
        <v>78</v>
      </c>
      <c r="K51" s="47" t="s">
        <v>249</v>
      </c>
      <c r="L51" s="48" t="s">
        <v>17</v>
      </c>
      <c r="M51" s="49" t="s">
        <v>18</v>
      </c>
      <c r="N51" s="40" t="s">
        <v>250</v>
      </c>
      <c r="O51" s="39">
        <v>1533</v>
      </c>
      <c r="P51" s="50">
        <f>IF(O52=0," ",IF(O52=" "," ",IF(O52="nd",0,O51/O52)))</f>
        <v>0.88255613126079446</v>
      </c>
      <c r="Q51" s="51">
        <v>30</v>
      </c>
      <c r="R51" s="52">
        <v>14.2</v>
      </c>
      <c r="S51" s="49">
        <f>IF(O52=0,"",IF(R51=0,0,(IF(R51= "nd",0,(IF(R51/Q51&gt;1,0,1))))))</f>
        <v>1</v>
      </c>
      <c r="T51" s="51" t="s">
        <v>114</v>
      </c>
      <c r="U51" s="96" t="s">
        <v>160</v>
      </c>
    </row>
    <row r="52" spans="1:21" ht="35.1" customHeight="1">
      <c r="A52" s="54"/>
      <c r="B52" s="55"/>
      <c r="C52" s="87"/>
      <c r="D52" s="55"/>
      <c r="E52" s="47"/>
      <c r="F52" s="51"/>
      <c r="G52" s="51"/>
      <c r="H52" s="51"/>
      <c r="I52" s="51"/>
      <c r="J52" s="47"/>
      <c r="K52" s="47"/>
      <c r="L52" s="48"/>
      <c r="M52" s="49"/>
      <c r="N52" s="40" t="s">
        <v>79</v>
      </c>
      <c r="O52" s="39">
        <v>1737</v>
      </c>
      <c r="P52" s="50"/>
      <c r="Q52" s="51"/>
      <c r="R52" s="52"/>
      <c r="S52" s="49"/>
      <c r="T52" s="51" t="s">
        <v>114</v>
      </c>
      <c r="U52" s="97"/>
    </row>
    <row r="53" spans="1:21" ht="35.1" customHeight="1">
      <c r="A53" s="54">
        <f t="shared" ref="A53" si="21">1+A51</f>
        <v>24</v>
      </c>
      <c r="B53" s="55" t="s">
        <v>20</v>
      </c>
      <c r="C53" s="55" t="s">
        <v>24</v>
      </c>
      <c r="D53" s="55" t="s">
        <v>25</v>
      </c>
      <c r="E53" s="47" t="s">
        <v>251</v>
      </c>
      <c r="F53" s="51" t="s">
        <v>21</v>
      </c>
      <c r="G53" s="51" t="s">
        <v>22</v>
      </c>
      <c r="H53" s="51" t="s">
        <v>23</v>
      </c>
      <c r="I53" s="51" t="s">
        <v>54</v>
      </c>
      <c r="J53" s="47" t="s">
        <v>252</v>
      </c>
      <c r="K53" s="47" t="s">
        <v>253</v>
      </c>
      <c r="L53" s="48" t="s">
        <v>17</v>
      </c>
      <c r="M53" s="49" t="s">
        <v>18</v>
      </c>
      <c r="N53" s="40" t="s">
        <v>254</v>
      </c>
      <c r="O53" s="39">
        <v>441</v>
      </c>
      <c r="P53" s="50">
        <f>IF(O54=0," ",IF(O54=" "," ",IF(O54="nd",0,O53/O54)))</f>
        <v>0.88023952095808389</v>
      </c>
      <c r="Q53" s="51">
        <v>15</v>
      </c>
      <c r="R53" s="52">
        <v>9.9</v>
      </c>
      <c r="S53" s="49">
        <f>IF(O54=0,"",IF(R53=0,0,(IF(R53= "nd",0,(IF(R53/Q53&gt;1,0,1))))))</f>
        <v>1</v>
      </c>
      <c r="T53" s="51" t="s">
        <v>114</v>
      </c>
      <c r="U53" s="96" t="s">
        <v>160</v>
      </c>
    </row>
    <row r="54" spans="1:21" ht="35.1" customHeight="1">
      <c r="A54" s="54"/>
      <c r="B54" s="55"/>
      <c r="C54" s="55"/>
      <c r="D54" s="55"/>
      <c r="E54" s="47"/>
      <c r="F54" s="51"/>
      <c r="G54" s="51"/>
      <c r="H54" s="51"/>
      <c r="I54" s="51"/>
      <c r="J54" s="47"/>
      <c r="K54" s="47"/>
      <c r="L54" s="48"/>
      <c r="M54" s="49"/>
      <c r="N54" s="40" t="s">
        <v>55</v>
      </c>
      <c r="O54" s="39">
        <v>501</v>
      </c>
      <c r="P54" s="50"/>
      <c r="Q54" s="51"/>
      <c r="R54" s="52"/>
      <c r="S54" s="49"/>
      <c r="T54" s="51" t="s">
        <v>114</v>
      </c>
      <c r="U54" s="97"/>
    </row>
    <row r="55" spans="1:21" ht="35.1" customHeight="1">
      <c r="A55" s="54">
        <f t="shared" ref="A55" si="22">1+A53</f>
        <v>25</v>
      </c>
      <c r="B55" s="55" t="s">
        <v>20</v>
      </c>
      <c r="C55" s="55" t="s">
        <v>24</v>
      </c>
      <c r="D55" s="55" t="s">
        <v>25</v>
      </c>
      <c r="E55" s="47" t="s">
        <v>56</v>
      </c>
      <c r="F55" s="51" t="s">
        <v>36</v>
      </c>
      <c r="G55" s="51" t="s">
        <v>22</v>
      </c>
      <c r="H55" s="51" t="s">
        <v>23</v>
      </c>
      <c r="I55" s="51" t="s">
        <v>57</v>
      </c>
      <c r="J55" s="47" t="s">
        <v>58</v>
      </c>
      <c r="K55" s="47" t="s">
        <v>59</v>
      </c>
      <c r="L55" s="48" t="s">
        <v>17</v>
      </c>
      <c r="M55" s="49" t="s">
        <v>18</v>
      </c>
      <c r="N55" s="40" t="s">
        <v>255</v>
      </c>
      <c r="O55" s="39">
        <v>2027</v>
      </c>
      <c r="P55" s="50">
        <f>IF(O56=0," ",IF(O56=" "," ",IF(O56="nd",0,O55/O56)))</f>
        <v>0.87333046100818612</v>
      </c>
      <c r="Q55" s="51">
        <v>15</v>
      </c>
      <c r="R55" s="52">
        <v>21.4</v>
      </c>
      <c r="S55" s="49">
        <f>IF(O56=0,"",IF(R55=0,0,(IF(R55= "nd",0,(IF(R55/Q55&gt;1,0,1))))))</f>
        <v>0</v>
      </c>
      <c r="T55" s="51" t="s">
        <v>114</v>
      </c>
      <c r="U55" s="96" t="s">
        <v>160</v>
      </c>
    </row>
    <row r="56" spans="1:21" ht="35.1" customHeight="1">
      <c r="A56" s="54"/>
      <c r="B56" s="55"/>
      <c r="C56" s="55"/>
      <c r="D56" s="55"/>
      <c r="E56" s="47"/>
      <c r="F56" s="51"/>
      <c r="G56" s="51"/>
      <c r="H56" s="51"/>
      <c r="I56" s="51"/>
      <c r="J56" s="47"/>
      <c r="K56" s="47"/>
      <c r="L56" s="48"/>
      <c r="M56" s="49"/>
      <c r="N56" s="40" t="s">
        <v>60</v>
      </c>
      <c r="O56" s="39">
        <v>2321</v>
      </c>
      <c r="P56" s="50"/>
      <c r="Q56" s="51"/>
      <c r="R56" s="52"/>
      <c r="S56" s="49"/>
      <c r="T56" s="51" t="s">
        <v>114</v>
      </c>
      <c r="U56" s="97"/>
    </row>
    <row r="57" spans="1:21" ht="49.5" customHeight="1">
      <c r="A57" s="54">
        <f t="shared" ref="A57" si="23">1+A55</f>
        <v>26</v>
      </c>
      <c r="B57" s="55" t="s">
        <v>20</v>
      </c>
      <c r="C57" s="55" t="s">
        <v>24</v>
      </c>
      <c r="D57" s="55" t="s">
        <v>25</v>
      </c>
      <c r="E57" s="47" t="s">
        <v>61</v>
      </c>
      <c r="F57" s="51" t="s">
        <v>21</v>
      </c>
      <c r="G57" s="51" t="s">
        <v>22</v>
      </c>
      <c r="H57" s="51" t="s">
        <v>23</v>
      </c>
      <c r="I57" s="51" t="s">
        <v>62</v>
      </c>
      <c r="J57" s="47" t="s">
        <v>63</v>
      </c>
      <c r="K57" s="47" t="s">
        <v>64</v>
      </c>
      <c r="L57" s="48" t="s">
        <v>17</v>
      </c>
      <c r="M57" s="49" t="s">
        <v>18</v>
      </c>
      <c r="N57" s="40" t="s">
        <v>256</v>
      </c>
      <c r="O57" s="39">
        <v>14397</v>
      </c>
      <c r="P57" s="50">
        <f>IF(O58=0," ",IF(O58=" "," ",IF(O58="nd",0,O57/O58)))</f>
        <v>0.99778224409175964</v>
      </c>
      <c r="Q57" s="51">
        <v>15</v>
      </c>
      <c r="R57" s="52">
        <v>3.8</v>
      </c>
      <c r="S57" s="49">
        <f>IF(O58=0,"",IF(R57=0,0,(IF(R57= "nd",0,(IF(R57/Q57&gt;1,0,1))))))</f>
        <v>1</v>
      </c>
      <c r="T57" s="51" t="s">
        <v>114</v>
      </c>
      <c r="U57" s="96" t="s">
        <v>161</v>
      </c>
    </row>
    <row r="58" spans="1:21" ht="49.5" customHeight="1">
      <c r="A58" s="54"/>
      <c r="B58" s="55"/>
      <c r="C58" s="55"/>
      <c r="D58" s="55"/>
      <c r="E58" s="47"/>
      <c r="F58" s="51"/>
      <c r="G58" s="51"/>
      <c r="H58" s="51"/>
      <c r="I58" s="51"/>
      <c r="J58" s="47"/>
      <c r="K58" s="47"/>
      <c r="L58" s="48"/>
      <c r="M58" s="49"/>
      <c r="N58" s="40" t="s">
        <v>65</v>
      </c>
      <c r="O58" s="39">
        <v>14429</v>
      </c>
      <c r="P58" s="50"/>
      <c r="Q58" s="51"/>
      <c r="R58" s="52"/>
      <c r="S58" s="49"/>
      <c r="T58" s="51" t="s">
        <v>114</v>
      </c>
      <c r="U58" s="97"/>
    </row>
    <row r="59" spans="1:21" ht="44.25" customHeight="1">
      <c r="A59" s="54">
        <f t="shared" ref="A59" si="24">1+A57</f>
        <v>27</v>
      </c>
      <c r="B59" s="55" t="s">
        <v>20</v>
      </c>
      <c r="C59" s="55" t="s">
        <v>24</v>
      </c>
      <c r="D59" s="55" t="s">
        <v>25</v>
      </c>
      <c r="E59" s="47" t="s">
        <v>40</v>
      </c>
      <c r="F59" s="51" t="s">
        <v>21</v>
      </c>
      <c r="G59" s="51" t="s">
        <v>22</v>
      </c>
      <c r="H59" s="51" t="s">
        <v>23</v>
      </c>
      <c r="I59" s="51" t="s">
        <v>41</v>
      </c>
      <c r="J59" s="47" t="s">
        <v>42</v>
      </c>
      <c r="K59" s="47" t="s">
        <v>43</v>
      </c>
      <c r="L59" s="48" t="s">
        <v>17</v>
      </c>
      <c r="M59" s="49" t="s">
        <v>18</v>
      </c>
      <c r="N59" s="40" t="s">
        <v>257</v>
      </c>
      <c r="O59" s="39">
        <v>0</v>
      </c>
      <c r="P59" s="50" t="str">
        <f>IF(O60=0," ",IF(O60=" "," ",IF(O60="nd",0,O59/O60)))</f>
        <v/>
      </c>
      <c r="Q59" s="51">
        <v>15</v>
      </c>
      <c r="R59" s="52"/>
      <c r="S59" s="49" t="str">
        <f>IF(O60=0,"",IF(R59=0,0,(IF(R59= "nd",0,(IF(R59/Q59&gt;1,0,1))))))</f>
        <v/>
      </c>
      <c r="T59" s="51" t="s">
        <v>114</v>
      </c>
      <c r="U59" s="96" t="s">
        <v>160</v>
      </c>
    </row>
    <row r="60" spans="1:21" ht="44.25" customHeight="1">
      <c r="A60" s="54"/>
      <c r="B60" s="55"/>
      <c r="C60" s="55"/>
      <c r="D60" s="55"/>
      <c r="E60" s="47"/>
      <c r="F60" s="51"/>
      <c r="G60" s="51"/>
      <c r="H60" s="51"/>
      <c r="I60" s="51"/>
      <c r="J60" s="47"/>
      <c r="K60" s="47"/>
      <c r="L60" s="48"/>
      <c r="M60" s="49"/>
      <c r="N60" s="40" t="s">
        <v>44</v>
      </c>
      <c r="O60" s="39">
        <v>0</v>
      </c>
      <c r="P60" s="50"/>
      <c r="Q60" s="51"/>
      <c r="R60" s="52"/>
      <c r="S60" s="49"/>
      <c r="T60" s="51" t="s">
        <v>114</v>
      </c>
      <c r="U60" s="97"/>
    </row>
    <row r="61" spans="1:21" ht="47.25" customHeight="1">
      <c r="A61" s="54">
        <f t="shared" ref="A61" si="25">1+A59</f>
        <v>28</v>
      </c>
      <c r="B61" s="55" t="s">
        <v>20</v>
      </c>
      <c r="C61" s="55" t="s">
        <v>24</v>
      </c>
      <c r="D61" s="55" t="s">
        <v>25</v>
      </c>
      <c r="E61" s="47" t="s">
        <v>258</v>
      </c>
      <c r="F61" s="51" t="s">
        <v>21</v>
      </c>
      <c r="G61" s="51" t="s">
        <v>22</v>
      </c>
      <c r="H61" s="51" t="s">
        <v>23</v>
      </c>
      <c r="I61" s="51" t="s">
        <v>66</v>
      </c>
      <c r="J61" s="47" t="s">
        <v>259</v>
      </c>
      <c r="K61" s="47" t="s">
        <v>260</v>
      </c>
      <c r="L61" s="48" t="s">
        <v>17</v>
      </c>
      <c r="M61" s="49" t="s">
        <v>18</v>
      </c>
      <c r="N61" s="40" t="s">
        <v>261</v>
      </c>
      <c r="O61" s="39">
        <v>6</v>
      </c>
      <c r="P61" s="50">
        <f>IF(O62=0," ",IF(O62=" "," ",IF(O62="nd",0,O61/O62)))</f>
        <v>0.66666666666666663</v>
      </c>
      <c r="Q61" s="51">
        <v>15</v>
      </c>
      <c r="R61" s="52">
        <v>79.2</v>
      </c>
      <c r="S61" s="49">
        <f>IF(O62=0,"",IF(R61=0,0,(IF(R61= "nd",0,(IF(R61/Q61&gt;1,0,1))))))</f>
        <v>0</v>
      </c>
      <c r="T61" s="51" t="s">
        <v>114</v>
      </c>
      <c r="U61" s="96" t="s">
        <v>161</v>
      </c>
    </row>
    <row r="62" spans="1:21" ht="47.25" customHeight="1">
      <c r="A62" s="54"/>
      <c r="B62" s="55"/>
      <c r="C62" s="55"/>
      <c r="D62" s="55"/>
      <c r="E62" s="47"/>
      <c r="F62" s="51"/>
      <c r="G62" s="51"/>
      <c r="H62" s="51"/>
      <c r="I62" s="51"/>
      <c r="J62" s="47"/>
      <c r="K62" s="47"/>
      <c r="L62" s="48"/>
      <c r="M62" s="49"/>
      <c r="N62" s="40" t="s">
        <v>147</v>
      </c>
      <c r="O62" s="39">
        <v>9</v>
      </c>
      <c r="P62" s="50"/>
      <c r="Q62" s="51"/>
      <c r="R62" s="52"/>
      <c r="S62" s="49"/>
      <c r="T62" s="51"/>
      <c r="U62" s="97"/>
    </row>
    <row r="63" spans="1:21" ht="66" customHeight="1">
      <c r="A63" s="54">
        <f t="shared" ref="A63" si="26">1+A61</f>
        <v>29</v>
      </c>
      <c r="B63" s="55" t="s">
        <v>20</v>
      </c>
      <c r="C63" s="55" t="s">
        <v>24</v>
      </c>
      <c r="D63" s="55" t="s">
        <v>25</v>
      </c>
      <c r="E63" s="47" t="s">
        <v>262</v>
      </c>
      <c r="F63" s="51" t="s">
        <v>21</v>
      </c>
      <c r="G63" s="51" t="s">
        <v>22</v>
      </c>
      <c r="H63" s="51" t="s">
        <v>23</v>
      </c>
      <c r="I63" s="51" t="s">
        <v>45</v>
      </c>
      <c r="J63" s="47" t="s">
        <v>263</v>
      </c>
      <c r="K63" s="47" t="s">
        <v>264</v>
      </c>
      <c r="L63" s="48" t="s">
        <v>17</v>
      </c>
      <c r="M63" s="49" t="s">
        <v>18</v>
      </c>
      <c r="N63" s="40" t="s">
        <v>265</v>
      </c>
      <c r="O63" s="39">
        <v>0</v>
      </c>
      <c r="P63" s="50" t="str">
        <f>IF(O64=0," ",IF(O64=" "," ",IF(O64="nd",0,O63/O64)))</f>
        <v/>
      </c>
      <c r="Q63" s="51">
        <v>45</v>
      </c>
      <c r="R63" s="52"/>
      <c r="S63" s="49" t="str">
        <f>IF(O64=0,"",IF(R63=0,0,(IF(R63= "nd",0,(IF(R63/Q63&gt;1,0,1))))))</f>
        <v/>
      </c>
      <c r="T63" s="51" t="s">
        <v>114</v>
      </c>
      <c r="U63" s="96" t="s">
        <v>160</v>
      </c>
    </row>
    <row r="64" spans="1:21" ht="66" customHeight="1">
      <c r="A64" s="54"/>
      <c r="B64" s="55"/>
      <c r="C64" s="55"/>
      <c r="D64" s="55"/>
      <c r="E64" s="47"/>
      <c r="F64" s="51"/>
      <c r="G64" s="51"/>
      <c r="H64" s="51"/>
      <c r="I64" s="51"/>
      <c r="J64" s="47"/>
      <c r="K64" s="47"/>
      <c r="L64" s="48"/>
      <c r="M64" s="49"/>
      <c r="N64" s="40" t="s">
        <v>266</v>
      </c>
      <c r="O64" s="39">
        <v>0</v>
      </c>
      <c r="P64" s="50"/>
      <c r="Q64" s="51"/>
      <c r="R64" s="52"/>
      <c r="S64" s="49"/>
      <c r="T64" s="51" t="s">
        <v>114</v>
      </c>
      <c r="U64" s="97"/>
    </row>
    <row r="65" spans="1:21" ht="42.75" customHeight="1">
      <c r="A65" s="54">
        <f t="shared" ref="A65" si="27">1+A63</f>
        <v>30</v>
      </c>
      <c r="B65" s="55" t="s">
        <v>80</v>
      </c>
      <c r="C65" s="55" t="s">
        <v>81</v>
      </c>
      <c r="D65" s="55" t="s">
        <v>82</v>
      </c>
      <c r="E65" s="47" t="s">
        <v>104</v>
      </c>
      <c r="F65" s="51" t="s">
        <v>21</v>
      </c>
      <c r="G65" s="51" t="s">
        <v>22</v>
      </c>
      <c r="H65" s="51" t="s">
        <v>23</v>
      </c>
      <c r="I65" s="51" t="s">
        <v>149</v>
      </c>
      <c r="J65" s="47" t="s">
        <v>105</v>
      </c>
      <c r="K65" s="47" t="s">
        <v>106</v>
      </c>
      <c r="L65" s="48" t="s">
        <v>17</v>
      </c>
      <c r="M65" s="49" t="s">
        <v>18</v>
      </c>
      <c r="N65" s="40" t="s">
        <v>267</v>
      </c>
      <c r="O65" s="39">
        <v>647</v>
      </c>
      <c r="P65" s="50">
        <f>IF(O66=0," ",IF(O66=" "," ",IF(O66="nd",0,O65/O66)))</f>
        <v>1</v>
      </c>
      <c r="Q65" s="48">
        <v>1</v>
      </c>
      <c r="R65" s="52">
        <v>1</v>
      </c>
      <c r="S65" s="49">
        <f>IF(O66=0,"",IF(R65=0,0,(IF(R65= "nd",0,(IF(R65/Q65&gt;1,0,1))))))</f>
        <v>1</v>
      </c>
      <c r="T65" s="51" t="s">
        <v>114</v>
      </c>
      <c r="U65" s="96" t="s">
        <v>160</v>
      </c>
    </row>
    <row r="66" spans="1:21" ht="42.75" customHeight="1">
      <c r="A66" s="54"/>
      <c r="B66" s="55"/>
      <c r="C66" s="55"/>
      <c r="D66" s="55"/>
      <c r="E66" s="47"/>
      <c r="F66" s="51"/>
      <c r="G66" s="51"/>
      <c r="H66" s="51"/>
      <c r="I66" s="51"/>
      <c r="J66" s="47"/>
      <c r="K66" s="47"/>
      <c r="L66" s="48"/>
      <c r="M66" s="49"/>
      <c r="N66" s="40" t="s">
        <v>107</v>
      </c>
      <c r="O66" s="39">
        <v>647</v>
      </c>
      <c r="P66" s="50"/>
      <c r="Q66" s="48"/>
      <c r="R66" s="52"/>
      <c r="S66" s="49"/>
      <c r="T66" s="51" t="s">
        <v>114</v>
      </c>
      <c r="U66" s="97"/>
    </row>
    <row r="67" spans="1:21" ht="72" customHeight="1">
      <c r="A67" s="54">
        <f t="shared" ref="A67" si="28">1+A65</f>
        <v>31</v>
      </c>
      <c r="B67" s="55" t="s">
        <v>80</v>
      </c>
      <c r="C67" s="55" t="s">
        <v>81</v>
      </c>
      <c r="D67" s="55" t="s">
        <v>82</v>
      </c>
      <c r="E67" s="47" t="s">
        <v>268</v>
      </c>
      <c r="F67" s="51" t="s">
        <v>21</v>
      </c>
      <c r="G67" s="51" t="s">
        <v>22</v>
      </c>
      <c r="H67" s="51" t="s">
        <v>23</v>
      </c>
      <c r="I67" s="51" t="s">
        <v>149</v>
      </c>
      <c r="J67" s="47" t="s">
        <v>269</v>
      </c>
      <c r="K67" s="47" t="s">
        <v>270</v>
      </c>
      <c r="L67" s="48" t="s">
        <v>17</v>
      </c>
      <c r="M67" s="49" t="s">
        <v>18</v>
      </c>
      <c r="N67" s="40" t="s">
        <v>271</v>
      </c>
      <c r="O67" s="39">
        <v>212</v>
      </c>
      <c r="P67" s="50">
        <f>IF(O68=0," ",IF(O68=" "," ",IF(O68="nd",0,O67/O68)))</f>
        <v>0.75714285714285712</v>
      </c>
      <c r="Q67" s="48">
        <v>60</v>
      </c>
      <c r="R67" s="52">
        <v>23.2</v>
      </c>
      <c r="S67" s="49">
        <f>IF(O68=0,"",IF(R67=0,0,(IF(R67= "nd",0,(IF(R67/Q67&gt;1,0,1))))))</f>
        <v>1</v>
      </c>
      <c r="T67" s="51" t="s">
        <v>114</v>
      </c>
      <c r="U67" s="96" t="s">
        <v>160</v>
      </c>
    </row>
    <row r="68" spans="1:21" ht="72" customHeight="1">
      <c r="A68" s="54"/>
      <c r="B68" s="55"/>
      <c r="C68" s="55"/>
      <c r="D68" s="55"/>
      <c r="E68" s="47"/>
      <c r="F68" s="51"/>
      <c r="G68" s="51"/>
      <c r="H68" s="51"/>
      <c r="I68" s="51"/>
      <c r="J68" s="47"/>
      <c r="K68" s="47"/>
      <c r="L68" s="48"/>
      <c r="M68" s="49"/>
      <c r="N68" s="40" t="s">
        <v>272</v>
      </c>
      <c r="O68" s="39">
        <v>280</v>
      </c>
      <c r="P68" s="50"/>
      <c r="Q68" s="48"/>
      <c r="R68" s="52"/>
      <c r="S68" s="49"/>
      <c r="T68" s="51" t="s">
        <v>114</v>
      </c>
      <c r="U68" s="97"/>
    </row>
    <row r="69" spans="1:21" ht="83.25" customHeight="1">
      <c r="A69" s="54">
        <f t="shared" ref="A69" si="29">1+A67</f>
        <v>32</v>
      </c>
      <c r="B69" s="55" t="s">
        <v>20</v>
      </c>
      <c r="C69" s="55" t="s">
        <v>24</v>
      </c>
      <c r="D69" s="55" t="s">
        <v>25</v>
      </c>
      <c r="E69" s="47" t="s">
        <v>273</v>
      </c>
      <c r="F69" s="51" t="s">
        <v>21</v>
      </c>
      <c r="G69" s="51" t="s">
        <v>22</v>
      </c>
      <c r="H69" s="51" t="s">
        <v>23</v>
      </c>
      <c r="I69" s="51" t="s">
        <v>148</v>
      </c>
      <c r="J69" s="47" t="s">
        <v>274</v>
      </c>
      <c r="K69" s="47" t="s">
        <v>275</v>
      </c>
      <c r="L69" s="48" t="s">
        <v>17</v>
      </c>
      <c r="M69" s="49" t="s">
        <v>18</v>
      </c>
      <c r="N69" s="40" t="s">
        <v>276</v>
      </c>
      <c r="O69" s="39">
        <v>5</v>
      </c>
      <c r="P69" s="50">
        <f>IF(O70=0," ",IF(O70=" "," ",IF(O70="nd",0,O69/O70)))</f>
        <v>0.83333333333333337</v>
      </c>
      <c r="Q69" s="51">
        <v>30</v>
      </c>
      <c r="R69" s="52">
        <v>7.1</v>
      </c>
      <c r="S69" s="49">
        <f>IF(O70=0,"",IF(R69=0,0,(IF(R69= "nd",0,(IF(R69/Q69&gt;1,0,1))))))</f>
        <v>1</v>
      </c>
      <c r="T69" s="51" t="s">
        <v>114</v>
      </c>
      <c r="U69" s="96" t="s">
        <v>160</v>
      </c>
    </row>
    <row r="70" spans="1:21" ht="83.25" customHeight="1">
      <c r="A70" s="54"/>
      <c r="B70" s="55"/>
      <c r="C70" s="55"/>
      <c r="D70" s="55"/>
      <c r="E70" s="47"/>
      <c r="F70" s="51"/>
      <c r="G70" s="51"/>
      <c r="H70" s="51"/>
      <c r="I70" s="51"/>
      <c r="J70" s="47"/>
      <c r="K70" s="47"/>
      <c r="L70" s="48"/>
      <c r="M70" s="49"/>
      <c r="N70" s="40" t="s">
        <v>277</v>
      </c>
      <c r="O70" s="39">
        <v>6</v>
      </c>
      <c r="P70" s="50"/>
      <c r="Q70" s="51"/>
      <c r="R70" s="52"/>
      <c r="S70" s="49"/>
      <c r="T70" s="51" t="s">
        <v>114</v>
      </c>
      <c r="U70" s="97"/>
    </row>
    <row r="71" spans="1:21" ht="54" customHeight="1">
      <c r="A71" s="54">
        <f t="shared" ref="A71" si="30">1+A69</f>
        <v>33</v>
      </c>
      <c r="B71" s="55" t="s">
        <v>20</v>
      </c>
      <c r="C71" s="55" t="s">
        <v>24</v>
      </c>
      <c r="D71" s="55" t="s">
        <v>25</v>
      </c>
      <c r="E71" s="47" t="s">
        <v>35</v>
      </c>
      <c r="F71" s="51" t="s">
        <v>36</v>
      </c>
      <c r="G71" s="51" t="s">
        <v>22</v>
      </c>
      <c r="H71" s="51" t="s">
        <v>23</v>
      </c>
      <c r="I71" s="51" t="s">
        <v>278</v>
      </c>
      <c r="J71" s="47" t="s">
        <v>37</v>
      </c>
      <c r="K71" s="47" t="s">
        <v>38</v>
      </c>
      <c r="L71" s="48" t="s">
        <v>17</v>
      </c>
      <c r="M71" s="49" t="s">
        <v>18</v>
      </c>
      <c r="N71" s="40" t="s">
        <v>279</v>
      </c>
      <c r="O71" s="39">
        <v>27</v>
      </c>
      <c r="P71" s="50">
        <f>IF(O72=0," ",IF(O72=" "," ",IF(O72="nd",0,O71/O72)))</f>
        <v>1</v>
      </c>
      <c r="Q71" s="51">
        <v>15</v>
      </c>
      <c r="R71" s="52">
        <v>22.1</v>
      </c>
      <c r="S71" s="49">
        <f>IF(O72=0,"",IF(R71=0,0,(IF(R71= "nd",0,(IF(R71/Q71&gt;1,0,1))))))</f>
        <v>0</v>
      </c>
      <c r="T71" s="51" t="s">
        <v>114</v>
      </c>
      <c r="U71" s="96" t="s">
        <v>160</v>
      </c>
    </row>
    <row r="72" spans="1:21" ht="54" customHeight="1">
      <c r="A72" s="54"/>
      <c r="B72" s="55"/>
      <c r="C72" s="55"/>
      <c r="D72" s="55"/>
      <c r="E72" s="47"/>
      <c r="F72" s="51"/>
      <c r="G72" s="51"/>
      <c r="H72" s="51"/>
      <c r="I72" s="51"/>
      <c r="J72" s="47"/>
      <c r="K72" s="47"/>
      <c r="L72" s="48"/>
      <c r="M72" s="49"/>
      <c r="N72" s="40" t="s">
        <v>39</v>
      </c>
      <c r="O72" s="39">
        <v>27</v>
      </c>
      <c r="P72" s="50"/>
      <c r="Q72" s="51"/>
      <c r="R72" s="52"/>
      <c r="S72" s="49"/>
      <c r="T72" s="51" t="s">
        <v>114</v>
      </c>
      <c r="U72" s="97"/>
    </row>
    <row r="73" spans="1:21" ht="51.75" customHeight="1">
      <c r="A73" s="54">
        <f t="shared" ref="A73" si="31">1+A71</f>
        <v>34</v>
      </c>
      <c r="B73" s="55" t="s">
        <v>20</v>
      </c>
      <c r="C73" s="55" t="s">
        <v>24</v>
      </c>
      <c r="D73" s="55" t="s">
        <v>25</v>
      </c>
      <c r="E73" s="47" t="s">
        <v>46</v>
      </c>
      <c r="F73" s="51" t="s">
        <v>21</v>
      </c>
      <c r="G73" s="51" t="s">
        <v>22</v>
      </c>
      <c r="H73" s="51" t="s">
        <v>176</v>
      </c>
      <c r="I73" s="51" t="s">
        <v>177</v>
      </c>
      <c r="J73" s="47" t="s">
        <v>47</v>
      </c>
      <c r="K73" s="47" t="s">
        <v>280</v>
      </c>
      <c r="L73" s="48" t="s">
        <v>17</v>
      </c>
      <c r="M73" s="49" t="s">
        <v>18</v>
      </c>
      <c r="N73" s="40" t="s">
        <v>281</v>
      </c>
      <c r="O73" s="39">
        <v>0</v>
      </c>
      <c r="P73" s="50" t="str">
        <f>IF(O74=0," ",IF(O74=" "," ",IF(O74="nd",0,O73/O74)))</f>
        <v/>
      </c>
      <c r="Q73" s="51">
        <v>45</v>
      </c>
      <c r="R73" s="52"/>
      <c r="S73" s="53" t="str">
        <f>IF(O74=0,"",IF(R73=0,0,(IF(R73= "nd",0,(IF(R73/Q73&gt;1,0,1))))))</f>
        <v/>
      </c>
      <c r="T73" s="51" t="s">
        <v>114</v>
      </c>
      <c r="U73" s="96" t="s">
        <v>161</v>
      </c>
    </row>
    <row r="74" spans="1:21" ht="51.75" customHeight="1">
      <c r="A74" s="54"/>
      <c r="B74" s="55"/>
      <c r="C74" s="55"/>
      <c r="D74" s="55"/>
      <c r="E74" s="47" t="s">
        <v>46</v>
      </c>
      <c r="F74" s="51"/>
      <c r="G74" s="51"/>
      <c r="H74" s="51"/>
      <c r="I74" s="51"/>
      <c r="J74" s="47"/>
      <c r="K74" s="47"/>
      <c r="L74" s="48"/>
      <c r="M74" s="49"/>
      <c r="N74" s="40" t="s">
        <v>48</v>
      </c>
      <c r="O74" s="39">
        <v>0</v>
      </c>
      <c r="P74" s="50"/>
      <c r="Q74" s="51"/>
      <c r="R74" s="52"/>
      <c r="S74" s="53"/>
      <c r="T74" s="51" t="s">
        <v>114</v>
      </c>
      <c r="U74" s="97"/>
    </row>
    <row r="75" spans="1:21" ht="44.25" customHeight="1">
      <c r="A75" s="54">
        <f t="shared" ref="A75" si="32">1+A73</f>
        <v>35</v>
      </c>
      <c r="B75" s="55" t="s">
        <v>20</v>
      </c>
      <c r="C75" s="55" t="s">
        <v>24</v>
      </c>
      <c r="D75" s="55" t="s">
        <v>25</v>
      </c>
      <c r="E75" s="47" t="s">
        <v>67</v>
      </c>
      <c r="F75" s="51" t="s">
        <v>21</v>
      </c>
      <c r="G75" s="51" t="s">
        <v>22</v>
      </c>
      <c r="H75" s="51" t="s">
        <v>176</v>
      </c>
      <c r="I75" s="51" t="s">
        <v>177</v>
      </c>
      <c r="J75" s="47" t="s">
        <v>178</v>
      </c>
      <c r="K75" s="47" t="s">
        <v>68</v>
      </c>
      <c r="L75" s="48" t="s">
        <v>17</v>
      </c>
      <c r="M75" s="49" t="s">
        <v>18</v>
      </c>
      <c r="N75" s="40" t="s">
        <v>282</v>
      </c>
      <c r="O75" s="39">
        <v>251</v>
      </c>
      <c r="P75" s="50">
        <f>IF(O76=0," ",IF(O76=" "," ",IF(O76="nd",0,O75/O76)))</f>
        <v>0.78437500000000004</v>
      </c>
      <c r="Q75" s="51">
        <v>45</v>
      </c>
      <c r="R75" s="52">
        <v>23.1</v>
      </c>
      <c r="S75" s="49">
        <f>IF(O76=0,"",IF(R75=0,0,(IF(R75= "nd",0,(IF(R75/Q75&gt;1,0,1))))))</f>
        <v>1</v>
      </c>
      <c r="T75" s="51" t="s">
        <v>114</v>
      </c>
      <c r="U75" s="96" t="s">
        <v>161</v>
      </c>
    </row>
    <row r="76" spans="1:21" ht="44.25" customHeight="1">
      <c r="A76" s="54"/>
      <c r="B76" s="55"/>
      <c r="C76" s="55"/>
      <c r="D76" s="55"/>
      <c r="E76" s="47" t="s">
        <v>46</v>
      </c>
      <c r="F76" s="51"/>
      <c r="G76" s="51"/>
      <c r="H76" s="51"/>
      <c r="I76" s="51"/>
      <c r="J76" s="47"/>
      <c r="K76" s="47"/>
      <c r="L76" s="48"/>
      <c r="M76" s="49"/>
      <c r="N76" s="40" t="s">
        <v>69</v>
      </c>
      <c r="O76" s="39">
        <v>320</v>
      </c>
      <c r="P76" s="50"/>
      <c r="Q76" s="51"/>
      <c r="R76" s="52"/>
      <c r="S76" s="49"/>
      <c r="T76" s="51" t="s">
        <v>114</v>
      </c>
      <c r="U76" s="97"/>
    </row>
    <row r="77" spans="1:21" ht="44.25" customHeight="1">
      <c r="A77" s="54">
        <f t="shared" ref="A77" si="33">1+A75</f>
        <v>36</v>
      </c>
      <c r="B77" s="55" t="s">
        <v>20</v>
      </c>
      <c r="C77" s="55" t="s">
        <v>24</v>
      </c>
      <c r="D77" s="55" t="s">
        <v>25</v>
      </c>
      <c r="E77" s="47" t="s">
        <v>283</v>
      </c>
      <c r="F77" s="51" t="s">
        <v>21</v>
      </c>
      <c r="G77" s="51" t="s">
        <v>22</v>
      </c>
      <c r="H77" s="51" t="s">
        <v>176</v>
      </c>
      <c r="I77" s="51" t="s">
        <v>179</v>
      </c>
      <c r="J77" s="47" t="s">
        <v>284</v>
      </c>
      <c r="K77" s="47" t="s">
        <v>285</v>
      </c>
      <c r="L77" s="48" t="s">
        <v>17</v>
      </c>
      <c r="M77" s="49" t="s">
        <v>18</v>
      </c>
      <c r="N77" s="40" t="s">
        <v>286</v>
      </c>
      <c r="O77" s="39">
        <v>204</v>
      </c>
      <c r="P77" s="50">
        <f>IF(O78=0," ",IF(O78=" "," ",IF(O78="nd",0,O77/O78)))</f>
        <v>0.75276752767527677</v>
      </c>
      <c r="Q77" s="51">
        <v>15</v>
      </c>
      <c r="R77" s="52">
        <v>60.3</v>
      </c>
      <c r="S77" s="53">
        <f>IF(O78=0,"",IF(R77=0,0,(IF(R77= "nd",0,(IF(R77/Q77&gt;1,0,1))))))</f>
        <v>0</v>
      </c>
      <c r="T77" s="51" t="s">
        <v>114</v>
      </c>
      <c r="U77" s="96" t="s">
        <v>161</v>
      </c>
    </row>
    <row r="78" spans="1:21" ht="44.25" customHeight="1">
      <c r="A78" s="54"/>
      <c r="B78" s="55"/>
      <c r="C78" s="55"/>
      <c r="D78" s="55"/>
      <c r="E78" s="47"/>
      <c r="F78" s="51"/>
      <c r="G78" s="51"/>
      <c r="H78" s="51"/>
      <c r="I78" s="51"/>
      <c r="J78" s="47"/>
      <c r="K78" s="47"/>
      <c r="L78" s="48"/>
      <c r="M78" s="49"/>
      <c r="N78" s="40" t="s">
        <v>287</v>
      </c>
      <c r="O78" s="39">
        <v>271</v>
      </c>
      <c r="P78" s="50"/>
      <c r="Q78" s="51"/>
      <c r="R78" s="52"/>
      <c r="S78" s="53"/>
      <c r="T78" s="51" t="s">
        <v>114</v>
      </c>
      <c r="U78" s="97"/>
    </row>
    <row r="79" spans="1:21" ht="58.5" customHeight="1">
      <c r="A79" s="54">
        <f t="shared" ref="A79" si="34">1+A77</f>
        <v>37</v>
      </c>
      <c r="B79" s="55" t="s">
        <v>20</v>
      </c>
      <c r="C79" s="55" t="s">
        <v>24</v>
      </c>
      <c r="D79" s="55" t="s">
        <v>25</v>
      </c>
      <c r="E79" s="47" t="s">
        <v>288</v>
      </c>
      <c r="F79" s="51" t="s">
        <v>21</v>
      </c>
      <c r="G79" s="51" t="s">
        <v>22</v>
      </c>
      <c r="H79" s="51" t="s">
        <v>176</v>
      </c>
      <c r="I79" s="51" t="s">
        <v>180</v>
      </c>
      <c r="J79" s="47" t="s">
        <v>289</v>
      </c>
      <c r="K79" s="47" t="s">
        <v>290</v>
      </c>
      <c r="L79" s="48" t="s">
        <v>17</v>
      </c>
      <c r="M79" s="49" t="s">
        <v>18</v>
      </c>
      <c r="N79" s="40" t="s">
        <v>291</v>
      </c>
      <c r="O79" s="39">
        <v>221</v>
      </c>
      <c r="P79" s="53">
        <f>IF(O80=0," ",IF(O80=" "," ",IF(O80="nd",0,O79/O80)))</f>
        <v>0.91701244813278004</v>
      </c>
      <c r="Q79" s="94">
        <v>15</v>
      </c>
      <c r="R79" s="52">
        <v>13</v>
      </c>
      <c r="S79" s="53">
        <f>IF(O80=0,"",IF(R79=0,0,(IF(R79= "nd",0,(IF(R79/Q79&gt;1,0,1))))))</f>
        <v>1</v>
      </c>
      <c r="T79" s="51" t="s">
        <v>114</v>
      </c>
      <c r="U79" s="96" t="s">
        <v>161</v>
      </c>
    </row>
    <row r="80" spans="1:21" ht="58.5" customHeight="1">
      <c r="A80" s="92"/>
      <c r="B80" s="93"/>
      <c r="C80" s="93"/>
      <c r="D80" s="93"/>
      <c r="E80" s="89"/>
      <c r="F80" s="88"/>
      <c r="G80" s="88"/>
      <c r="H80" s="88"/>
      <c r="I80" s="88"/>
      <c r="J80" s="89"/>
      <c r="K80" s="89"/>
      <c r="L80" s="90"/>
      <c r="M80" s="91"/>
      <c r="N80" s="42" t="s">
        <v>292</v>
      </c>
      <c r="O80" s="44">
        <v>241</v>
      </c>
      <c r="P80" s="75"/>
      <c r="Q80" s="95"/>
      <c r="R80" s="78"/>
      <c r="S80" s="75"/>
      <c r="T80" s="88" t="s">
        <v>114</v>
      </c>
      <c r="U80" s="99"/>
    </row>
    <row r="82" spans="4:19">
      <c r="E82" s="6" t="s">
        <v>117</v>
      </c>
      <c r="F82" s="9">
        <f>+COUNTA(U7:U80)</f>
        <v>37</v>
      </c>
      <c r="H82" s="10" t="s">
        <v>118</v>
      </c>
      <c r="J82" s="9">
        <f>+COUNTIF(P7:P80,"&gt;=0")</f>
        <v>31</v>
      </c>
      <c r="O82" s="11" t="s">
        <v>119</v>
      </c>
      <c r="P82" s="12">
        <f>AVERAGE(P7:P80)</f>
        <v>0.84955109313311972</v>
      </c>
      <c r="Q82" s="13"/>
      <c r="R82" s="1" t="s">
        <v>120</v>
      </c>
      <c r="S82" s="12">
        <f>AVERAGE(S7:S80)</f>
        <v>0.77419354838709675</v>
      </c>
    </row>
    <row r="83" spans="4:19">
      <c r="D83" s="10"/>
      <c r="E83" s="36" t="s">
        <v>115</v>
      </c>
      <c r="F83" s="9">
        <f>+COUNTIF(U7:U80,"Subdirección de Desarrollo Integral")</f>
        <v>5</v>
      </c>
      <c r="J83" s="9">
        <f>+COUNTIFS(U7:U80,"Subdirección de Desarrollo Integral", P7:P80,"&gt;=0")</f>
        <v>5</v>
      </c>
      <c r="P83" s="12">
        <f>SUMIFS(P7:P80,U7:U80,"Subdirección de Desarrollo Integral")/J83</f>
        <v>0.89303127010027694</v>
      </c>
      <c r="S83" s="12">
        <f>SUMIFS(S7:S80,U7:U80,"Subdirección de Desarrollo Integral")/J83</f>
        <v>1</v>
      </c>
    </row>
    <row r="84" spans="4:19">
      <c r="D84" s="10"/>
      <c r="E84" s="36" t="s">
        <v>160</v>
      </c>
      <c r="F84" s="9">
        <f>+COUNTIF(U7:U80,"Subdirección de Planificación del Territorio")</f>
        <v>20</v>
      </c>
      <c r="J84" s="9">
        <f>+COUNTIFS(U7:U80,"Subdirección de Planificación del Territorio", P7:P80,"&gt;=0")</f>
        <v>15</v>
      </c>
      <c r="P84" s="12">
        <f>SUMIFS(P7:P80,U7:U80,"Subdirección de Planificación del Territorio")/J84</f>
        <v>0.89964450478456814</v>
      </c>
      <c r="S84" s="12">
        <f>SUMIFS(S7:S80,U7:U80,"Subdirección de Planificación del Territorio")/J84</f>
        <v>0.8666666666666667</v>
      </c>
    </row>
    <row r="85" spans="4:19">
      <c r="D85" s="10"/>
      <c r="E85" s="36" t="s">
        <v>161</v>
      </c>
      <c r="F85" s="9">
        <f>+COUNTIF(U7:U80,"Subdirección de Espacio Público y Ordenamiento Urbanístico")</f>
        <v>12</v>
      </c>
      <c r="J85" s="9">
        <f>+COUNTIFS(U7:U80,"Subdirección de Espacio Público y Ordenamiento Urbanístico", P7:P80,"&gt;=0")</f>
        <v>11</v>
      </c>
      <c r="P85" s="12">
        <f>SUMIFS(P7:P80,U7:U80,"Subdirección de Espacio Público y Ordenamiento Urbanístico")/J85</f>
        <v>0.76147817862334533</v>
      </c>
      <c r="S85" s="12">
        <f>SUMIFS(S7:S80,U7:U80,"Subdirección de Espacio Público y Ordenamiento Urbanístico")/J85</f>
        <v>0.54545454545454541</v>
      </c>
    </row>
    <row r="86" spans="4:19">
      <c r="E86" s="37"/>
    </row>
  </sheetData>
  <mergeCells count="731">
    <mergeCell ref="S7:S8"/>
    <mergeCell ref="R7:R8"/>
    <mergeCell ref="R9:R10"/>
    <mergeCell ref="R11:R12"/>
    <mergeCell ref="R13:R14"/>
    <mergeCell ref="R15:R16"/>
    <mergeCell ref="S9:S10"/>
    <mergeCell ref="S11:S12"/>
    <mergeCell ref="S13:S14"/>
    <mergeCell ref="S15:S16"/>
    <mergeCell ref="T79:T80"/>
    <mergeCell ref="U79:U80"/>
    <mergeCell ref="T71:T72"/>
    <mergeCell ref="U71:U72"/>
    <mergeCell ref="T73:T74"/>
    <mergeCell ref="U73:U74"/>
    <mergeCell ref="T75:T76"/>
    <mergeCell ref="U75:U76"/>
    <mergeCell ref="T65:T66"/>
    <mergeCell ref="U65:U66"/>
    <mergeCell ref="T67:T68"/>
    <mergeCell ref="U67:U68"/>
    <mergeCell ref="T69:T70"/>
    <mergeCell ref="U69:U70"/>
    <mergeCell ref="U77:U78"/>
    <mergeCell ref="T59:T60"/>
    <mergeCell ref="U59:U60"/>
    <mergeCell ref="T61:T62"/>
    <mergeCell ref="U61:U62"/>
    <mergeCell ref="T63:T64"/>
    <mergeCell ref="U63:U64"/>
    <mergeCell ref="T53:T54"/>
    <mergeCell ref="U53:U54"/>
    <mergeCell ref="T55:T56"/>
    <mergeCell ref="U55:U56"/>
    <mergeCell ref="T57:T58"/>
    <mergeCell ref="U57:U58"/>
    <mergeCell ref="T47:T48"/>
    <mergeCell ref="U47:U48"/>
    <mergeCell ref="T49:T50"/>
    <mergeCell ref="U49:U50"/>
    <mergeCell ref="T51:T52"/>
    <mergeCell ref="U51:U52"/>
    <mergeCell ref="U39:U40"/>
    <mergeCell ref="T41:T42"/>
    <mergeCell ref="U41:U42"/>
    <mergeCell ref="T43:T44"/>
    <mergeCell ref="U43:U44"/>
    <mergeCell ref="T45:T46"/>
    <mergeCell ref="U45:U46"/>
    <mergeCell ref="T39:T40"/>
    <mergeCell ref="U31:U32"/>
    <mergeCell ref="T33:T34"/>
    <mergeCell ref="U33:U34"/>
    <mergeCell ref="T35:T36"/>
    <mergeCell ref="U35:U36"/>
    <mergeCell ref="T37:T38"/>
    <mergeCell ref="U37:U38"/>
    <mergeCell ref="T31:T32"/>
    <mergeCell ref="U23:U24"/>
    <mergeCell ref="T25:T26"/>
    <mergeCell ref="U25:U26"/>
    <mergeCell ref="T27:T28"/>
    <mergeCell ref="U27:U28"/>
    <mergeCell ref="T29:T30"/>
    <mergeCell ref="U29:U30"/>
    <mergeCell ref="T23:T24"/>
    <mergeCell ref="U15:U16"/>
    <mergeCell ref="T17:T18"/>
    <mergeCell ref="U17:U18"/>
    <mergeCell ref="T19:T20"/>
    <mergeCell ref="U19:U20"/>
    <mergeCell ref="T21:T22"/>
    <mergeCell ref="U21:U22"/>
    <mergeCell ref="T15:T16"/>
    <mergeCell ref="U7:U8"/>
    <mergeCell ref="T9:T10"/>
    <mergeCell ref="U9:U10"/>
    <mergeCell ref="T11:T12"/>
    <mergeCell ref="U11:U12"/>
    <mergeCell ref="T13:T14"/>
    <mergeCell ref="U13:U14"/>
    <mergeCell ref="T7:T8"/>
    <mergeCell ref="Q71:Q72"/>
    <mergeCell ref="Q73:Q74"/>
    <mergeCell ref="Q75:Q76"/>
    <mergeCell ref="Q79:Q80"/>
    <mergeCell ref="Q59:Q60"/>
    <mergeCell ref="Q61:Q62"/>
    <mergeCell ref="Q63:Q64"/>
    <mergeCell ref="Q65:Q66"/>
    <mergeCell ref="Q67:Q68"/>
    <mergeCell ref="Q69:Q70"/>
    <mergeCell ref="Q47:Q48"/>
    <mergeCell ref="Q49:Q50"/>
    <mergeCell ref="Q51:Q52"/>
    <mergeCell ref="Q53:Q54"/>
    <mergeCell ref="Q55:Q56"/>
    <mergeCell ref="Q57:Q58"/>
    <mergeCell ref="Q35:Q36"/>
    <mergeCell ref="Q37:Q38"/>
    <mergeCell ref="Q39:Q40"/>
    <mergeCell ref="Q41:Q42"/>
    <mergeCell ref="Q43:Q44"/>
    <mergeCell ref="Q45:Q46"/>
    <mergeCell ref="Q23:Q24"/>
    <mergeCell ref="Q25:Q26"/>
    <mergeCell ref="Q27:Q28"/>
    <mergeCell ref="Q29:Q30"/>
    <mergeCell ref="Q31:Q32"/>
    <mergeCell ref="Q33:Q34"/>
    <mergeCell ref="Q7:Q8"/>
    <mergeCell ref="Q9:Q10"/>
    <mergeCell ref="Q11:Q12"/>
    <mergeCell ref="Q13:Q14"/>
    <mergeCell ref="Q15:Q16"/>
    <mergeCell ref="Q17:Q18"/>
    <mergeCell ref="Q19:Q20"/>
    <mergeCell ref="Q21:Q22"/>
    <mergeCell ref="I79:I80"/>
    <mergeCell ref="J79:J80"/>
    <mergeCell ref="K79:K80"/>
    <mergeCell ref="L79:L80"/>
    <mergeCell ref="M79:M80"/>
    <mergeCell ref="P79:P80"/>
    <mergeCell ref="M75:M76"/>
    <mergeCell ref="P75:P76"/>
    <mergeCell ref="A79:A80"/>
    <mergeCell ref="B79:B80"/>
    <mergeCell ref="C79:C80"/>
    <mergeCell ref="D79:D80"/>
    <mergeCell ref="E79:E80"/>
    <mergeCell ref="F79:F80"/>
    <mergeCell ref="G79:G80"/>
    <mergeCell ref="H79:H80"/>
    <mergeCell ref="G75:G76"/>
    <mergeCell ref="H75:H76"/>
    <mergeCell ref="I75:I76"/>
    <mergeCell ref="J75:J76"/>
    <mergeCell ref="K75:K76"/>
    <mergeCell ref="L75:L76"/>
    <mergeCell ref="A75:A76"/>
    <mergeCell ref="B75:B76"/>
    <mergeCell ref="C75:C76"/>
    <mergeCell ref="D75:D76"/>
    <mergeCell ref="E75:E76"/>
    <mergeCell ref="F75:F76"/>
    <mergeCell ref="I73:I74"/>
    <mergeCell ref="J73:J74"/>
    <mergeCell ref="K73:K74"/>
    <mergeCell ref="L73:L74"/>
    <mergeCell ref="M73:M74"/>
    <mergeCell ref="P73:P74"/>
    <mergeCell ref="M71:M72"/>
    <mergeCell ref="P71:P72"/>
    <mergeCell ref="A73:A74"/>
    <mergeCell ref="B73:B74"/>
    <mergeCell ref="C73:C74"/>
    <mergeCell ref="D73:D74"/>
    <mergeCell ref="E73:E74"/>
    <mergeCell ref="F73:F74"/>
    <mergeCell ref="G73:G74"/>
    <mergeCell ref="H73:H74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I69:I70"/>
    <mergeCell ref="J69:J70"/>
    <mergeCell ref="K69:K70"/>
    <mergeCell ref="L69:L70"/>
    <mergeCell ref="M69:M70"/>
    <mergeCell ref="P69:P70"/>
    <mergeCell ref="M67:M68"/>
    <mergeCell ref="P67:P68"/>
    <mergeCell ref="A69:A70"/>
    <mergeCell ref="B69:B70"/>
    <mergeCell ref="C69:C70"/>
    <mergeCell ref="D69:D70"/>
    <mergeCell ref="E69:E70"/>
    <mergeCell ref="F69:F70"/>
    <mergeCell ref="G69:G70"/>
    <mergeCell ref="H69:H70"/>
    <mergeCell ref="G67:G68"/>
    <mergeCell ref="H67:H68"/>
    <mergeCell ref="I67:I68"/>
    <mergeCell ref="J67:J68"/>
    <mergeCell ref="K67:K68"/>
    <mergeCell ref="L67:L68"/>
    <mergeCell ref="A67:A68"/>
    <mergeCell ref="B67:B68"/>
    <mergeCell ref="C67:C68"/>
    <mergeCell ref="D67:D68"/>
    <mergeCell ref="E67:E68"/>
    <mergeCell ref="F67:F68"/>
    <mergeCell ref="I65:I66"/>
    <mergeCell ref="J65:J66"/>
    <mergeCell ref="K65:K66"/>
    <mergeCell ref="L65:L66"/>
    <mergeCell ref="M65:M66"/>
    <mergeCell ref="P65:P66"/>
    <mergeCell ref="M63:M64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G63:G64"/>
    <mergeCell ref="H63:H64"/>
    <mergeCell ref="I63:I64"/>
    <mergeCell ref="J63:J64"/>
    <mergeCell ref="K63:K64"/>
    <mergeCell ref="L63:L64"/>
    <mergeCell ref="A63:A64"/>
    <mergeCell ref="B63:B64"/>
    <mergeCell ref="C63:C64"/>
    <mergeCell ref="D63:D64"/>
    <mergeCell ref="E63:E64"/>
    <mergeCell ref="F63:F64"/>
    <mergeCell ref="I61:I62"/>
    <mergeCell ref="J61:J62"/>
    <mergeCell ref="K61:K62"/>
    <mergeCell ref="L61:L62"/>
    <mergeCell ref="M61:M62"/>
    <mergeCell ref="P61:P62"/>
    <mergeCell ref="M59:M60"/>
    <mergeCell ref="P59:P60"/>
    <mergeCell ref="A61:A62"/>
    <mergeCell ref="B61:B62"/>
    <mergeCell ref="C61:C62"/>
    <mergeCell ref="D61:D62"/>
    <mergeCell ref="E61:E62"/>
    <mergeCell ref="F61:F62"/>
    <mergeCell ref="G61:G62"/>
    <mergeCell ref="H61:H62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I57:I58"/>
    <mergeCell ref="J57:J58"/>
    <mergeCell ref="K57:K58"/>
    <mergeCell ref="L57:L58"/>
    <mergeCell ref="M57:M58"/>
    <mergeCell ref="P57:P58"/>
    <mergeCell ref="M55:M56"/>
    <mergeCell ref="P55:P56"/>
    <mergeCell ref="A57:A58"/>
    <mergeCell ref="B57:B58"/>
    <mergeCell ref="C57:C58"/>
    <mergeCell ref="D57:D58"/>
    <mergeCell ref="E57:E58"/>
    <mergeCell ref="F57:F58"/>
    <mergeCell ref="G57:G58"/>
    <mergeCell ref="H57:H58"/>
    <mergeCell ref="G55:G56"/>
    <mergeCell ref="H55:H56"/>
    <mergeCell ref="I55:I56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I53:I54"/>
    <mergeCell ref="J53:J54"/>
    <mergeCell ref="K53:K54"/>
    <mergeCell ref="L53:L54"/>
    <mergeCell ref="M53:M54"/>
    <mergeCell ref="P53:P54"/>
    <mergeCell ref="M51:M52"/>
    <mergeCell ref="P51:P52"/>
    <mergeCell ref="A53:A54"/>
    <mergeCell ref="B53:B54"/>
    <mergeCell ref="C53:C54"/>
    <mergeCell ref="D53:D54"/>
    <mergeCell ref="E53:E54"/>
    <mergeCell ref="F53:F54"/>
    <mergeCell ref="G53:G54"/>
    <mergeCell ref="H53:H54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I49:I50"/>
    <mergeCell ref="J49:J50"/>
    <mergeCell ref="K49:K50"/>
    <mergeCell ref="L49:L50"/>
    <mergeCell ref="M49:M50"/>
    <mergeCell ref="P49:P50"/>
    <mergeCell ref="M47:M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I45:I46"/>
    <mergeCell ref="J45:J46"/>
    <mergeCell ref="K45:K46"/>
    <mergeCell ref="L45:L46"/>
    <mergeCell ref="M45:M46"/>
    <mergeCell ref="P45:P46"/>
    <mergeCell ref="M43:M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G43:G44"/>
    <mergeCell ref="H43:H44"/>
    <mergeCell ref="I43:I44"/>
    <mergeCell ref="J43:J44"/>
    <mergeCell ref="K43:K44"/>
    <mergeCell ref="L43:L44"/>
    <mergeCell ref="A43:A44"/>
    <mergeCell ref="B43:B44"/>
    <mergeCell ref="C43:C44"/>
    <mergeCell ref="D43:D44"/>
    <mergeCell ref="E43:E44"/>
    <mergeCell ref="F43:F44"/>
    <mergeCell ref="I41:I42"/>
    <mergeCell ref="J41:J42"/>
    <mergeCell ref="K41:K42"/>
    <mergeCell ref="L41:L42"/>
    <mergeCell ref="M41:M42"/>
    <mergeCell ref="P41:P42"/>
    <mergeCell ref="M39:M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I37:I38"/>
    <mergeCell ref="J37:J38"/>
    <mergeCell ref="K37:K38"/>
    <mergeCell ref="L37:L38"/>
    <mergeCell ref="M37:M38"/>
    <mergeCell ref="P37:P38"/>
    <mergeCell ref="M35:M36"/>
    <mergeCell ref="P35:P36"/>
    <mergeCell ref="A37:A38"/>
    <mergeCell ref="B37:B38"/>
    <mergeCell ref="C37:C38"/>
    <mergeCell ref="D37:D38"/>
    <mergeCell ref="E37:E38"/>
    <mergeCell ref="F37:F38"/>
    <mergeCell ref="G37:G38"/>
    <mergeCell ref="H37:H38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I33:I34"/>
    <mergeCell ref="J33:J34"/>
    <mergeCell ref="K33:K34"/>
    <mergeCell ref="L33:L34"/>
    <mergeCell ref="M33:M34"/>
    <mergeCell ref="P33:P34"/>
    <mergeCell ref="M31:M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I29:I30"/>
    <mergeCell ref="J29:J30"/>
    <mergeCell ref="K29:K30"/>
    <mergeCell ref="L29:L30"/>
    <mergeCell ref="M29:M30"/>
    <mergeCell ref="P29:P30"/>
    <mergeCell ref="M27:M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I25:I26"/>
    <mergeCell ref="J25:J26"/>
    <mergeCell ref="K25:K26"/>
    <mergeCell ref="L25:L26"/>
    <mergeCell ref="M25:M26"/>
    <mergeCell ref="P25:P26"/>
    <mergeCell ref="M23:M24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L21:L22"/>
    <mergeCell ref="M21:M22"/>
    <mergeCell ref="P21:P22"/>
    <mergeCell ref="M19:M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I21:I22"/>
    <mergeCell ref="J21:J22"/>
    <mergeCell ref="K21:K22"/>
    <mergeCell ref="K15:K16"/>
    <mergeCell ref="L15:L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I17:I18"/>
    <mergeCell ref="J17:J18"/>
    <mergeCell ref="K17:K18"/>
    <mergeCell ref="L17:L18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P7:P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J9:J10"/>
    <mergeCell ref="K9:K10"/>
    <mergeCell ref="L9:L10"/>
    <mergeCell ref="K7:K8"/>
    <mergeCell ref="L7:L8"/>
    <mergeCell ref="M7:M8"/>
    <mergeCell ref="B5:B6"/>
    <mergeCell ref="R17:R18"/>
    <mergeCell ref="R19:R20"/>
    <mergeCell ref="R21:R22"/>
    <mergeCell ref="R23:R24"/>
    <mergeCell ref="R25:R26"/>
    <mergeCell ref="M17:M18"/>
    <mergeCell ref="P17:P18"/>
    <mergeCell ref="M13:M14"/>
    <mergeCell ref="P13:P14"/>
    <mergeCell ref="G13:G14"/>
    <mergeCell ref="H13:H14"/>
    <mergeCell ref="I13:I14"/>
    <mergeCell ref="J13:J14"/>
    <mergeCell ref="G15:G16"/>
    <mergeCell ref="H15:H16"/>
    <mergeCell ref="I15:I16"/>
    <mergeCell ref="J15:J16"/>
    <mergeCell ref="M9:M10"/>
    <mergeCell ref="P9:P10"/>
    <mergeCell ref="M11:M12"/>
    <mergeCell ref="P11:P12"/>
    <mergeCell ref="K13:K14"/>
    <mergeCell ref="L13:L14"/>
    <mergeCell ref="S17:S18"/>
    <mergeCell ref="S19:S20"/>
    <mergeCell ref="S21:S22"/>
    <mergeCell ref="S23:S24"/>
    <mergeCell ref="S29:S30"/>
    <mergeCell ref="S31:S32"/>
    <mergeCell ref="S25:S26"/>
    <mergeCell ref="S27:S28"/>
    <mergeCell ref="R39:R40"/>
    <mergeCell ref="R69:R70"/>
    <mergeCell ref="R47:R48"/>
    <mergeCell ref="R49:R50"/>
    <mergeCell ref="R51:R52"/>
    <mergeCell ref="R53:R54"/>
    <mergeCell ref="R55:R56"/>
    <mergeCell ref="R57:R58"/>
    <mergeCell ref="R35:R36"/>
    <mergeCell ref="R37:R38"/>
    <mergeCell ref="S79:S80"/>
    <mergeCell ref="G7:G8"/>
    <mergeCell ref="H7:H8"/>
    <mergeCell ref="I7:I8"/>
    <mergeCell ref="J7:J8"/>
    <mergeCell ref="S59:S60"/>
    <mergeCell ref="S61:S62"/>
    <mergeCell ref="S63:S64"/>
    <mergeCell ref="S65:S66"/>
    <mergeCell ref="S57:S58"/>
    <mergeCell ref="S39:S40"/>
    <mergeCell ref="S41:S42"/>
    <mergeCell ref="S43:S44"/>
    <mergeCell ref="S45:S46"/>
    <mergeCell ref="S33:S34"/>
    <mergeCell ref="S35:S36"/>
    <mergeCell ref="S37:S38"/>
    <mergeCell ref="S75:S76"/>
    <mergeCell ref="R75:R76"/>
    <mergeCell ref="R79:R80"/>
    <mergeCell ref="M15:M16"/>
    <mergeCell ref="P15:P16"/>
    <mergeCell ref="R71:R72"/>
    <mergeCell ref="R73:R74"/>
    <mergeCell ref="R5:R6"/>
    <mergeCell ref="S5:S6"/>
    <mergeCell ref="T5:T6"/>
    <mergeCell ref="S71:S72"/>
    <mergeCell ref="S73:S74"/>
    <mergeCell ref="S67:S68"/>
    <mergeCell ref="S69:S70"/>
    <mergeCell ref="S47:S48"/>
    <mergeCell ref="S49:S50"/>
    <mergeCell ref="S51:S52"/>
    <mergeCell ref="S53:S54"/>
    <mergeCell ref="S55:S56"/>
    <mergeCell ref="R59:R60"/>
    <mergeCell ref="R61:R62"/>
    <mergeCell ref="R63:R64"/>
    <mergeCell ref="R65:R66"/>
    <mergeCell ref="R41:R42"/>
    <mergeCell ref="R43:R44"/>
    <mergeCell ref="R45:R46"/>
    <mergeCell ref="R27:R28"/>
    <mergeCell ref="R29:R30"/>
    <mergeCell ref="R31:R32"/>
    <mergeCell ref="R33:R34"/>
    <mergeCell ref="R67:R68"/>
    <mergeCell ref="A1:U1"/>
    <mergeCell ref="A2:U2"/>
    <mergeCell ref="A3:C3"/>
    <mergeCell ref="E3:M3"/>
    <mergeCell ref="N3:O3"/>
    <mergeCell ref="P3:S3"/>
    <mergeCell ref="A4:U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U5:U6"/>
    <mergeCell ref="K5:K6"/>
    <mergeCell ref="L5:L6"/>
    <mergeCell ref="M5:M6"/>
    <mergeCell ref="N5:N6"/>
    <mergeCell ref="O5:O6"/>
    <mergeCell ref="P5:P6"/>
    <mergeCell ref="Q5:Q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P77:P78"/>
    <mergeCell ref="Q77:Q78"/>
    <mergeCell ref="R77:R78"/>
    <mergeCell ref="S77:S78"/>
    <mergeCell ref="T77:T78"/>
  </mergeCells>
  <pageMargins left="0.70866141732283505" right="0.70866141732283505" top="0.74803149606299202" bottom="0.74803149606299202" header="0.31496062992126" footer="0.31496062992126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4132 DAP Cuadro 2S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fernanda.araujo</cp:lastModifiedBy>
  <cp:lastPrinted>2018-10-16T15:38:02Z</cp:lastPrinted>
  <dcterms:created xsi:type="dcterms:W3CDTF">2016-08-03T21:08:51Z</dcterms:created>
  <dcterms:modified xsi:type="dcterms:W3CDTF">2019-07-10T20:16:18Z</dcterms:modified>
</cp:coreProperties>
</file>