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id.gil.alcaldiacali\Desktop\Documentos importantes\plan de accion 2020-2023\2021\A corte de Junio 2021\"/>
    </mc:Choice>
  </mc:AlternateContent>
  <bookViews>
    <workbookView xWindow="0" yWindow="0" windowWidth="240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C97" i="1"/>
  <c r="N25" i="1" l="1"/>
  <c r="C96" i="1" l="1"/>
  <c r="U92" i="1"/>
  <c r="T92" i="1"/>
  <c r="S91" i="1"/>
  <c r="U91" i="1" s="1"/>
  <c r="R91" i="1"/>
  <c r="Q91" i="1"/>
  <c r="P91" i="1"/>
  <c r="N91" i="1"/>
  <c r="M91" i="1"/>
  <c r="L91" i="1"/>
  <c r="K91" i="1"/>
  <c r="H90" i="1"/>
  <c r="U88" i="1"/>
  <c r="T88" i="1"/>
  <c r="S87" i="1"/>
  <c r="R87" i="1"/>
  <c r="Q87" i="1"/>
  <c r="P87" i="1"/>
  <c r="N87" i="1"/>
  <c r="O87" i="1" s="1"/>
  <c r="M87" i="1"/>
  <c r="L87" i="1"/>
  <c r="K87" i="1"/>
  <c r="H86" i="1"/>
  <c r="U82" i="1"/>
  <c r="T82" i="1"/>
  <c r="S81" i="1"/>
  <c r="R81" i="1"/>
  <c r="U81" i="1" s="1"/>
  <c r="Q81" i="1"/>
  <c r="P81" i="1"/>
  <c r="N81" i="1"/>
  <c r="M81" i="1"/>
  <c r="L81" i="1"/>
  <c r="K81" i="1"/>
  <c r="H80" i="1"/>
  <c r="U79" i="1"/>
  <c r="T79" i="1"/>
  <c r="S78" i="1"/>
  <c r="R78" i="1"/>
  <c r="U78" i="1" s="1"/>
  <c r="Q78" i="1"/>
  <c r="P78" i="1"/>
  <c r="N78" i="1"/>
  <c r="M78" i="1"/>
  <c r="L78" i="1"/>
  <c r="K78" i="1"/>
  <c r="U77" i="1"/>
  <c r="T77" i="1"/>
  <c r="S76" i="1"/>
  <c r="R76" i="1"/>
  <c r="U76" i="1" s="1"/>
  <c r="Q76" i="1"/>
  <c r="P76" i="1"/>
  <c r="N76" i="1"/>
  <c r="M76" i="1"/>
  <c r="L76" i="1"/>
  <c r="K76" i="1"/>
  <c r="U75" i="1"/>
  <c r="T75" i="1"/>
  <c r="U74" i="1"/>
  <c r="T74" i="1"/>
  <c r="S73" i="1"/>
  <c r="R73" i="1"/>
  <c r="Q73" i="1"/>
  <c r="P73" i="1"/>
  <c r="N73" i="1"/>
  <c r="M73" i="1"/>
  <c r="L73" i="1"/>
  <c r="H72" i="1"/>
  <c r="U71" i="1"/>
  <c r="T71" i="1"/>
  <c r="U70" i="1"/>
  <c r="T70" i="1"/>
  <c r="U69" i="1"/>
  <c r="S69" i="1"/>
  <c r="R69" i="1"/>
  <c r="Q69" i="1"/>
  <c r="P69" i="1"/>
  <c r="N69" i="1"/>
  <c r="M69" i="1"/>
  <c r="L69" i="1"/>
  <c r="K69" i="1"/>
  <c r="H68" i="1"/>
  <c r="U67" i="1"/>
  <c r="T67" i="1"/>
  <c r="U66" i="1"/>
  <c r="T66" i="1"/>
  <c r="U65" i="1"/>
  <c r="T65" i="1"/>
  <c r="U64" i="1"/>
  <c r="T64" i="1"/>
  <c r="S63" i="1"/>
  <c r="R63" i="1"/>
  <c r="U63" i="1" s="1"/>
  <c r="Q63" i="1"/>
  <c r="P63" i="1"/>
  <c r="N63" i="1"/>
  <c r="M63" i="1"/>
  <c r="L63" i="1"/>
  <c r="H62" i="1"/>
  <c r="U61" i="1"/>
  <c r="T61" i="1"/>
  <c r="U60" i="1"/>
  <c r="T60" i="1"/>
  <c r="U59" i="1"/>
  <c r="T59" i="1"/>
  <c r="S58" i="1"/>
  <c r="R58" i="1"/>
  <c r="Q58" i="1"/>
  <c r="T58" i="1" s="1"/>
  <c r="P58" i="1"/>
  <c r="N58" i="1"/>
  <c r="M58" i="1"/>
  <c r="L58" i="1"/>
  <c r="H57" i="1"/>
  <c r="U56" i="1"/>
  <c r="T56" i="1"/>
  <c r="S55" i="1"/>
  <c r="R55" i="1"/>
  <c r="U55" i="1" s="1"/>
  <c r="Q55" i="1"/>
  <c r="O55" i="1" s="1"/>
  <c r="P55" i="1"/>
  <c r="M55" i="1"/>
  <c r="L55" i="1"/>
  <c r="K55" i="1"/>
  <c r="H54" i="1"/>
  <c r="U53" i="1"/>
  <c r="T53" i="1"/>
  <c r="U52" i="1"/>
  <c r="T52" i="1"/>
  <c r="U51" i="1"/>
  <c r="T51" i="1"/>
  <c r="S50" i="1"/>
  <c r="U50" i="1" s="1"/>
  <c r="R50" i="1"/>
  <c r="Q50" i="1"/>
  <c r="P50" i="1"/>
  <c r="N50" i="1"/>
  <c r="M50" i="1"/>
  <c r="L50" i="1"/>
  <c r="K50" i="1"/>
  <c r="H49" i="1"/>
  <c r="U48" i="1"/>
  <c r="T48" i="1"/>
  <c r="U47" i="1"/>
  <c r="Q47" i="1"/>
  <c r="T47" i="1" s="1"/>
  <c r="P47" i="1"/>
  <c r="M47" i="1"/>
  <c r="L47" i="1"/>
  <c r="K47" i="1"/>
  <c r="U46" i="1"/>
  <c r="T46" i="1"/>
  <c r="U45" i="1"/>
  <c r="S45" i="1"/>
  <c r="R45" i="1"/>
  <c r="Q45" i="1"/>
  <c r="P45" i="1"/>
  <c r="M45" i="1"/>
  <c r="L45" i="1"/>
  <c r="K45" i="1"/>
  <c r="U44" i="1"/>
  <c r="T44" i="1"/>
  <c r="U43" i="1"/>
  <c r="Q43" i="1"/>
  <c r="O43" i="1" s="1"/>
  <c r="P43" i="1"/>
  <c r="M43" i="1"/>
  <c r="L43" i="1"/>
  <c r="K43" i="1"/>
  <c r="U42" i="1"/>
  <c r="T42" i="1"/>
  <c r="S41" i="1"/>
  <c r="R41" i="1"/>
  <c r="U41" i="1" s="1"/>
  <c r="Q41" i="1"/>
  <c r="T41" i="1" s="1"/>
  <c r="P41" i="1"/>
  <c r="M41" i="1"/>
  <c r="L41" i="1"/>
  <c r="K41" i="1"/>
  <c r="U40" i="1"/>
  <c r="T40" i="1"/>
  <c r="S39" i="1"/>
  <c r="R39" i="1"/>
  <c r="U39" i="1" s="1"/>
  <c r="Q39" i="1"/>
  <c r="P39" i="1"/>
  <c r="M39" i="1"/>
  <c r="L39" i="1"/>
  <c r="K39" i="1"/>
  <c r="U38" i="1"/>
  <c r="T38" i="1"/>
  <c r="S37" i="1"/>
  <c r="R37" i="1"/>
  <c r="Q37" i="1"/>
  <c r="P37" i="1"/>
  <c r="O37" i="1"/>
  <c r="N37" i="1"/>
  <c r="M37" i="1"/>
  <c r="L37" i="1"/>
  <c r="H36" i="1"/>
  <c r="U35" i="1"/>
  <c r="T35" i="1"/>
  <c r="U34" i="1"/>
  <c r="T34" i="1"/>
  <c r="U33" i="1"/>
  <c r="T33" i="1"/>
  <c r="S32" i="1"/>
  <c r="R32" i="1"/>
  <c r="U32" i="1" s="1"/>
  <c r="Q32" i="1"/>
  <c r="P32" i="1"/>
  <c r="N32" i="1"/>
  <c r="M32" i="1"/>
  <c r="L32" i="1"/>
  <c r="K32" i="1"/>
  <c r="H31" i="1"/>
  <c r="U29" i="1"/>
  <c r="T29" i="1"/>
  <c r="S28" i="1"/>
  <c r="R28" i="1"/>
  <c r="U28" i="1" s="1"/>
  <c r="Q28" i="1"/>
  <c r="T28" i="1" s="1"/>
  <c r="P28" i="1"/>
  <c r="M28" i="1"/>
  <c r="L28" i="1"/>
  <c r="K28" i="1"/>
  <c r="H27" i="1"/>
  <c r="U26" i="1"/>
  <c r="T26" i="1"/>
  <c r="S25" i="1"/>
  <c r="R25" i="1"/>
  <c r="Q25" i="1"/>
  <c r="P25" i="1"/>
  <c r="M25" i="1"/>
  <c r="L25" i="1"/>
  <c r="K25" i="1"/>
  <c r="H24" i="1"/>
  <c r="U22" i="1"/>
  <c r="S21" i="1"/>
  <c r="R21" i="1"/>
  <c r="U21" i="1" s="1"/>
  <c r="Q21" i="1"/>
  <c r="O21" i="1" s="1"/>
  <c r="P21" i="1"/>
  <c r="M21" i="1"/>
  <c r="L21" i="1"/>
  <c r="K21" i="1"/>
  <c r="H20" i="1"/>
  <c r="U19" i="1"/>
  <c r="T19" i="1"/>
  <c r="U18" i="1"/>
  <c r="T18" i="1"/>
  <c r="S17" i="1"/>
  <c r="R17" i="1"/>
  <c r="Q17" i="1"/>
  <c r="N17" i="1"/>
  <c r="M17" i="1"/>
  <c r="L17" i="1"/>
  <c r="K17" i="1"/>
  <c r="H16" i="1"/>
  <c r="O78" i="1" l="1"/>
  <c r="T91" i="1"/>
  <c r="Q96" i="1"/>
  <c r="P96" i="1"/>
  <c r="T21" i="1"/>
  <c r="U25" i="1"/>
  <c r="T39" i="1"/>
  <c r="O41" i="1"/>
  <c r="O81" i="1"/>
  <c r="T17" i="1"/>
  <c r="O12" i="1"/>
  <c r="U17" i="1"/>
  <c r="T55" i="1"/>
  <c r="T63" i="1"/>
  <c r="O73" i="1"/>
  <c r="O76" i="1"/>
  <c r="T25" i="1"/>
  <c r="T37" i="1"/>
  <c r="O39" i="1"/>
  <c r="T69" i="1"/>
  <c r="T32" i="1"/>
  <c r="U37" i="1"/>
  <c r="T76" i="1"/>
  <c r="T81" i="1"/>
  <c r="O25" i="1"/>
  <c r="O28" i="1"/>
  <c r="T43" i="1"/>
  <c r="T45" i="1"/>
  <c r="T50" i="1"/>
  <c r="U58" i="1"/>
  <c r="O63" i="1"/>
  <c r="T73" i="1"/>
  <c r="T78" i="1"/>
  <c r="T87" i="1"/>
  <c r="S96" i="1"/>
  <c r="O32" i="1"/>
  <c r="O58" i="1"/>
  <c r="O69" i="1"/>
  <c r="U73" i="1"/>
  <c r="U87" i="1"/>
  <c r="O17" i="1"/>
  <c r="O45" i="1"/>
  <c r="O47" i="1"/>
  <c r="O50" i="1"/>
  <c r="R96" i="1"/>
  <c r="O91" i="1"/>
  <c r="U96" i="1" l="1"/>
  <c r="O96" i="1"/>
  <c r="T96" i="1"/>
</calcChain>
</file>

<file path=xl/comments1.xml><?xml version="1.0" encoding="utf-8"?>
<comments xmlns="http://schemas.openxmlformats.org/spreadsheetml/2006/main">
  <authors>
    <author>dapm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dapm:</t>
        </r>
        <r>
          <rPr>
            <sz val="9"/>
            <color indexed="81"/>
            <rFont val="Tahoma"/>
            <charset val="1"/>
          </rPr>
          <t xml:space="preserve">
¿Cúal es la meta a alcanzar dentro del PI?</t>
        </r>
      </text>
    </comment>
    <comment ref="I12" authorId="0" shapeId="0">
      <text>
        <r>
          <rPr>
            <b/>
            <sz val="9"/>
            <color indexed="81"/>
            <rFont val="Tahoma"/>
            <charset val="1"/>
          </rPr>
          <t>dapm:</t>
        </r>
        <r>
          <rPr>
            <sz val="9"/>
            <color indexed="81"/>
            <rFont val="Tahoma"/>
            <charset val="1"/>
          </rPr>
          <t xml:space="preserve">
Redactar en terminos de la actual vigencia. ¿Son 40 para 2021?</t>
        </r>
      </text>
    </comment>
    <comment ref="V12" authorId="0" shapeId="0">
      <text>
        <r>
          <rPr>
            <b/>
            <sz val="9"/>
            <color indexed="81"/>
            <rFont val="Tahoma"/>
            <charset val="1"/>
          </rPr>
          <t>dapm:</t>
        </r>
        <r>
          <rPr>
            <sz val="9"/>
            <color indexed="81"/>
            <rFont val="Tahoma"/>
            <charset val="1"/>
          </rPr>
          <t xml:space="preserve">
Lleva fecha de inicio lo ejecutado.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dapm:</t>
        </r>
        <r>
          <rPr>
            <sz val="9"/>
            <color indexed="81"/>
            <rFont val="Tahoma"/>
            <charset val="1"/>
          </rPr>
          <t xml:space="preserve">
Esto cambió frente al reporte de marzo?</t>
        </r>
      </text>
    </comment>
  </commentList>
</comments>
</file>

<file path=xl/sharedStrings.xml><?xml version="1.0" encoding="utf-8"?>
<sst xmlns="http://schemas.openxmlformats.org/spreadsheetml/2006/main" count="313" uniqueCount="232">
  <si>
    <t>ORGANISMO</t>
  </si>
  <si>
    <t>SECRETARIA DE MOVILIDAD</t>
  </si>
  <si>
    <t>Fecha de reporte:</t>
  </si>
  <si>
    <t>Vigencia:</t>
  </si>
  <si>
    <t>Código organismo</t>
  </si>
  <si>
    <t>Código general</t>
  </si>
  <si>
    <t>Clase</t>
  </si>
  <si>
    <t>Identificación de la dimensión, línea estratégica, programa, indicador y proyectos de inversión</t>
  </si>
  <si>
    <t>Clasificación (BP)</t>
  </si>
  <si>
    <t xml:space="preserve">Meta a alcanzar Plan Indicativo
</t>
  </si>
  <si>
    <t>Indicador de resultado del proyecto (Descripción)</t>
  </si>
  <si>
    <t>Valor Indicador de resultado del proyecto</t>
  </si>
  <si>
    <t>Meta de producto del proyecto (Descripción)</t>
  </si>
  <si>
    <t>Indicador de producto del proyecto (Descripción)</t>
  </si>
  <si>
    <t>Valor de la meta de producto del proyecto</t>
  </si>
  <si>
    <t>Ponderación producto
 (%)</t>
  </si>
  <si>
    <t>Valor de la ejecución del producto del proyecto</t>
  </si>
  <si>
    <t xml:space="preserve">% de ejecución física de los productos del proyecto
</t>
  </si>
  <si>
    <t>% de avance del proyecto</t>
  </si>
  <si>
    <t>Presupuesto inicial
(Pesos)</t>
  </si>
  <si>
    <t>Presupuesto definitivo
(Pesos)
(1)</t>
  </si>
  <si>
    <t>Presupuesto ejecutado
(Pesos)
(2)</t>
  </si>
  <si>
    <t>Presupuesto pagos
(Pesos)
(3)</t>
  </si>
  <si>
    <t>% de ejecución presupuestal
(2) / (1)</t>
  </si>
  <si>
    <t>% de ejecución con pagos
(3) / (2)</t>
  </si>
  <si>
    <t>Día / Mes / Año (Inicio)</t>
  </si>
  <si>
    <t>Día / Mes / Año (Finali-zación)</t>
  </si>
  <si>
    <t>Explicación del avance o retraso</t>
  </si>
  <si>
    <t>Organismo responsable
(Reparto administrativo)</t>
  </si>
  <si>
    <t>D</t>
  </si>
  <si>
    <t>Cali, por Nuestra Casa Común</t>
  </si>
  <si>
    <t>L</t>
  </si>
  <si>
    <t xml:space="preserve">Movilidad Multimodal Sustentable </t>
  </si>
  <si>
    <t>P</t>
  </si>
  <si>
    <t xml:space="preserve">Movilidad en Bicicleta </t>
  </si>
  <si>
    <t>I</t>
  </si>
  <si>
    <t xml:space="preserve">Kilómetros de ciclo infraestructura en calzada implementados </t>
  </si>
  <si>
    <t>Implementacion de Cicloinfraestructura en calzada en Santiago de Cali</t>
  </si>
  <si>
    <t>BP-26003059</t>
  </si>
  <si>
    <t>Secretaria de Movilidad-Subsecretaria de la Movilidad Sostenible y Seguridad Vial</t>
  </si>
  <si>
    <t>Pr</t>
  </si>
  <si>
    <t>BP-26003059A</t>
  </si>
  <si>
    <t xml:space="preserve">Implementar ciclo infraestructura en la calzada.
</t>
  </si>
  <si>
    <t>Cicloinfraestructura Implementada</t>
  </si>
  <si>
    <t>BP-26003059B</t>
  </si>
  <si>
    <t>Realizar 3 Campañas para el uso de la Cicloinfraestructura en las vias de Santiago de Cali.</t>
  </si>
  <si>
    <t>Campañas de Sensibilizacion realizadas</t>
  </si>
  <si>
    <t xml:space="preserve">En la actualidad se adelanta proceso de sensibilizacion y estructuracion de  estudios previos y analisis del sector  de la construccion de los km de calzada donde Implementacion de Cicloinfraestructura </t>
  </si>
  <si>
    <t>Puntos de Ciclo parqueaderos en la ciudad instalados</t>
  </si>
  <si>
    <t>Construcción de cicloparqueaderos en puntos atractores de viaje en Santiago de Cali</t>
  </si>
  <si>
    <t>BP-26003058</t>
  </si>
  <si>
    <t>BP-26003058A</t>
  </si>
  <si>
    <t>Cicloparqueaderos Construidos</t>
  </si>
  <si>
    <t xml:space="preserve">Transporte Público de Pasajeros  </t>
  </si>
  <si>
    <t>Ejecución de recursos FESDE para la operación del Sistema de Transporte Masivo, reportado</t>
  </si>
  <si>
    <t>Apoyo a la sostenibilidad del SITM-MIO del Distrito Santiago de Cali</t>
  </si>
  <si>
    <t>BP-26002814</t>
  </si>
  <si>
    <t>Realizar 4 Documentos de lineamientos técnicos ejecucion de recursos FESDE</t>
  </si>
  <si>
    <t xml:space="preserve">Documentos de lineamientos   técnicosde ejecucion realizados </t>
  </si>
  <si>
    <t>Ejecución de recursos componente tecnológico, reportado al STIM</t>
  </si>
  <si>
    <t>Mejoramiento del sistema inteligente del transporte masivo –mio en Santiago de Cali</t>
  </si>
  <si>
    <t>BP-26003552</t>
  </si>
  <si>
    <t>Dotar de infraestructura tecnológica para la operación del sistema de Transporte Masivo</t>
  </si>
  <si>
    <t>Realizar 4 Documentos de ejecución  de infraestructura Tecnológica STMM</t>
  </si>
  <si>
    <t>Documentos de ejecucion de infraestructura Tecnológica realizados</t>
  </si>
  <si>
    <t xml:space="preserve">Regulación, Control y Gestión Inteligente del Tránsito  </t>
  </si>
  <si>
    <t xml:space="preserve">Mantenimiento de la red semaforizada en Cali realizada </t>
  </si>
  <si>
    <t>Mejoramiento de la red semaforizada del municipio de Cali</t>
  </si>
  <si>
    <t>BP-26002902</t>
  </si>
  <si>
    <t>BP-26002902A</t>
  </si>
  <si>
    <t>Realizar mantenimiento  correctivo  a  la  red semaforizada en Santiago de Cali</t>
  </si>
  <si>
    <t>Mantenimiento a la red semaforizada realizada</t>
  </si>
  <si>
    <t>A través de las cuadrillas de técnicos de semáforos pertenecientes al grupo de mantenimiento de la Subsecretaría de Movilidad Sostenible y Seguridad Vial, se completó el mantenimiento de las  intersecciones controladas por semáforos de la ciudad de Santiago de Cali,  Dentro de los cuales, se llevó a cabo actividades de mantenimiento preventivo y correctivo a la red semaforizada.</t>
  </si>
  <si>
    <t>BP-26002902B</t>
  </si>
  <si>
    <t>Adquirir 851 equipos e insumos necesarios para mantenimiento de la red semaforizada</t>
  </si>
  <si>
    <t>Insumos para mantenimiento de la red semaforizada Adquiridos</t>
  </si>
  <si>
    <t>BP-26002902C</t>
  </si>
  <si>
    <t>Adquirir 180 equipos tecnológicos  que fomenten y garanticen inclusión social</t>
  </si>
  <si>
    <t>Equipos Tecnologicos para mantenimiento de la red semaforizada Adquiridos</t>
  </si>
  <si>
    <t xml:space="preserve">Puntos de la red vial del Distrito de Cali señalizados </t>
  </si>
  <si>
    <t>Mejoramiento de la señalización vial, en Santiago de   Cali</t>
  </si>
  <si>
    <t>BP-26003061</t>
  </si>
  <si>
    <t>BP-26003061A</t>
  </si>
  <si>
    <t>Realizar la señalizacion de 1.300 Puntos de Red vial del Distrito de Cali</t>
  </si>
  <si>
    <t>Mejoramiento de la señalización vial, en  la comuna 2 de Santiago de Cali</t>
  </si>
  <si>
    <t>BP-26003093</t>
  </si>
  <si>
    <t>BP-26003093A</t>
  </si>
  <si>
    <t>. Adecuar la señalización en las vías de la comuna</t>
  </si>
  <si>
    <t>Realizar la señalizacion de 60 Puntos de Red vial en vias en la comuna 2</t>
  </si>
  <si>
    <t xml:space="preserve">Puntos de la red vial de la Comuna 2 de Cali señalizados </t>
  </si>
  <si>
    <t>Mejoramiento de la señalización vial, en  la comuna 16 de Santiago de Cali</t>
  </si>
  <si>
    <t>BP-26003108</t>
  </si>
  <si>
    <t>BP-26003108A</t>
  </si>
  <si>
    <t xml:space="preserve"> Adecuar la señalización en las vías de la comuna</t>
  </si>
  <si>
    <t>Realizar la señalizacion de 24 Puntos de Red vial en vias en la comuna 16</t>
  </si>
  <si>
    <t xml:space="preserve">Puntos de la red vial de la Comuna 16 de Cali señalizados </t>
  </si>
  <si>
    <t>Mejoramiento de la señalización vial, en  la comuna 15 de Santiago de Cali</t>
  </si>
  <si>
    <t>BP-26003170</t>
  </si>
  <si>
    <t>BP-26003170A</t>
  </si>
  <si>
    <t>Realizar la señalizacion de 6  Puntos de Red vial en vias en la comuna 15</t>
  </si>
  <si>
    <t xml:space="preserve">Puntos de la red vial de la Comuna 15 de Cali señalizados </t>
  </si>
  <si>
    <t>Mejoramiento de la señalización vial, en  la comuna 17 de Santiago de Cali</t>
  </si>
  <si>
    <t>BP-26003221</t>
  </si>
  <si>
    <t>BP-26003221A</t>
  </si>
  <si>
    <t>Realizar la señalizacion de 6  Puntos de Red vial en vias en la comuna 17</t>
  </si>
  <si>
    <t xml:space="preserve">Puntos de la red vial de la Comuna 17 de Cali señalizados </t>
  </si>
  <si>
    <t>Mejoramiento de la señalización vial, en  la comuna 54 - La Buitrera de Santiago de Cali</t>
  </si>
  <si>
    <t>BP-26003497</t>
  </si>
  <si>
    <t>BP-26003497A</t>
  </si>
  <si>
    <t>Realizar la señalizacion de 7  Puntos de Red vial en vias en la comuna 17</t>
  </si>
  <si>
    <t xml:space="preserve">Operativos en vía para el control de vehículos automotores realizados </t>
  </si>
  <si>
    <t>Fortalecimiento de la Gestión Inteligente para la Regulación y Control del Transito en Santiago de Cali</t>
  </si>
  <si>
    <t>BP-26002783</t>
  </si>
  <si>
    <t>BP-260027835A</t>
  </si>
  <si>
    <t>Realizar 1000 operativos de control en diferentes puntos de la ciudad</t>
  </si>
  <si>
    <t>Operativos de control realizado</t>
  </si>
  <si>
    <t>Secretaria de Movilidad- Subsecretaria de Servicios de Movilidad</t>
  </si>
  <si>
    <t>BP-26002783B</t>
  </si>
  <si>
    <t>Adquirir  10000 equipos e insumos para atender las necesidades en el control vial de uso permanente de los agentes de transito</t>
  </si>
  <si>
    <t>Elementos Tecnologicos  adquiridos</t>
  </si>
  <si>
    <t>BP-26002783C</t>
  </si>
  <si>
    <t>Capacitar a 400 agentes de transito en normatividad vigente en transito y transporte.</t>
  </si>
  <si>
    <t xml:space="preserve"> Agentes Capacitados</t>
  </si>
  <si>
    <t xml:space="preserve">Acciones del plan local de seguridad vial implementados </t>
  </si>
  <si>
    <t>Implementación del Plan Local de Seguridad Vial de Distrito de Santiago de Cali</t>
  </si>
  <si>
    <t>BP-26002981</t>
  </si>
  <si>
    <t xml:space="preserve">Realizar la implementacion de  8 acciones estrategicas del  Plan de Local de seguridad vial </t>
  </si>
  <si>
    <t>Estrategias del Plan Local seguirdad Vial  Implementadas</t>
  </si>
  <si>
    <t xml:space="preserve">Se adelanta  la elaboración de estudios técnicos y diseños en materia de seguridad vial, con el propósito de reducir la siniestralidad y mortalidad, la contaminación ambiental, mejorar la accesibilidad universal y promover el mejoramiento del tránsito que permitan mejorar las condiciones de seguridad vial, en puntos críticos de siniestralidad y mortalidad y/o zonas de riesgo para los usuarios más vulnerables, en la ciudad. </t>
  </si>
  <si>
    <t xml:space="preserve">Infraestructura física y tecnológica para una atención efectiva integral al usuario realizada  </t>
  </si>
  <si>
    <t>Mejoramiento de la infraestructura física y tecnológica para una atención efectiva al usuario de la secretaria de movilidad Cali</t>
  </si>
  <si>
    <t>BP-26002813</t>
  </si>
  <si>
    <t>BP-26002813A</t>
  </si>
  <si>
    <t xml:space="preserve">Infraestructura física y tecnológica para una atención efectiva integral al usuario realizada </t>
  </si>
  <si>
    <t>Realizar acciones de mantenimiento preventivo de Infraestructura física y tecnológica a los espacios fisicos de atencion a la comunidad.</t>
  </si>
  <si>
    <t>Acciones de Mantenimiento Infraestructura física y tecnológica realizadas</t>
  </si>
  <si>
    <t>Se  realiza el   mantenimiento a la infraestructura fisica desarrollando actividades como pintura, adecuacion de espacios, mantenimientos de A.A, Maposteria y adecuaciones sanitarias.  en  los espacios de la Secretaria de Movilidad, donde se brinda una buena atencion a los ciudadanos.</t>
  </si>
  <si>
    <t>Secretaria de Movilidad- Unidad de Apoyo a la Gestión</t>
  </si>
  <si>
    <t>BP-260028137B</t>
  </si>
  <si>
    <t>Realizar obras de adecuación de infraestructura fisica a los bienes de la secretaria de movilidad.</t>
  </si>
  <si>
    <t>Obras de adecuacion realizadas</t>
  </si>
  <si>
    <t>BP-260028137C</t>
  </si>
  <si>
    <t>Adquirir los bienes muebles y equipos necesarios  en la secretaria para la atencion a usuarios de la secretaria de movilidad.</t>
  </si>
  <si>
    <t>Bienes Muebles adquiridos</t>
  </si>
  <si>
    <t xml:space="preserve">Centro de enseñanza automovilística de Distrito de Cali operando </t>
  </si>
  <si>
    <t xml:space="preserve">
Servicio del centro de enseñanza automovilística del distrito de Santiago de Cali</t>
  </si>
  <si>
    <t>BP-26002903</t>
  </si>
  <si>
    <t>BP-26002903A</t>
  </si>
  <si>
    <t>Certificar a 200 usuarios aspirantes a conductores  en el centro de enseñanza de Automovilismo</t>
  </si>
  <si>
    <t>Usuarios del Centro de Enseñanza del Distrito certificados</t>
  </si>
  <si>
    <t>BP-26002903B</t>
  </si>
  <si>
    <t>Adquirir 4 equipos  tecnologicos para la enseñanza de conduccion</t>
  </si>
  <si>
    <t>Insumos tecnologicos  adquiridos</t>
  </si>
  <si>
    <t>BP-26002903C</t>
  </si>
  <si>
    <t>Realizar la certificación del Centro de Enseñanza en la norma NT 9001:2015</t>
  </si>
  <si>
    <t>CEA Certificados</t>
  </si>
  <si>
    <t>BP-26002903D</t>
  </si>
  <si>
    <t>Adquirir 4 vehículos según las categorías habilitadas para la operación del Centro de Enseñanza</t>
  </si>
  <si>
    <t>Actores de la movilidad sensibilizados sobre la movilidad sostenible y segura</t>
  </si>
  <si>
    <t>Mejoramiento de los comportamientos en seguridad vial para los actores de las vias en el Municipio de Santiago de Cali</t>
  </si>
  <si>
    <t>BP-26003046</t>
  </si>
  <si>
    <t>BP-26003046A</t>
  </si>
  <si>
    <t xml:space="preserve">Actores de la movilidad sensibilizados sobre la movilidad sostenible y segura </t>
  </si>
  <si>
    <t>Capacitar y sensibilizar  en educacion vial a 140.000 infractores  sobre movilidad sostenible y segura</t>
  </si>
  <si>
    <t>Infractores capacitados y sensibilizados en Movilidad sostenible y segura</t>
  </si>
  <si>
    <t>BP-26003046B</t>
  </si>
  <si>
    <t>Adquirir 39 equipos para las capacitaciones en buenas practicas de movilidad</t>
  </si>
  <si>
    <t>Equipos adquiridos</t>
  </si>
  <si>
    <t xml:space="preserve">Promoción y pedagogía de comportamientos y prácticas seguras para la movilidad sustentable y sobre estrategias de regulación del tránsito realizadas </t>
  </si>
  <si>
    <t>Fortalecimiento del desarrollo de estrategias de promoción y pedagogía para la movilidad sustentable en Santiago de cali</t>
  </si>
  <si>
    <t>BP-26003025</t>
  </si>
  <si>
    <t>BP-26003025A</t>
  </si>
  <si>
    <t>Sensibilizar a los actores de la movilidad en normas de tránsito y seguridad vial</t>
  </si>
  <si>
    <t>Realizar 8 campañas de promocion y sensibilizacion de seguridad vial con  gremios, colectivos, organizaciones y organismos del sector público</t>
  </si>
  <si>
    <t>Se han  realizado 2 campañas de promocion y sensibilizacion , plan exodo en semana santa y ruta por la seguridad vial</t>
  </si>
  <si>
    <t>BP-26003025B</t>
  </si>
  <si>
    <t>Adquirir 2 elementos y herramientas educativas, pedagógicas y lúdícas</t>
  </si>
  <si>
    <t>Insumos educativos adquiridos</t>
  </si>
  <si>
    <t>Mejoramiento de la movilidad y la seguridad vial en la Comuna 22 del Distrito de Santiago de Cali</t>
  </si>
  <si>
    <t>BP-26003168</t>
  </si>
  <si>
    <t>BP-26003168A</t>
  </si>
  <si>
    <t>Fomentar el cambio de comportamientos transgresores e intolerantes frente a las normas de tránsito y de seguridad vial</t>
  </si>
  <si>
    <t>Realizar 1 campaña de sensibilización a usuarios frente a las normas de transito</t>
  </si>
  <si>
    <t>Mejoramiento de la movilidad y la seguridad vial en la Comuna 19 de Santiago de Cali</t>
  </si>
  <si>
    <t>BP-26003169</t>
  </si>
  <si>
    <t>BP-26003169A</t>
  </si>
  <si>
    <t>Baja cultura ciudadana en la movilidad en la comuna 19</t>
  </si>
  <si>
    <t>Realizar 1 Campaña de sensibilización y cultura ciudadana a comunidad</t>
  </si>
  <si>
    <t xml:space="preserve">Espacios de participación e interacción con los diversos actores viales y comunidad del Municipio de Cali implementados </t>
  </si>
  <si>
    <t>Fortalecimiento de los espacios de participación ciudadana para la movilidad en Santiago de Cali</t>
  </si>
  <si>
    <t>BP-26003056</t>
  </si>
  <si>
    <t>. Promover espacios de participación ciudadana en temas de movilidad de la ciudad</t>
  </si>
  <si>
    <t>Promover 75 espacios de participacion ciudadana en los territorios en temas de movilidad.</t>
  </si>
  <si>
    <t>Espacios de participacion implementados</t>
  </si>
  <si>
    <t xml:space="preserve">Cali, Gobierno Incluyente </t>
  </si>
  <si>
    <t>Gobierno Inteligente</t>
  </si>
  <si>
    <t>Fortalecimiento Institucional</t>
  </si>
  <si>
    <t xml:space="preserve">Proceso de gestión de tránsito y transporte implementado bajo las políticas institucionales vigentes </t>
  </si>
  <si>
    <t>Fortalecimiento  del Modelo Integrado de Planeación y Gestión en la Secretaría de Movilidad para dar cumplimiento a las políticas institucionales vigentes  Cali</t>
  </si>
  <si>
    <t>BP-26002863</t>
  </si>
  <si>
    <t>BP-26002863A</t>
  </si>
  <si>
    <t>Mantener actualizado el proceso de gestion de transito y transporte conforme a los linneamientos institucionales de acuerdo a MIPG</t>
  </si>
  <si>
    <t>Proceso de Gestión de tránsito y transporte Actualizado</t>
  </si>
  <si>
    <t>Se han actualizado los  subprocesos del  MOP del organismo, igualmente  hojas de vida de tramites y servicios, formatos metodologicos aprobadas  por el Departamento Administrativo de Desarrollo e Innovacion</t>
  </si>
  <si>
    <t>Gestión Financiera Eficiente</t>
  </si>
  <si>
    <t>Cartera morosa por infracciones de tránsito, recuperada</t>
  </si>
  <si>
    <t>Recuperación de la cartera morosa de infractores de la via en la secretaria de movilidad  municipio de Santiago de Cali</t>
  </si>
  <si>
    <t>BP-26003044</t>
  </si>
  <si>
    <t xml:space="preserve">Realizar la recuperacion  del 9.48%  de la cartera morosa infraciones de transito  a deudores morosos. </t>
  </si>
  <si>
    <t>Cartera de infracciones de transito recuperada</t>
  </si>
  <si>
    <t>Secretaria de Movilidad- Oficina de Contravencciones</t>
  </si>
  <si>
    <t>BP-26002924</t>
  </si>
  <si>
    <t>Proyectos</t>
  </si>
  <si>
    <t>Avance físico</t>
  </si>
  <si>
    <t xml:space="preserve">Implementar 0,5 Km de cicloinfraestructura en las vias de Santiago de Cali </t>
  </si>
  <si>
    <t>Construir 5 Ciclo parqueaderos para estacionamiento de bicicletas en Santiago de Cali.</t>
  </si>
  <si>
    <t>Se ha realizo la demarcacion de 23,508  Mts 2 en las vias de la ciudad, los cuales equivalen a 254 puntos de señalizacion.</t>
  </si>
  <si>
    <t xml:space="preserve">Con la ejecucion de estos recursos se implementan estrategias educativas y de control  con los agentes de transito realizando 640 controles operativos en via , con los cuales se pretende  una reduccion en la  mortalidad de personas involucradas en accidentes de transito. </t>
  </si>
  <si>
    <t>Se han capacitado 12,822 Infractores de las normas de tránsito, donde se  sensibiliza en el comportamiento  vial.</t>
  </si>
  <si>
    <t>Se han promovido 20 espacios de participacion  de movilidad, con grupos especificos ( Jac, Jal,  Comerciantes) en comunas y corregimientos del Distrito.</t>
  </si>
  <si>
    <t>Cali, Inteligente para la Vida</t>
  </si>
  <si>
    <t>Territorio Inteligente</t>
  </si>
  <si>
    <t>Cali Inteligente</t>
  </si>
  <si>
    <t>Intersecciones en el sistema de semaforización inteligente implementadas</t>
  </si>
  <si>
    <t>Intersecciones mejoradas</t>
  </si>
  <si>
    <t>Implementación de sistema de semaforización inteligente (ssi) en Santiago de Cali</t>
  </si>
  <si>
    <t>BP-26002924A</t>
  </si>
  <si>
    <t>Se  ha logrado la recuperacion de de la cartera morosa por valor de  $ 21.732.913.430  durante el primer semestre de la vigencia 2021, el valor total de la cartera a Jun 30 de 2021 es de $ 836.738.231.864  que equivale a 2,6 %</t>
  </si>
  <si>
    <t>Proyectos desfinanciados</t>
  </si>
  <si>
    <t>Implementar 40 intersecciones en el sistema de semaforización inteligente en Santiago de Cali</t>
  </si>
  <si>
    <t>Se ha realizado transferencia a metrocali por un valor de $ 39,436,398,358 en marco del Convenio que se tiene con el FESDE.</t>
  </si>
  <si>
    <t>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</si>
</sst>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C0A]General"/>
    <numFmt numFmtId="170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name val="Arial Narrow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3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2" fillId="0" borderId="0"/>
  </cellStyleXfs>
  <cellXfs count="247">
    <xf numFmtId="0" fontId="0" fillId="0" borderId="0" xfId="0"/>
    <xf numFmtId="0" fontId="2" fillId="0" borderId="0" xfId="3" applyFont="1" applyFill="1" applyAlignment="1">
      <alignment vertical="center" wrapText="1"/>
    </xf>
    <xf numFmtId="0" fontId="2" fillId="0" borderId="0" xfId="3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4" fillId="0" borderId="5" xfId="5" applyFont="1" applyFill="1" applyBorder="1" applyAlignment="1" applyProtection="1">
      <alignment horizontal="center" vertical="center" wrapText="1"/>
    </xf>
    <xf numFmtId="0" fontId="4" fillId="3" borderId="5" xfId="5" applyFont="1" applyFill="1" applyBorder="1" applyAlignment="1">
      <alignment horizontal="center" vertical="center"/>
    </xf>
    <xf numFmtId="0" fontId="2" fillId="2" borderId="0" xfId="4" applyFont="1" applyFill="1" applyAlignment="1">
      <alignment vertical="center"/>
    </xf>
    <xf numFmtId="0" fontId="7" fillId="2" borderId="9" xfId="6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/>
    </xf>
    <xf numFmtId="0" fontId="9" fillId="5" borderId="9" xfId="0" applyFont="1" applyFill="1" applyBorder="1" applyAlignment="1">
      <alignment vertical="center" wrapText="1"/>
    </xf>
    <xf numFmtId="0" fontId="10" fillId="2" borderId="9" xfId="4" applyFont="1" applyFill="1" applyBorder="1" applyAlignment="1">
      <alignment vertical="center"/>
    </xf>
    <xf numFmtId="0" fontId="10" fillId="2" borderId="9" xfId="4" applyFont="1" applyFill="1" applyBorder="1" applyAlignment="1">
      <alignment horizontal="center" vertical="center"/>
    </xf>
    <xf numFmtId="0" fontId="10" fillId="4" borderId="9" xfId="4" applyFont="1" applyFill="1" applyBorder="1" applyAlignment="1">
      <alignment vertical="center"/>
    </xf>
    <xf numFmtId="0" fontId="7" fillId="2" borderId="7" xfId="6" applyFont="1" applyFill="1" applyBorder="1" applyAlignment="1">
      <alignment vertical="center"/>
    </xf>
    <xf numFmtId="0" fontId="8" fillId="2" borderId="7" xfId="3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vertical="center" wrapText="1"/>
    </xf>
    <xf numFmtId="0" fontId="10" fillId="2" borderId="7" xfId="4" applyFont="1" applyFill="1" applyBorder="1" applyAlignment="1">
      <alignment vertical="center"/>
    </xf>
    <xf numFmtId="0" fontId="10" fillId="2" borderId="7" xfId="4" applyFont="1" applyFill="1" applyBorder="1" applyAlignment="1">
      <alignment horizontal="center" vertical="center"/>
    </xf>
    <xf numFmtId="0" fontId="10" fillId="4" borderId="7" xfId="4" applyFont="1" applyFill="1" applyBorder="1" applyAlignment="1">
      <alignment vertical="center"/>
    </xf>
    <xf numFmtId="0" fontId="10" fillId="4" borderId="7" xfId="6" applyFont="1" applyFill="1" applyBorder="1" applyAlignment="1">
      <alignment vertical="center"/>
    </xf>
    <xf numFmtId="0" fontId="10" fillId="4" borderId="7" xfId="6" applyFont="1" applyFill="1" applyBorder="1" applyAlignment="1">
      <alignment horizontal="center" vertical="center"/>
    </xf>
    <xf numFmtId="0" fontId="10" fillId="2" borderId="7" xfId="6" applyFont="1" applyFill="1" applyBorder="1" applyAlignment="1">
      <alignment vertical="center"/>
    </xf>
    <xf numFmtId="0" fontId="10" fillId="2" borderId="7" xfId="6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1" fontId="7" fillId="2" borderId="7" xfId="3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1" fontId="10" fillId="2" borderId="7" xfId="4" applyNumberFormat="1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vertical="center"/>
    </xf>
    <xf numFmtId="1" fontId="10" fillId="2" borderId="7" xfId="3" applyNumberFormat="1" applyFont="1" applyFill="1" applyBorder="1" applyAlignment="1">
      <alignment vertical="center" wrapText="1"/>
    </xf>
    <xf numFmtId="0" fontId="10" fillId="2" borderId="7" xfId="6" applyFont="1" applyFill="1" applyBorder="1" applyAlignment="1">
      <alignment horizontal="left" vertical="center" wrapText="1"/>
    </xf>
    <xf numFmtId="0" fontId="10" fillId="2" borderId="7" xfId="6" applyFont="1" applyFill="1" applyBorder="1" applyAlignment="1">
      <alignment horizontal="left" vertical="center"/>
    </xf>
    <xf numFmtId="0" fontId="10" fillId="2" borderId="7" xfId="6" applyFont="1" applyFill="1" applyBorder="1" applyAlignment="1">
      <alignment horizontal="right" vertical="center"/>
    </xf>
    <xf numFmtId="9" fontId="10" fillId="2" borderId="7" xfId="6" applyNumberFormat="1" applyFont="1" applyFill="1" applyBorder="1" applyAlignment="1">
      <alignment horizontal="right" vertical="center"/>
    </xf>
    <xf numFmtId="3" fontId="10" fillId="2" borderId="7" xfId="1" applyNumberFormat="1" applyFont="1" applyFill="1" applyBorder="1" applyAlignment="1">
      <alignment vertical="center"/>
    </xf>
    <xf numFmtId="168" fontId="10" fillId="2" borderId="7" xfId="4" applyNumberFormat="1" applyFont="1" applyFill="1" applyBorder="1" applyAlignment="1">
      <alignment vertical="center"/>
    </xf>
    <xf numFmtId="3" fontId="10" fillId="2" borderId="7" xfId="6" applyNumberFormat="1" applyFont="1" applyFill="1" applyBorder="1" applyAlignment="1">
      <alignment vertical="center" wrapText="1"/>
    </xf>
    <xf numFmtId="3" fontId="10" fillId="4" borderId="7" xfId="1" applyNumberFormat="1" applyFont="1" applyFill="1" applyBorder="1" applyAlignment="1">
      <alignment vertical="center"/>
    </xf>
    <xf numFmtId="3" fontId="10" fillId="4" borderId="7" xfId="4" applyNumberFormat="1" applyFont="1" applyFill="1" applyBorder="1" applyAlignment="1">
      <alignment vertical="center"/>
    </xf>
    <xf numFmtId="0" fontId="10" fillId="2" borderId="7" xfId="6" applyFont="1" applyFill="1" applyBorder="1" applyAlignment="1">
      <alignment vertical="center" wrapText="1"/>
    </xf>
    <xf numFmtId="9" fontId="10" fillId="2" borderId="7" xfId="6" applyNumberFormat="1" applyFont="1" applyFill="1" applyBorder="1" applyAlignment="1">
      <alignment horizontal="right" vertical="center" wrapText="1"/>
    </xf>
    <xf numFmtId="3" fontId="10" fillId="4" borderId="7" xfId="1" applyNumberFormat="1" applyFont="1" applyFill="1" applyBorder="1" applyAlignment="1">
      <alignment vertical="center" wrapText="1"/>
    </xf>
    <xf numFmtId="14" fontId="10" fillId="2" borderId="7" xfId="4" applyNumberFormat="1" applyFont="1" applyFill="1" applyBorder="1" applyAlignment="1">
      <alignment vertical="center"/>
    </xf>
    <xf numFmtId="0" fontId="10" fillId="2" borderId="7" xfId="5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left" vertical="center"/>
    </xf>
    <xf numFmtId="168" fontId="10" fillId="2" borderId="7" xfId="7" applyNumberFormat="1" applyFont="1" applyFill="1" applyBorder="1" applyAlignment="1">
      <alignment horizontal="right" vertical="center"/>
    </xf>
    <xf numFmtId="3" fontId="10" fillId="2" borderId="7" xfId="8" applyNumberFormat="1" applyFont="1" applyFill="1" applyBorder="1" applyAlignment="1">
      <alignment vertical="center"/>
    </xf>
    <xf numFmtId="3" fontId="10" fillId="4" borderId="7" xfId="0" applyNumberFormat="1" applyFont="1" applyFill="1" applyBorder="1" applyAlignment="1">
      <alignment vertical="center"/>
    </xf>
    <xf numFmtId="0" fontId="10" fillId="2" borderId="7" xfId="4" applyFont="1" applyFill="1" applyBorder="1" applyAlignment="1">
      <alignment vertical="center" wrapText="1"/>
    </xf>
    <xf numFmtId="0" fontId="13" fillId="2" borderId="7" xfId="6" applyFont="1" applyFill="1" applyBorder="1" applyAlignment="1">
      <alignment horizontal="left" vertical="center" wrapText="1"/>
    </xf>
    <xf numFmtId="1" fontId="10" fillId="2" borderId="7" xfId="1" applyNumberFormat="1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left" vertical="center" wrapText="1"/>
    </xf>
    <xf numFmtId="168" fontId="10" fillId="2" borderId="7" xfId="7" applyNumberFormat="1" applyFont="1" applyFill="1" applyBorder="1" applyAlignment="1">
      <alignment horizontal="center" vertical="center" wrapText="1"/>
    </xf>
    <xf numFmtId="0" fontId="10" fillId="2" borderId="7" xfId="5" applyNumberFormat="1" applyFont="1" applyFill="1" applyBorder="1" applyAlignment="1">
      <alignment horizontal="center" vertical="center" wrapText="1"/>
    </xf>
    <xf numFmtId="9" fontId="10" fillId="2" borderId="7" xfId="4" applyNumberFormat="1" applyFont="1" applyFill="1" applyBorder="1" applyAlignment="1">
      <alignment horizontal="right" vertical="center"/>
    </xf>
    <xf numFmtId="3" fontId="10" fillId="4" borderId="7" xfId="6" applyNumberFormat="1" applyFont="1" applyFill="1" applyBorder="1" applyAlignment="1">
      <alignment vertical="center" wrapText="1"/>
    </xf>
    <xf numFmtId="3" fontId="10" fillId="4" borderId="7" xfId="6" applyNumberFormat="1" applyFont="1" applyFill="1" applyBorder="1" applyAlignment="1">
      <alignment horizontal="right" vertical="center" wrapText="1"/>
    </xf>
    <xf numFmtId="0" fontId="10" fillId="2" borderId="7" xfId="4" applyFont="1" applyFill="1" applyBorder="1" applyAlignment="1">
      <alignment horizontal="center" vertical="center" wrapText="1"/>
    </xf>
    <xf numFmtId="3" fontId="10" fillId="6" borderId="7" xfId="0" applyNumberFormat="1" applyFont="1" applyFill="1" applyBorder="1" applyAlignment="1">
      <alignment vertical="center"/>
    </xf>
    <xf numFmtId="0" fontId="7" fillId="2" borderId="7" xfId="6" applyFont="1" applyFill="1" applyBorder="1" applyAlignment="1">
      <alignment horizontal="center" vertical="center"/>
    </xf>
    <xf numFmtId="1" fontId="10" fillId="2" borderId="7" xfId="6" applyNumberFormat="1" applyFont="1" applyFill="1" applyBorder="1" applyAlignment="1">
      <alignment horizontal="center" vertical="center"/>
    </xf>
    <xf numFmtId="0" fontId="2" fillId="2" borderId="7" xfId="4" applyFont="1" applyFill="1" applyBorder="1" applyAlignment="1">
      <alignment horizontal="center" vertical="center"/>
    </xf>
    <xf numFmtId="0" fontId="10" fillId="2" borderId="7" xfId="5" applyFont="1" applyFill="1" applyBorder="1" applyAlignment="1">
      <alignment vertical="center" wrapText="1"/>
    </xf>
    <xf numFmtId="3" fontId="10" fillId="2" borderId="7" xfId="4" applyNumberFormat="1" applyFont="1" applyFill="1" applyBorder="1" applyAlignment="1">
      <alignment vertical="center"/>
    </xf>
    <xf numFmtId="0" fontId="7" fillId="2" borderId="7" xfId="4" applyFont="1" applyFill="1" applyBorder="1" applyAlignment="1">
      <alignment vertical="center" wrapText="1"/>
    </xf>
    <xf numFmtId="168" fontId="10" fillId="2" borderId="7" xfId="7" applyNumberFormat="1" applyFont="1" applyFill="1" applyBorder="1" applyAlignment="1">
      <alignment vertical="center" wrapText="1"/>
    </xf>
    <xf numFmtId="168" fontId="10" fillId="2" borderId="7" xfId="7" applyNumberFormat="1" applyFont="1" applyFill="1" applyBorder="1" applyAlignment="1">
      <alignment vertical="center"/>
    </xf>
    <xf numFmtId="0" fontId="7" fillId="2" borderId="7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vertical="center"/>
    </xf>
    <xf numFmtId="167" fontId="10" fillId="2" borderId="7" xfId="8" applyNumberFormat="1" applyFont="1" applyFill="1" applyBorder="1" applyAlignment="1">
      <alignment horizontal="center" vertical="center"/>
    </xf>
    <xf numFmtId="168" fontId="10" fillId="2" borderId="7" xfId="4" applyNumberFormat="1" applyFont="1" applyFill="1" applyBorder="1" applyAlignment="1">
      <alignment horizontal="right" vertical="center"/>
    </xf>
    <xf numFmtId="169" fontId="14" fillId="2" borderId="7" xfId="9" applyNumberFormat="1" applyFont="1" applyFill="1" applyBorder="1" applyAlignment="1" applyProtection="1">
      <alignment horizontal="left" vertical="center" wrapText="1"/>
    </xf>
    <xf numFmtId="3" fontId="10" fillId="2" borderId="7" xfId="6" applyNumberFormat="1" applyFont="1" applyFill="1" applyBorder="1" applyAlignment="1">
      <alignment horizontal="right" vertical="center" wrapText="1"/>
    </xf>
    <xf numFmtId="3" fontId="10" fillId="2" borderId="7" xfId="8" applyNumberFormat="1" applyFont="1" applyFill="1" applyBorder="1" applyAlignment="1">
      <alignment horizontal="right" vertical="center"/>
    </xf>
    <xf numFmtId="3" fontId="10" fillId="2" borderId="7" xfId="1" applyNumberFormat="1" applyFont="1" applyFill="1" applyBorder="1" applyAlignment="1">
      <alignment horizontal="center" vertical="center"/>
    </xf>
    <xf numFmtId="3" fontId="10" fillId="6" borderId="7" xfId="0" applyNumberFormat="1" applyFont="1" applyFill="1" applyBorder="1" applyAlignment="1">
      <alignment horizontal="right" vertical="center"/>
    </xf>
    <xf numFmtId="0" fontId="2" fillId="2" borderId="7" xfId="4" applyFont="1" applyFill="1" applyBorder="1" applyAlignment="1">
      <alignment vertical="center" wrapText="1"/>
    </xf>
    <xf numFmtId="0" fontId="2" fillId="0" borderId="7" xfId="4" applyFont="1" applyFill="1" applyBorder="1" applyAlignment="1">
      <alignment vertical="center"/>
    </xf>
    <xf numFmtId="0" fontId="7" fillId="0" borderId="7" xfId="4" applyFont="1" applyFill="1" applyBorder="1" applyAlignment="1">
      <alignment horizontal="center" vertical="center"/>
    </xf>
    <xf numFmtId="1" fontId="7" fillId="0" borderId="7" xfId="3" applyNumberFormat="1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vertical="center" wrapText="1"/>
    </xf>
    <xf numFmtId="0" fontId="10" fillId="0" borderId="7" xfId="4" applyFont="1" applyFill="1" applyBorder="1" applyAlignment="1">
      <alignment horizontal="center" vertical="center"/>
    </xf>
    <xf numFmtId="3" fontId="10" fillId="0" borderId="7" xfId="4" applyNumberFormat="1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left" vertical="center" wrapText="1"/>
    </xf>
    <xf numFmtId="168" fontId="10" fillId="0" borderId="7" xfId="4" applyNumberFormat="1" applyFont="1" applyFill="1" applyBorder="1" applyAlignment="1">
      <alignment vertical="center"/>
    </xf>
    <xf numFmtId="168" fontId="10" fillId="0" borderId="7" xfId="7" applyNumberFormat="1" applyFont="1" applyFill="1" applyBorder="1" applyAlignment="1">
      <alignment horizontal="center" vertical="center" wrapText="1"/>
    </xf>
    <xf numFmtId="3" fontId="10" fillId="0" borderId="7" xfId="8" applyNumberFormat="1" applyFont="1" applyFill="1" applyBorder="1" applyAlignment="1">
      <alignment vertical="center"/>
    </xf>
    <xf numFmtId="0" fontId="10" fillId="0" borderId="7" xfId="4" applyFont="1" applyFill="1" applyBorder="1" applyAlignment="1">
      <alignment vertical="center"/>
    </xf>
    <xf numFmtId="3" fontId="10" fillId="2" borderId="7" xfId="4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2" fillId="2" borderId="7" xfId="4" applyFont="1" applyFill="1" applyBorder="1" applyAlignment="1">
      <alignment vertical="center"/>
    </xf>
    <xf numFmtId="168" fontId="10" fillId="2" borderId="7" xfId="7" applyNumberFormat="1" applyFont="1" applyFill="1" applyBorder="1" applyAlignment="1">
      <alignment horizontal="center" vertical="center"/>
    </xf>
    <xf numFmtId="0" fontId="2" fillId="2" borderId="7" xfId="3" applyFont="1" applyFill="1" applyBorder="1" applyAlignment="1">
      <alignment vertical="center"/>
    </xf>
    <xf numFmtId="3" fontId="15" fillId="7" borderId="7" xfId="1" applyNumberFormat="1" applyFont="1" applyFill="1" applyBorder="1" applyAlignment="1">
      <alignment vertical="center"/>
    </xf>
    <xf numFmtId="0" fontId="2" fillId="2" borderId="7" xfId="3" applyFont="1" applyFill="1" applyBorder="1" applyAlignment="1">
      <alignment horizontal="center" vertical="center"/>
    </xf>
    <xf numFmtId="168" fontId="16" fillId="2" borderId="7" xfId="3" applyNumberFormat="1" applyFont="1" applyFill="1" applyBorder="1" applyAlignment="1">
      <alignment vertical="center"/>
    </xf>
    <xf numFmtId="3" fontId="2" fillId="2" borderId="7" xfId="3" applyNumberFormat="1" applyFont="1" applyFill="1" applyBorder="1" applyAlignment="1">
      <alignment vertical="center"/>
    </xf>
    <xf numFmtId="0" fontId="10" fillId="2" borderId="7" xfId="3" applyFont="1" applyFill="1" applyBorder="1" applyAlignment="1">
      <alignment horizontal="center" vertical="center"/>
    </xf>
    <xf numFmtId="3" fontId="10" fillId="4" borderId="7" xfId="1" applyNumberFormat="1" applyFont="1" applyFill="1" applyBorder="1" applyAlignment="1">
      <alignment horizontal="right" vertical="center"/>
    </xf>
    <xf numFmtId="0" fontId="10" fillId="2" borderId="7" xfId="3" applyFont="1" applyFill="1" applyBorder="1" applyAlignment="1">
      <alignment vertical="center" wrapText="1"/>
    </xf>
    <xf numFmtId="0" fontId="10" fillId="2" borderId="7" xfId="3" applyFont="1" applyFill="1" applyBorder="1" applyAlignment="1">
      <alignment horizontal="left" vertical="center" wrapText="1"/>
    </xf>
    <xf numFmtId="3" fontId="10" fillId="4" borderId="7" xfId="8" applyNumberFormat="1" applyFont="1" applyFill="1" applyBorder="1" applyAlignment="1">
      <alignment horizontal="right" vertical="center"/>
    </xf>
    <xf numFmtId="3" fontId="10" fillId="2" borderId="7" xfId="3" applyNumberFormat="1" applyFont="1" applyFill="1" applyBorder="1" applyAlignment="1">
      <alignment vertical="center"/>
    </xf>
    <xf numFmtId="0" fontId="9" fillId="2" borderId="7" xfId="3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 wrapText="1"/>
    </xf>
    <xf numFmtId="3" fontId="10" fillId="2" borderId="7" xfId="4" applyNumberFormat="1" applyFont="1" applyFill="1" applyBorder="1" applyAlignment="1">
      <alignment horizontal="right" vertical="center"/>
    </xf>
    <xf numFmtId="0" fontId="14" fillId="2" borderId="7" xfId="0" applyFont="1" applyFill="1" applyBorder="1" applyAlignment="1">
      <alignment vertical="center" wrapText="1"/>
    </xf>
    <xf numFmtId="10" fontId="10" fillId="2" borderId="7" xfId="4" applyNumberFormat="1" applyFont="1" applyFill="1" applyBorder="1" applyAlignment="1">
      <alignment horizontal="center" vertical="center"/>
    </xf>
    <xf numFmtId="9" fontId="10" fillId="2" borderId="7" xfId="4" applyNumberFormat="1" applyFont="1" applyFill="1" applyBorder="1" applyAlignment="1">
      <alignment horizontal="center" vertical="center"/>
    </xf>
    <xf numFmtId="0" fontId="7" fillId="2" borderId="13" xfId="4" applyFont="1" applyFill="1" applyBorder="1" applyAlignment="1">
      <alignment horizontal="center" vertical="center"/>
    </xf>
    <xf numFmtId="0" fontId="10" fillId="2" borderId="13" xfId="4" applyFont="1" applyFill="1" applyBorder="1" applyAlignment="1">
      <alignment horizontal="center" vertical="center"/>
    </xf>
    <xf numFmtId="10" fontId="10" fillId="2" borderId="13" xfId="4" applyNumberFormat="1" applyFont="1" applyFill="1" applyBorder="1" applyAlignment="1">
      <alignment horizontal="center" vertical="center"/>
    </xf>
    <xf numFmtId="0" fontId="10" fillId="2" borderId="13" xfId="4" applyFont="1" applyFill="1" applyBorder="1" applyAlignment="1">
      <alignment vertical="center" wrapText="1"/>
    </xf>
    <xf numFmtId="10" fontId="10" fillId="0" borderId="13" xfId="2" applyNumberFormat="1" applyFont="1" applyFill="1" applyBorder="1" applyAlignment="1">
      <alignment horizontal="center" vertical="center"/>
    </xf>
    <xf numFmtId="168" fontId="10" fillId="2" borderId="13" xfId="4" applyNumberFormat="1" applyFont="1" applyFill="1" applyBorder="1" applyAlignment="1">
      <alignment horizontal="right" vertical="center"/>
    </xf>
    <xf numFmtId="3" fontId="10" fillId="2" borderId="13" xfId="1" applyNumberFormat="1" applyFont="1" applyFill="1" applyBorder="1" applyAlignment="1">
      <alignment vertical="center"/>
    </xf>
    <xf numFmtId="3" fontId="10" fillId="4" borderId="13" xfId="1" applyNumberFormat="1" applyFont="1" applyFill="1" applyBorder="1" applyAlignment="1">
      <alignment vertical="center"/>
    </xf>
    <xf numFmtId="168" fontId="10" fillId="2" borderId="13" xfId="7" applyNumberFormat="1" applyFont="1" applyFill="1" applyBorder="1" applyAlignment="1">
      <alignment vertical="center"/>
    </xf>
    <xf numFmtId="0" fontId="10" fillId="2" borderId="13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vertical="center" wrapText="1"/>
    </xf>
    <xf numFmtId="10" fontId="10" fillId="2" borderId="0" xfId="4" applyNumberFormat="1" applyFont="1" applyFill="1" applyBorder="1" applyAlignment="1">
      <alignment horizontal="center" vertical="center"/>
    </xf>
    <xf numFmtId="10" fontId="10" fillId="0" borderId="0" xfId="2" applyNumberFormat="1" applyFont="1" applyFill="1" applyBorder="1" applyAlignment="1">
      <alignment horizontal="center" vertical="center"/>
    </xf>
    <xf numFmtId="168" fontId="10" fillId="2" borderId="0" xfId="4" applyNumberFormat="1" applyFont="1" applyFill="1" applyBorder="1" applyAlignment="1">
      <alignment horizontal="right" vertical="center"/>
    </xf>
    <xf numFmtId="168" fontId="10" fillId="2" borderId="0" xfId="4" applyNumberFormat="1" applyFont="1" applyFill="1" applyBorder="1" applyAlignment="1">
      <alignment vertical="center"/>
    </xf>
    <xf numFmtId="168" fontId="10" fillId="2" borderId="0" xfId="3" applyNumberFormat="1" applyFont="1" applyFill="1" applyBorder="1" applyAlignment="1">
      <alignment horizontal="center" vertical="center"/>
    </xf>
    <xf numFmtId="3" fontId="10" fillId="2" borderId="0" xfId="1" applyNumberFormat="1" applyFont="1" applyFill="1" applyBorder="1" applyAlignment="1">
      <alignment vertical="center"/>
    </xf>
    <xf numFmtId="3" fontId="10" fillId="4" borderId="0" xfId="1" applyNumberFormat="1" applyFont="1" applyFill="1" applyBorder="1" applyAlignment="1">
      <alignment vertical="center"/>
    </xf>
    <xf numFmtId="168" fontId="10" fillId="2" borderId="0" xfId="7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vertical="center"/>
    </xf>
    <xf numFmtId="168" fontId="16" fillId="2" borderId="0" xfId="3" applyNumberFormat="1" applyFont="1" applyFill="1" applyBorder="1" applyAlignment="1">
      <alignment vertical="center"/>
    </xf>
    <xf numFmtId="3" fontId="2" fillId="2" borderId="0" xfId="3" applyNumberFormat="1" applyFont="1" applyFill="1" applyBorder="1" applyAlignment="1">
      <alignment vertical="center"/>
    </xf>
    <xf numFmtId="0" fontId="2" fillId="4" borderId="0" xfId="3" applyFont="1" applyFill="1" applyAlignment="1">
      <alignment vertical="center"/>
    </xf>
    <xf numFmtId="168" fontId="2" fillId="2" borderId="0" xfId="3" applyNumberFormat="1" applyFont="1" applyFill="1" applyBorder="1" applyAlignment="1">
      <alignment vertical="center"/>
    </xf>
    <xf numFmtId="0" fontId="2" fillId="2" borderId="0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horizontal="center" vertical="center"/>
    </xf>
    <xf numFmtId="9" fontId="7" fillId="2" borderId="0" xfId="3" applyNumberFormat="1" applyFont="1" applyFill="1" applyBorder="1" applyAlignment="1">
      <alignment horizontal="center" vertical="center"/>
    </xf>
    <xf numFmtId="3" fontId="7" fillId="2" borderId="0" xfId="3" applyNumberFormat="1" applyFont="1" applyFill="1" applyBorder="1" applyAlignment="1">
      <alignment vertical="center"/>
    </xf>
    <xf numFmtId="3" fontId="7" fillId="4" borderId="0" xfId="1" applyNumberFormat="1" applyFont="1" applyFill="1" applyBorder="1" applyAlignment="1">
      <alignment vertical="center"/>
    </xf>
    <xf numFmtId="3" fontId="7" fillId="4" borderId="0" xfId="3" applyNumberFormat="1" applyFont="1" applyFill="1" applyBorder="1" applyAlignment="1">
      <alignment vertical="center"/>
    </xf>
    <xf numFmtId="168" fontId="7" fillId="2" borderId="0" xfId="7" applyNumberFormat="1" applyFont="1" applyFill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167" fontId="2" fillId="4" borderId="0" xfId="3" applyNumberFormat="1" applyFont="1" applyFill="1"/>
    <xf numFmtId="3" fontId="7" fillId="4" borderId="0" xfId="0" applyNumberFormat="1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167" fontId="7" fillId="4" borderId="0" xfId="3" applyNumberFormat="1" applyFont="1" applyFill="1" applyAlignment="1">
      <alignment vertical="center"/>
    </xf>
    <xf numFmtId="0" fontId="7" fillId="0" borderId="0" xfId="3" applyFont="1" applyFill="1" applyAlignment="1">
      <alignment vertical="center" wrapText="1"/>
    </xf>
    <xf numFmtId="0" fontId="2" fillId="0" borderId="0" xfId="3" applyFont="1" applyFill="1" applyAlignment="1">
      <alignment horizontal="center" vertical="center"/>
    </xf>
    <xf numFmtId="168" fontId="10" fillId="4" borderId="13" xfId="4" applyNumberFormat="1" applyFont="1" applyFill="1" applyBorder="1" applyAlignment="1">
      <alignment vertical="center"/>
    </xf>
    <xf numFmtId="0" fontId="10" fillId="4" borderId="7" xfId="6" applyFont="1" applyFill="1" applyBorder="1" applyAlignment="1">
      <alignment horizontal="right" vertical="center"/>
    </xf>
    <xf numFmtId="168" fontId="10" fillId="4" borderId="7" xfId="4" applyNumberFormat="1" applyFont="1" applyFill="1" applyBorder="1" applyAlignment="1">
      <alignment vertical="center"/>
    </xf>
    <xf numFmtId="0" fontId="11" fillId="2" borderId="7" xfId="3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1" fontId="7" fillId="2" borderId="7" xfId="3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6" fillId="0" borderId="15" xfId="5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6" fillId="4" borderId="15" xfId="5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horizontal="center" vertical="center"/>
    </xf>
    <xf numFmtId="0" fontId="10" fillId="2" borderId="7" xfId="6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right" vertical="center" wrapText="1"/>
    </xf>
    <xf numFmtId="0" fontId="10" fillId="2" borderId="7" xfId="6" applyFont="1" applyFill="1" applyBorder="1" applyAlignment="1">
      <alignment horizontal="right" vertical="center" wrapText="1"/>
    </xf>
    <xf numFmtId="0" fontId="10" fillId="2" borderId="9" xfId="4" applyFont="1" applyFill="1" applyBorder="1" applyAlignment="1">
      <alignment horizontal="right" vertical="center"/>
    </xf>
    <xf numFmtId="0" fontId="10" fillId="2" borderId="7" xfId="4" applyFont="1" applyFill="1" applyBorder="1" applyAlignment="1">
      <alignment horizontal="right" vertical="center"/>
    </xf>
    <xf numFmtId="3" fontId="10" fillId="2" borderId="7" xfId="6" applyNumberFormat="1" applyFont="1" applyFill="1" applyBorder="1" applyAlignment="1">
      <alignment horizontal="right" vertical="center"/>
    </xf>
    <xf numFmtId="0" fontId="10" fillId="2" borderId="7" xfId="4" applyNumberFormat="1" applyFont="1" applyFill="1" applyBorder="1" applyAlignment="1">
      <alignment horizontal="right" vertical="center"/>
    </xf>
    <xf numFmtId="3" fontId="10" fillId="0" borderId="7" xfId="4" applyNumberFormat="1" applyFont="1" applyFill="1" applyBorder="1" applyAlignment="1">
      <alignment horizontal="right" vertical="center"/>
    </xf>
    <xf numFmtId="3" fontId="10" fillId="2" borderId="7" xfId="7" applyNumberFormat="1" applyFont="1" applyFill="1" applyBorder="1" applyAlignment="1">
      <alignment horizontal="right" vertical="center"/>
    </xf>
    <xf numFmtId="0" fontId="2" fillId="2" borderId="7" xfId="3" applyFont="1" applyFill="1" applyBorder="1" applyAlignment="1">
      <alignment horizontal="right" vertical="center"/>
    </xf>
    <xf numFmtId="10" fontId="10" fillId="2" borderId="7" xfId="4" applyNumberFormat="1" applyFont="1" applyFill="1" applyBorder="1" applyAlignment="1">
      <alignment horizontal="right" vertical="center"/>
    </xf>
    <xf numFmtId="10" fontId="10" fillId="2" borderId="13" xfId="4" applyNumberFormat="1" applyFont="1" applyFill="1" applyBorder="1" applyAlignment="1">
      <alignment horizontal="right" vertical="center"/>
    </xf>
    <xf numFmtId="10" fontId="10" fillId="2" borderId="0" xfId="4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right" vertical="center"/>
    </xf>
    <xf numFmtId="0" fontId="7" fillId="2" borderId="0" xfId="3" applyFont="1" applyFill="1" applyBorder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2" fillId="0" borderId="0" xfId="3" applyFont="1" applyFill="1" applyAlignment="1">
      <alignment horizontal="right" vertical="center"/>
    </xf>
    <xf numFmtId="0" fontId="6" fillId="0" borderId="15" xfId="5" applyFont="1" applyFill="1" applyBorder="1" applyAlignment="1">
      <alignment horizontal="right" vertical="center" wrapText="1"/>
    </xf>
    <xf numFmtId="167" fontId="10" fillId="2" borderId="7" xfId="1" applyNumberFormat="1" applyFont="1" applyFill="1" applyBorder="1" applyAlignment="1">
      <alignment horizontal="right" vertical="center"/>
    </xf>
    <xf numFmtId="3" fontId="10" fillId="2" borderId="7" xfId="1" applyNumberFormat="1" applyFont="1" applyFill="1" applyBorder="1" applyAlignment="1">
      <alignment horizontal="right" vertical="center"/>
    </xf>
    <xf numFmtId="168" fontId="10" fillId="0" borderId="7" xfId="7" applyNumberFormat="1" applyFont="1" applyFill="1" applyBorder="1" applyAlignment="1">
      <alignment horizontal="right" vertical="center"/>
    </xf>
    <xf numFmtId="167" fontId="10" fillId="0" borderId="7" xfId="1" applyNumberFormat="1" applyFont="1" applyFill="1" applyBorder="1" applyAlignment="1">
      <alignment horizontal="right" vertical="center"/>
    </xf>
    <xf numFmtId="10" fontId="10" fillId="4" borderId="13" xfId="2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167" fontId="16" fillId="2" borderId="0" xfId="1" applyNumberFormat="1" applyFont="1" applyFill="1" applyBorder="1" applyAlignment="1">
      <alignment horizontal="right" vertical="center"/>
    </xf>
    <xf numFmtId="0" fontId="17" fillId="2" borderId="0" xfId="3" applyFont="1" applyFill="1" applyBorder="1" applyAlignment="1">
      <alignment horizontal="right" vertical="center"/>
    </xf>
    <xf numFmtId="0" fontId="10" fillId="4" borderId="7" xfId="6" applyFont="1" applyFill="1" applyBorder="1" applyAlignment="1">
      <alignment horizontal="left" vertical="center" wrapText="1"/>
    </xf>
    <xf numFmtId="0" fontId="10" fillId="4" borderId="7" xfId="4" applyFont="1" applyFill="1" applyBorder="1" applyAlignment="1">
      <alignment horizontal="center" vertical="center"/>
    </xf>
    <xf numFmtId="170" fontId="10" fillId="2" borderId="7" xfId="4" applyNumberFormat="1" applyFont="1" applyFill="1" applyBorder="1" applyAlignment="1">
      <alignment horizontal="center" vertical="center"/>
    </xf>
    <xf numFmtId="0" fontId="10" fillId="4" borderId="7" xfId="6" applyFont="1" applyFill="1" applyBorder="1" applyAlignment="1">
      <alignment vertical="center" wrapText="1"/>
    </xf>
    <xf numFmtId="14" fontId="10" fillId="4" borderId="7" xfId="4" applyNumberFormat="1" applyFont="1" applyFill="1" applyBorder="1" applyAlignment="1">
      <alignment vertical="center"/>
    </xf>
    <xf numFmtId="0" fontId="10" fillId="4" borderId="7" xfId="4" applyFont="1" applyFill="1" applyBorder="1" applyAlignment="1">
      <alignment vertical="center" wrapText="1"/>
    </xf>
    <xf numFmtId="14" fontId="10" fillId="4" borderId="7" xfId="6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4" applyFont="1" applyFill="1" applyBorder="1" applyAlignment="1">
      <alignment vertical="center"/>
    </xf>
    <xf numFmtId="0" fontId="7" fillId="4" borderId="0" xfId="4" applyNumberFormat="1" applyFont="1" applyFill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0" borderId="5" xfId="5" applyFont="1" applyFill="1" applyBorder="1" applyAlignment="1" applyProtection="1">
      <alignment horizontal="center" vertical="center" wrapText="1"/>
    </xf>
    <xf numFmtId="14" fontId="4" fillId="0" borderId="5" xfId="5" applyNumberFormat="1" applyFont="1" applyFill="1" applyBorder="1" applyAlignment="1" applyProtection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vertical="center" wrapText="1"/>
    </xf>
    <xf numFmtId="168" fontId="10" fillId="2" borderId="7" xfId="7" applyNumberFormat="1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1" fontId="10" fillId="2" borderId="7" xfId="3" applyNumberFormat="1" applyFont="1" applyFill="1" applyBorder="1" applyAlignment="1">
      <alignment horizontal="center" vertical="center" wrapText="1"/>
    </xf>
    <xf numFmtId="0" fontId="6" fillId="4" borderId="5" xfId="5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right" vertical="center" wrapText="1"/>
    </xf>
    <xf numFmtId="0" fontId="6" fillId="0" borderId="5" xfId="5" applyFont="1" applyFill="1" applyBorder="1" applyAlignment="1">
      <alignment horizontal="right" vertical="center" wrapText="1"/>
    </xf>
    <xf numFmtId="0" fontId="11" fillId="2" borderId="7" xfId="3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vertical="center" wrapText="1"/>
    </xf>
    <xf numFmtId="0" fontId="7" fillId="2" borderId="7" xfId="6" applyFont="1" applyFill="1" applyBorder="1" applyAlignment="1">
      <alignment horizontal="center" vertical="center" wrapText="1"/>
    </xf>
    <xf numFmtId="1" fontId="7" fillId="2" borderId="7" xfId="3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1" fontId="7" fillId="2" borderId="7" xfId="3" applyNumberFormat="1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vertical="center" wrapText="1"/>
    </xf>
    <xf numFmtId="0" fontId="7" fillId="2" borderId="7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horizontal="center" vertical="center"/>
    </xf>
    <xf numFmtId="168" fontId="10" fillId="2" borderId="7" xfId="4" applyNumberFormat="1" applyFont="1" applyFill="1" applyBorder="1" applyAlignment="1">
      <alignment horizontal="center" vertical="center"/>
    </xf>
    <xf numFmtId="168" fontId="10" fillId="2" borderId="7" xfId="3" applyNumberFormat="1" applyFont="1" applyFill="1" applyBorder="1" applyAlignment="1">
      <alignment horizontal="center" vertical="center"/>
    </xf>
    <xf numFmtId="0" fontId="10" fillId="2" borderId="10" xfId="4" applyFont="1" applyFill="1" applyBorder="1" applyAlignment="1">
      <alignment vertical="center" wrapText="1"/>
    </xf>
    <xf numFmtId="0" fontId="10" fillId="2" borderId="11" xfId="4" applyFont="1" applyFill="1" applyBorder="1" applyAlignment="1">
      <alignment vertical="center" wrapText="1"/>
    </xf>
    <xf numFmtId="0" fontId="10" fillId="2" borderId="12" xfId="4" applyFont="1" applyFill="1" applyBorder="1" applyAlignment="1">
      <alignment vertical="center" wrapText="1"/>
    </xf>
    <xf numFmtId="0" fontId="7" fillId="2" borderId="13" xfId="4" applyFont="1" applyFill="1" applyBorder="1" applyAlignment="1">
      <alignment horizontal="center" vertical="center"/>
    </xf>
    <xf numFmtId="0" fontId="10" fillId="2" borderId="14" xfId="4" applyFont="1" applyFill="1" applyBorder="1" applyAlignment="1">
      <alignment vertical="center" wrapText="1"/>
    </xf>
    <xf numFmtId="168" fontId="10" fillId="2" borderId="13" xfId="3" applyNumberFormat="1" applyFont="1" applyFill="1" applyBorder="1" applyAlignment="1">
      <alignment horizontal="center" vertical="center"/>
    </xf>
  </cellXfs>
  <cellStyles count="10">
    <cellStyle name="Excel Built-in Normal" xfId="9"/>
    <cellStyle name="Millares" xfId="1" builtinId="3"/>
    <cellStyle name="Millares 4" xfId="8"/>
    <cellStyle name="Moneda" xfId="2" builtinId="4"/>
    <cellStyle name="Normal" xfId="0" builtinId="0"/>
    <cellStyle name="Normal 2 2" xfId="5"/>
    <cellStyle name="Normal 3" xfId="3"/>
    <cellStyle name="Normal 3 2" xfId="4"/>
    <cellStyle name="Normal 3 3" xfId="6"/>
    <cellStyle name="Porcentaje 3 2 2" xfId="7"/>
  </cellStyles>
  <dxfs count="2">
    <dxf>
      <font>
        <b val="0"/>
        <condense val="0"/>
        <extend val="0"/>
        <color indexed="8"/>
      </font>
      <fill>
        <patternFill patternType="solid">
          <fgColor indexed="64"/>
          <bgColor indexed="26"/>
        </patternFill>
      </fill>
    </dxf>
    <dxf>
      <font>
        <b val="0"/>
        <condense val="0"/>
        <extend val="0"/>
        <color indexed="8"/>
      </font>
      <fill>
        <patternFill patternType="solid">
          <fgColor indexed="64"/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25</xdr:col>
      <xdr:colOff>66675</xdr:colOff>
      <xdr:row>1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6200" y="0"/>
          <a:ext cx="26717625" cy="1266825"/>
          <a:chOff x="0" y="0"/>
          <a:chExt cx="14423" cy="177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1003" y="0"/>
            <a:ext cx="3420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/>
            <a:r>
              <a:rPr lang="es-CO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MEDE01.03.03.18.P01.F05 </a:t>
            </a:r>
            <a:endParaRPr lang="es-CO" sz="9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5" name="Rectangle 4"/>
          <xdr:cNvSpPr>
            <a:spLocks noChangeArrowheads="1"/>
          </xdr:cNvSpPr>
        </xdr:nvSpPr>
        <xdr:spPr bwMode="auto">
          <a:xfrm>
            <a:off x="12736" y="588"/>
            <a:ext cx="1687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chemeClr val="tx1"/>
                </a:solidFill>
                <a:latin typeface="Arial"/>
                <a:cs typeface="Arial"/>
              </a:rPr>
              <a:t>9</a:t>
            </a:r>
          </a:p>
        </xdr:txBody>
      </xdr:sp>
      <xdr:sp macro="" textlink="" fLocksText="0">
        <xdr:nvSpPr>
          <xdr:cNvPr id="6" name="Rectangle 5"/>
          <xdr:cNvSpPr>
            <a:spLocks noChangeArrowheads="1"/>
          </xdr:cNvSpPr>
        </xdr:nvSpPr>
        <xdr:spPr bwMode="auto">
          <a:xfrm>
            <a:off x="11003" y="588"/>
            <a:ext cx="1757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760" y="895"/>
            <a:ext cx="1663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09/jul/2020</a:t>
            </a:r>
            <a:endParaRPr lang="es-CO" sz="800">
              <a:solidFill>
                <a:schemeClr val="tx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11003" y="895"/>
            <a:ext cx="1757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1780" y="0"/>
            <a:ext cx="9222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</a:t>
            </a:r>
            <a:r>
              <a:rPr lang="es-CO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INTEGRADOS</a:t>
            </a:r>
            <a:endParaRPr lang="en-US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itchFamily="34" charset="0"/>
                <a:ea typeface="+mn-ea"/>
                <a:cs typeface="Arial" pitchFamily="34" charset="0"/>
              </a:rPr>
              <a:t>SGC - MECI - SISTEDA </a:t>
            </a:r>
          </a:p>
          <a:p>
            <a:pPr algn="ctr"/>
            <a:endParaRPr lang="es-CO" sz="10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effectLst/>
                <a:latin typeface="Arial" pitchFamily="34" charset="0"/>
                <a:ea typeface="+mn-ea"/>
                <a:cs typeface="Arial" pitchFamily="34" charset="0"/>
              </a:rPr>
              <a:t>SEGUIMIENTO</a:t>
            </a:r>
            <a:r>
              <a:rPr lang="es-ES" sz="12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DEL PLAN DE ACCIÓN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CO" sz="1200" b="0">
                <a:effectLst/>
                <a:latin typeface="Arial" pitchFamily="34" charset="0"/>
                <a:ea typeface="+mn-ea"/>
                <a:cs typeface="Arial" pitchFamily="34" charset="0"/>
              </a:rPr>
              <a:t>RELACIÓN DE LOS PROYECTOS DE COMPETENCIA DEL </a:t>
            </a:r>
            <a:r>
              <a:rPr lang="es-CO" sz="1200" b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ORGANISMO</a:t>
            </a:r>
            <a:r>
              <a:rPr lang="es-CO" sz="1200" b="0">
                <a:effectLst/>
                <a:latin typeface="Arial" pitchFamily="34" charset="0"/>
                <a:ea typeface="+mn-ea"/>
                <a:cs typeface="Arial" pitchFamily="34" charset="0"/>
              </a:rPr>
              <a:t>  FRENTE AL PLAN DE DESARROLLO</a:t>
            </a:r>
            <a:endParaRPr lang="es-CO" sz="1200" b="0">
              <a:effectLst/>
              <a:latin typeface="Arial" pitchFamily="34" charset="0"/>
              <a:cs typeface="Arial" pitchFamily="34" charset="0"/>
            </a:endParaRPr>
          </a:p>
          <a:p>
            <a:pPr algn="ctr" rtl="0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 1S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76200</xdr:colOff>
      <xdr:row>0</xdr:row>
      <xdr:rowOff>123825</xdr:rowOff>
    </xdr:from>
    <xdr:to>
      <xdr:col>2</xdr:col>
      <xdr:colOff>428625</xdr:colOff>
      <xdr:row>0</xdr:row>
      <xdr:rowOff>952500</xdr:rowOff>
    </xdr:to>
    <xdr:pic>
      <xdr:nvPicPr>
        <xdr:cNvPr id="10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23825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514350</xdr:colOff>
      <xdr:row>0</xdr:row>
      <xdr:rowOff>966498</xdr:rowOff>
    </xdr:from>
    <xdr:to>
      <xdr:col>3</xdr:col>
      <xdr:colOff>266700</xdr:colOff>
      <xdr:row>0</xdr:row>
      <xdr:rowOff>1171575</xdr:rowOff>
    </xdr:to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514350" y="966498"/>
          <a:ext cx="1914525" cy="20507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endParaRPr lang="es-CO" sz="700" b="0" i="0"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ESTRATEGICO</a:t>
          </a: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8"/>
  <sheetViews>
    <sheetView tabSelected="1" topLeftCell="A13" workbookViewId="0">
      <selection activeCell="B14" sqref="B14"/>
    </sheetView>
  </sheetViews>
  <sheetFormatPr baseColWidth="10" defaultRowHeight="16.5" x14ac:dyDescent="0.25"/>
  <cols>
    <col min="1" max="1" width="13" style="159" customWidth="1"/>
    <col min="2" max="2" width="10.85546875" style="2" customWidth="1"/>
    <col min="3" max="3" width="8.5703125" style="159" customWidth="1"/>
    <col min="4" max="4" width="55" style="2" customWidth="1"/>
    <col min="5" max="5" width="13" style="2" customWidth="1"/>
    <col min="6" max="8" width="12.42578125" style="2" customWidth="1"/>
    <col min="9" max="9" width="17.7109375" style="2" customWidth="1"/>
    <col min="10" max="10" width="17.5703125" style="159" customWidth="1"/>
    <col min="11" max="13" width="13.140625" style="189" customWidth="1"/>
    <col min="14" max="14" width="12.7109375" style="2" customWidth="1"/>
    <col min="15" max="15" width="11.7109375" style="159" customWidth="1"/>
    <col min="16" max="16" width="17.5703125" style="2" customWidth="1"/>
    <col min="17" max="17" width="16.28515625" style="137" customWidth="1"/>
    <col min="18" max="18" width="15.7109375" style="137" customWidth="1"/>
    <col min="19" max="19" width="16.42578125" style="137" customWidth="1"/>
    <col min="20" max="21" width="12.7109375" style="2" customWidth="1"/>
    <col min="22" max="23" width="10.7109375" style="2" customWidth="1"/>
    <col min="24" max="24" width="34" style="2" customWidth="1"/>
    <col min="25" max="25" width="17.140625" style="1" customWidth="1"/>
    <col min="26" max="26" width="11.42578125" style="2"/>
    <col min="27" max="27" width="12.42578125" style="2" bestFit="1" customWidth="1"/>
    <col min="28" max="256" width="11.42578125" style="2"/>
    <col min="257" max="257" width="13" style="2" customWidth="1"/>
    <col min="258" max="258" width="10.85546875" style="2" customWidth="1"/>
    <col min="259" max="259" width="8.5703125" style="2" customWidth="1"/>
    <col min="260" max="260" width="55" style="2" customWidth="1"/>
    <col min="261" max="261" width="13" style="2" customWidth="1"/>
    <col min="262" max="264" width="12.42578125" style="2" customWidth="1"/>
    <col min="265" max="265" width="17.7109375" style="2" customWidth="1"/>
    <col min="266" max="266" width="17.5703125" style="2" customWidth="1"/>
    <col min="267" max="269" width="13.140625" style="2" customWidth="1"/>
    <col min="270" max="270" width="12.7109375" style="2" customWidth="1"/>
    <col min="271" max="271" width="11.7109375" style="2" customWidth="1"/>
    <col min="272" max="272" width="17.5703125" style="2" customWidth="1"/>
    <col min="273" max="273" width="16.28515625" style="2" customWidth="1"/>
    <col min="274" max="274" width="15.7109375" style="2" customWidth="1"/>
    <col min="275" max="275" width="16.42578125" style="2" customWidth="1"/>
    <col min="276" max="277" width="12.7109375" style="2" customWidth="1"/>
    <col min="278" max="279" width="10.7109375" style="2" customWidth="1"/>
    <col min="280" max="280" width="34" style="2" customWidth="1"/>
    <col min="281" max="281" width="17.140625" style="2" customWidth="1"/>
    <col min="282" max="282" width="11.42578125" style="2"/>
    <col min="283" max="283" width="12.42578125" style="2" bestFit="1" customWidth="1"/>
    <col min="284" max="512" width="11.42578125" style="2"/>
    <col min="513" max="513" width="13" style="2" customWidth="1"/>
    <col min="514" max="514" width="10.85546875" style="2" customWidth="1"/>
    <col min="515" max="515" width="8.5703125" style="2" customWidth="1"/>
    <col min="516" max="516" width="55" style="2" customWidth="1"/>
    <col min="517" max="517" width="13" style="2" customWidth="1"/>
    <col min="518" max="520" width="12.42578125" style="2" customWidth="1"/>
    <col min="521" max="521" width="17.7109375" style="2" customWidth="1"/>
    <col min="522" max="522" width="17.5703125" style="2" customWidth="1"/>
    <col min="523" max="525" width="13.140625" style="2" customWidth="1"/>
    <col min="526" max="526" width="12.7109375" style="2" customWidth="1"/>
    <col min="527" max="527" width="11.7109375" style="2" customWidth="1"/>
    <col min="528" max="528" width="17.5703125" style="2" customWidth="1"/>
    <col min="529" max="529" width="16.28515625" style="2" customWidth="1"/>
    <col min="530" max="530" width="15.7109375" style="2" customWidth="1"/>
    <col min="531" max="531" width="16.42578125" style="2" customWidth="1"/>
    <col min="532" max="533" width="12.7109375" style="2" customWidth="1"/>
    <col min="534" max="535" width="10.7109375" style="2" customWidth="1"/>
    <col min="536" max="536" width="34" style="2" customWidth="1"/>
    <col min="537" max="537" width="17.140625" style="2" customWidth="1"/>
    <col min="538" max="538" width="11.42578125" style="2"/>
    <col min="539" max="539" width="12.42578125" style="2" bestFit="1" customWidth="1"/>
    <col min="540" max="768" width="11.42578125" style="2"/>
    <col min="769" max="769" width="13" style="2" customWidth="1"/>
    <col min="770" max="770" width="10.85546875" style="2" customWidth="1"/>
    <col min="771" max="771" width="8.5703125" style="2" customWidth="1"/>
    <col min="772" max="772" width="55" style="2" customWidth="1"/>
    <col min="773" max="773" width="13" style="2" customWidth="1"/>
    <col min="774" max="776" width="12.42578125" style="2" customWidth="1"/>
    <col min="777" max="777" width="17.7109375" style="2" customWidth="1"/>
    <col min="778" max="778" width="17.5703125" style="2" customWidth="1"/>
    <col min="779" max="781" width="13.140625" style="2" customWidth="1"/>
    <col min="782" max="782" width="12.7109375" style="2" customWidth="1"/>
    <col min="783" max="783" width="11.7109375" style="2" customWidth="1"/>
    <col min="784" max="784" width="17.5703125" style="2" customWidth="1"/>
    <col min="785" max="785" width="16.28515625" style="2" customWidth="1"/>
    <col min="786" max="786" width="15.7109375" style="2" customWidth="1"/>
    <col min="787" max="787" width="16.42578125" style="2" customWidth="1"/>
    <col min="788" max="789" width="12.7109375" style="2" customWidth="1"/>
    <col min="790" max="791" width="10.7109375" style="2" customWidth="1"/>
    <col min="792" max="792" width="34" style="2" customWidth="1"/>
    <col min="793" max="793" width="17.140625" style="2" customWidth="1"/>
    <col min="794" max="794" width="11.42578125" style="2"/>
    <col min="795" max="795" width="12.42578125" style="2" bestFit="1" customWidth="1"/>
    <col min="796" max="1024" width="11.42578125" style="2"/>
    <col min="1025" max="1025" width="13" style="2" customWidth="1"/>
    <col min="1026" max="1026" width="10.85546875" style="2" customWidth="1"/>
    <col min="1027" max="1027" width="8.5703125" style="2" customWidth="1"/>
    <col min="1028" max="1028" width="55" style="2" customWidth="1"/>
    <col min="1029" max="1029" width="13" style="2" customWidth="1"/>
    <col min="1030" max="1032" width="12.42578125" style="2" customWidth="1"/>
    <col min="1033" max="1033" width="17.7109375" style="2" customWidth="1"/>
    <col min="1034" max="1034" width="17.5703125" style="2" customWidth="1"/>
    <col min="1035" max="1037" width="13.140625" style="2" customWidth="1"/>
    <col min="1038" max="1038" width="12.7109375" style="2" customWidth="1"/>
    <col min="1039" max="1039" width="11.7109375" style="2" customWidth="1"/>
    <col min="1040" max="1040" width="17.5703125" style="2" customWidth="1"/>
    <col min="1041" max="1041" width="16.28515625" style="2" customWidth="1"/>
    <col min="1042" max="1042" width="15.7109375" style="2" customWidth="1"/>
    <col min="1043" max="1043" width="16.42578125" style="2" customWidth="1"/>
    <col min="1044" max="1045" width="12.7109375" style="2" customWidth="1"/>
    <col min="1046" max="1047" width="10.7109375" style="2" customWidth="1"/>
    <col min="1048" max="1048" width="34" style="2" customWidth="1"/>
    <col min="1049" max="1049" width="17.140625" style="2" customWidth="1"/>
    <col min="1050" max="1050" width="11.42578125" style="2"/>
    <col min="1051" max="1051" width="12.42578125" style="2" bestFit="1" customWidth="1"/>
    <col min="1052" max="1280" width="11.42578125" style="2"/>
    <col min="1281" max="1281" width="13" style="2" customWidth="1"/>
    <col min="1282" max="1282" width="10.85546875" style="2" customWidth="1"/>
    <col min="1283" max="1283" width="8.5703125" style="2" customWidth="1"/>
    <col min="1284" max="1284" width="55" style="2" customWidth="1"/>
    <col min="1285" max="1285" width="13" style="2" customWidth="1"/>
    <col min="1286" max="1288" width="12.42578125" style="2" customWidth="1"/>
    <col min="1289" max="1289" width="17.7109375" style="2" customWidth="1"/>
    <col min="1290" max="1290" width="17.5703125" style="2" customWidth="1"/>
    <col min="1291" max="1293" width="13.140625" style="2" customWidth="1"/>
    <col min="1294" max="1294" width="12.7109375" style="2" customWidth="1"/>
    <col min="1295" max="1295" width="11.7109375" style="2" customWidth="1"/>
    <col min="1296" max="1296" width="17.5703125" style="2" customWidth="1"/>
    <col min="1297" max="1297" width="16.28515625" style="2" customWidth="1"/>
    <col min="1298" max="1298" width="15.7109375" style="2" customWidth="1"/>
    <col min="1299" max="1299" width="16.42578125" style="2" customWidth="1"/>
    <col min="1300" max="1301" width="12.7109375" style="2" customWidth="1"/>
    <col min="1302" max="1303" width="10.7109375" style="2" customWidth="1"/>
    <col min="1304" max="1304" width="34" style="2" customWidth="1"/>
    <col min="1305" max="1305" width="17.140625" style="2" customWidth="1"/>
    <col min="1306" max="1306" width="11.42578125" style="2"/>
    <col min="1307" max="1307" width="12.42578125" style="2" bestFit="1" customWidth="1"/>
    <col min="1308" max="1536" width="11.42578125" style="2"/>
    <col min="1537" max="1537" width="13" style="2" customWidth="1"/>
    <col min="1538" max="1538" width="10.85546875" style="2" customWidth="1"/>
    <col min="1539" max="1539" width="8.5703125" style="2" customWidth="1"/>
    <col min="1540" max="1540" width="55" style="2" customWidth="1"/>
    <col min="1541" max="1541" width="13" style="2" customWidth="1"/>
    <col min="1542" max="1544" width="12.42578125" style="2" customWidth="1"/>
    <col min="1545" max="1545" width="17.7109375" style="2" customWidth="1"/>
    <col min="1546" max="1546" width="17.5703125" style="2" customWidth="1"/>
    <col min="1547" max="1549" width="13.140625" style="2" customWidth="1"/>
    <col min="1550" max="1550" width="12.7109375" style="2" customWidth="1"/>
    <col min="1551" max="1551" width="11.7109375" style="2" customWidth="1"/>
    <col min="1552" max="1552" width="17.5703125" style="2" customWidth="1"/>
    <col min="1553" max="1553" width="16.28515625" style="2" customWidth="1"/>
    <col min="1554" max="1554" width="15.7109375" style="2" customWidth="1"/>
    <col min="1555" max="1555" width="16.42578125" style="2" customWidth="1"/>
    <col min="1556" max="1557" width="12.7109375" style="2" customWidth="1"/>
    <col min="1558" max="1559" width="10.7109375" style="2" customWidth="1"/>
    <col min="1560" max="1560" width="34" style="2" customWidth="1"/>
    <col min="1561" max="1561" width="17.140625" style="2" customWidth="1"/>
    <col min="1562" max="1562" width="11.42578125" style="2"/>
    <col min="1563" max="1563" width="12.42578125" style="2" bestFit="1" customWidth="1"/>
    <col min="1564" max="1792" width="11.42578125" style="2"/>
    <col min="1793" max="1793" width="13" style="2" customWidth="1"/>
    <col min="1794" max="1794" width="10.85546875" style="2" customWidth="1"/>
    <col min="1795" max="1795" width="8.5703125" style="2" customWidth="1"/>
    <col min="1796" max="1796" width="55" style="2" customWidth="1"/>
    <col min="1797" max="1797" width="13" style="2" customWidth="1"/>
    <col min="1798" max="1800" width="12.42578125" style="2" customWidth="1"/>
    <col min="1801" max="1801" width="17.7109375" style="2" customWidth="1"/>
    <col min="1802" max="1802" width="17.5703125" style="2" customWidth="1"/>
    <col min="1803" max="1805" width="13.140625" style="2" customWidth="1"/>
    <col min="1806" max="1806" width="12.7109375" style="2" customWidth="1"/>
    <col min="1807" max="1807" width="11.7109375" style="2" customWidth="1"/>
    <col min="1808" max="1808" width="17.5703125" style="2" customWidth="1"/>
    <col min="1809" max="1809" width="16.28515625" style="2" customWidth="1"/>
    <col min="1810" max="1810" width="15.7109375" style="2" customWidth="1"/>
    <col min="1811" max="1811" width="16.42578125" style="2" customWidth="1"/>
    <col min="1812" max="1813" width="12.7109375" style="2" customWidth="1"/>
    <col min="1814" max="1815" width="10.7109375" style="2" customWidth="1"/>
    <col min="1816" max="1816" width="34" style="2" customWidth="1"/>
    <col min="1817" max="1817" width="17.140625" style="2" customWidth="1"/>
    <col min="1818" max="1818" width="11.42578125" style="2"/>
    <col min="1819" max="1819" width="12.42578125" style="2" bestFit="1" customWidth="1"/>
    <col min="1820" max="2048" width="11.42578125" style="2"/>
    <col min="2049" max="2049" width="13" style="2" customWidth="1"/>
    <col min="2050" max="2050" width="10.85546875" style="2" customWidth="1"/>
    <col min="2051" max="2051" width="8.5703125" style="2" customWidth="1"/>
    <col min="2052" max="2052" width="55" style="2" customWidth="1"/>
    <col min="2053" max="2053" width="13" style="2" customWidth="1"/>
    <col min="2054" max="2056" width="12.42578125" style="2" customWidth="1"/>
    <col min="2057" max="2057" width="17.7109375" style="2" customWidth="1"/>
    <col min="2058" max="2058" width="17.5703125" style="2" customWidth="1"/>
    <col min="2059" max="2061" width="13.140625" style="2" customWidth="1"/>
    <col min="2062" max="2062" width="12.7109375" style="2" customWidth="1"/>
    <col min="2063" max="2063" width="11.7109375" style="2" customWidth="1"/>
    <col min="2064" max="2064" width="17.5703125" style="2" customWidth="1"/>
    <col min="2065" max="2065" width="16.28515625" style="2" customWidth="1"/>
    <col min="2066" max="2066" width="15.7109375" style="2" customWidth="1"/>
    <col min="2067" max="2067" width="16.42578125" style="2" customWidth="1"/>
    <col min="2068" max="2069" width="12.7109375" style="2" customWidth="1"/>
    <col min="2070" max="2071" width="10.7109375" style="2" customWidth="1"/>
    <col min="2072" max="2072" width="34" style="2" customWidth="1"/>
    <col min="2073" max="2073" width="17.140625" style="2" customWidth="1"/>
    <col min="2074" max="2074" width="11.42578125" style="2"/>
    <col min="2075" max="2075" width="12.42578125" style="2" bestFit="1" customWidth="1"/>
    <col min="2076" max="2304" width="11.42578125" style="2"/>
    <col min="2305" max="2305" width="13" style="2" customWidth="1"/>
    <col min="2306" max="2306" width="10.85546875" style="2" customWidth="1"/>
    <col min="2307" max="2307" width="8.5703125" style="2" customWidth="1"/>
    <col min="2308" max="2308" width="55" style="2" customWidth="1"/>
    <col min="2309" max="2309" width="13" style="2" customWidth="1"/>
    <col min="2310" max="2312" width="12.42578125" style="2" customWidth="1"/>
    <col min="2313" max="2313" width="17.7109375" style="2" customWidth="1"/>
    <col min="2314" max="2314" width="17.5703125" style="2" customWidth="1"/>
    <col min="2315" max="2317" width="13.140625" style="2" customWidth="1"/>
    <col min="2318" max="2318" width="12.7109375" style="2" customWidth="1"/>
    <col min="2319" max="2319" width="11.7109375" style="2" customWidth="1"/>
    <col min="2320" max="2320" width="17.5703125" style="2" customWidth="1"/>
    <col min="2321" max="2321" width="16.28515625" style="2" customWidth="1"/>
    <col min="2322" max="2322" width="15.7109375" style="2" customWidth="1"/>
    <col min="2323" max="2323" width="16.42578125" style="2" customWidth="1"/>
    <col min="2324" max="2325" width="12.7109375" style="2" customWidth="1"/>
    <col min="2326" max="2327" width="10.7109375" style="2" customWidth="1"/>
    <col min="2328" max="2328" width="34" style="2" customWidth="1"/>
    <col min="2329" max="2329" width="17.140625" style="2" customWidth="1"/>
    <col min="2330" max="2330" width="11.42578125" style="2"/>
    <col min="2331" max="2331" width="12.42578125" style="2" bestFit="1" customWidth="1"/>
    <col min="2332" max="2560" width="11.42578125" style="2"/>
    <col min="2561" max="2561" width="13" style="2" customWidth="1"/>
    <col min="2562" max="2562" width="10.85546875" style="2" customWidth="1"/>
    <col min="2563" max="2563" width="8.5703125" style="2" customWidth="1"/>
    <col min="2564" max="2564" width="55" style="2" customWidth="1"/>
    <col min="2565" max="2565" width="13" style="2" customWidth="1"/>
    <col min="2566" max="2568" width="12.42578125" style="2" customWidth="1"/>
    <col min="2569" max="2569" width="17.7109375" style="2" customWidth="1"/>
    <col min="2570" max="2570" width="17.5703125" style="2" customWidth="1"/>
    <col min="2571" max="2573" width="13.140625" style="2" customWidth="1"/>
    <col min="2574" max="2574" width="12.7109375" style="2" customWidth="1"/>
    <col min="2575" max="2575" width="11.7109375" style="2" customWidth="1"/>
    <col min="2576" max="2576" width="17.5703125" style="2" customWidth="1"/>
    <col min="2577" max="2577" width="16.28515625" style="2" customWidth="1"/>
    <col min="2578" max="2578" width="15.7109375" style="2" customWidth="1"/>
    <col min="2579" max="2579" width="16.42578125" style="2" customWidth="1"/>
    <col min="2580" max="2581" width="12.7109375" style="2" customWidth="1"/>
    <col min="2582" max="2583" width="10.7109375" style="2" customWidth="1"/>
    <col min="2584" max="2584" width="34" style="2" customWidth="1"/>
    <col min="2585" max="2585" width="17.140625" style="2" customWidth="1"/>
    <col min="2586" max="2586" width="11.42578125" style="2"/>
    <col min="2587" max="2587" width="12.42578125" style="2" bestFit="1" customWidth="1"/>
    <col min="2588" max="2816" width="11.42578125" style="2"/>
    <col min="2817" max="2817" width="13" style="2" customWidth="1"/>
    <col min="2818" max="2818" width="10.85546875" style="2" customWidth="1"/>
    <col min="2819" max="2819" width="8.5703125" style="2" customWidth="1"/>
    <col min="2820" max="2820" width="55" style="2" customWidth="1"/>
    <col min="2821" max="2821" width="13" style="2" customWidth="1"/>
    <col min="2822" max="2824" width="12.42578125" style="2" customWidth="1"/>
    <col min="2825" max="2825" width="17.7109375" style="2" customWidth="1"/>
    <col min="2826" max="2826" width="17.5703125" style="2" customWidth="1"/>
    <col min="2827" max="2829" width="13.140625" style="2" customWidth="1"/>
    <col min="2830" max="2830" width="12.7109375" style="2" customWidth="1"/>
    <col min="2831" max="2831" width="11.7109375" style="2" customWidth="1"/>
    <col min="2832" max="2832" width="17.5703125" style="2" customWidth="1"/>
    <col min="2833" max="2833" width="16.28515625" style="2" customWidth="1"/>
    <col min="2834" max="2834" width="15.7109375" style="2" customWidth="1"/>
    <col min="2835" max="2835" width="16.42578125" style="2" customWidth="1"/>
    <col min="2836" max="2837" width="12.7109375" style="2" customWidth="1"/>
    <col min="2838" max="2839" width="10.7109375" style="2" customWidth="1"/>
    <col min="2840" max="2840" width="34" style="2" customWidth="1"/>
    <col min="2841" max="2841" width="17.140625" style="2" customWidth="1"/>
    <col min="2842" max="2842" width="11.42578125" style="2"/>
    <col min="2843" max="2843" width="12.42578125" style="2" bestFit="1" customWidth="1"/>
    <col min="2844" max="3072" width="11.42578125" style="2"/>
    <col min="3073" max="3073" width="13" style="2" customWidth="1"/>
    <col min="3074" max="3074" width="10.85546875" style="2" customWidth="1"/>
    <col min="3075" max="3075" width="8.5703125" style="2" customWidth="1"/>
    <col min="3076" max="3076" width="55" style="2" customWidth="1"/>
    <col min="3077" max="3077" width="13" style="2" customWidth="1"/>
    <col min="3078" max="3080" width="12.42578125" style="2" customWidth="1"/>
    <col min="3081" max="3081" width="17.7109375" style="2" customWidth="1"/>
    <col min="3082" max="3082" width="17.5703125" style="2" customWidth="1"/>
    <col min="3083" max="3085" width="13.140625" style="2" customWidth="1"/>
    <col min="3086" max="3086" width="12.7109375" style="2" customWidth="1"/>
    <col min="3087" max="3087" width="11.7109375" style="2" customWidth="1"/>
    <col min="3088" max="3088" width="17.5703125" style="2" customWidth="1"/>
    <col min="3089" max="3089" width="16.28515625" style="2" customWidth="1"/>
    <col min="3090" max="3090" width="15.7109375" style="2" customWidth="1"/>
    <col min="3091" max="3091" width="16.42578125" style="2" customWidth="1"/>
    <col min="3092" max="3093" width="12.7109375" style="2" customWidth="1"/>
    <col min="3094" max="3095" width="10.7109375" style="2" customWidth="1"/>
    <col min="3096" max="3096" width="34" style="2" customWidth="1"/>
    <col min="3097" max="3097" width="17.140625" style="2" customWidth="1"/>
    <col min="3098" max="3098" width="11.42578125" style="2"/>
    <col min="3099" max="3099" width="12.42578125" style="2" bestFit="1" customWidth="1"/>
    <col min="3100" max="3328" width="11.42578125" style="2"/>
    <col min="3329" max="3329" width="13" style="2" customWidth="1"/>
    <col min="3330" max="3330" width="10.85546875" style="2" customWidth="1"/>
    <col min="3331" max="3331" width="8.5703125" style="2" customWidth="1"/>
    <col min="3332" max="3332" width="55" style="2" customWidth="1"/>
    <col min="3333" max="3333" width="13" style="2" customWidth="1"/>
    <col min="3334" max="3336" width="12.42578125" style="2" customWidth="1"/>
    <col min="3337" max="3337" width="17.7109375" style="2" customWidth="1"/>
    <col min="3338" max="3338" width="17.5703125" style="2" customWidth="1"/>
    <col min="3339" max="3341" width="13.140625" style="2" customWidth="1"/>
    <col min="3342" max="3342" width="12.7109375" style="2" customWidth="1"/>
    <col min="3343" max="3343" width="11.7109375" style="2" customWidth="1"/>
    <col min="3344" max="3344" width="17.5703125" style="2" customWidth="1"/>
    <col min="3345" max="3345" width="16.28515625" style="2" customWidth="1"/>
    <col min="3346" max="3346" width="15.7109375" style="2" customWidth="1"/>
    <col min="3347" max="3347" width="16.42578125" style="2" customWidth="1"/>
    <col min="3348" max="3349" width="12.7109375" style="2" customWidth="1"/>
    <col min="3350" max="3351" width="10.7109375" style="2" customWidth="1"/>
    <col min="3352" max="3352" width="34" style="2" customWidth="1"/>
    <col min="3353" max="3353" width="17.140625" style="2" customWidth="1"/>
    <col min="3354" max="3354" width="11.42578125" style="2"/>
    <col min="3355" max="3355" width="12.42578125" style="2" bestFit="1" customWidth="1"/>
    <col min="3356" max="3584" width="11.42578125" style="2"/>
    <col min="3585" max="3585" width="13" style="2" customWidth="1"/>
    <col min="3586" max="3586" width="10.85546875" style="2" customWidth="1"/>
    <col min="3587" max="3587" width="8.5703125" style="2" customWidth="1"/>
    <col min="3588" max="3588" width="55" style="2" customWidth="1"/>
    <col min="3589" max="3589" width="13" style="2" customWidth="1"/>
    <col min="3590" max="3592" width="12.42578125" style="2" customWidth="1"/>
    <col min="3593" max="3593" width="17.7109375" style="2" customWidth="1"/>
    <col min="3594" max="3594" width="17.5703125" style="2" customWidth="1"/>
    <col min="3595" max="3597" width="13.140625" style="2" customWidth="1"/>
    <col min="3598" max="3598" width="12.7109375" style="2" customWidth="1"/>
    <col min="3599" max="3599" width="11.7109375" style="2" customWidth="1"/>
    <col min="3600" max="3600" width="17.5703125" style="2" customWidth="1"/>
    <col min="3601" max="3601" width="16.28515625" style="2" customWidth="1"/>
    <col min="3602" max="3602" width="15.7109375" style="2" customWidth="1"/>
    <col min="3603" max="3603" width="16.42578125" style="2" customWidth="1"/>
    <col min="3604" max="3605" width="12.7109375" style="2" customWidth="1"/>
    <col min="3606" max="3607" width="10.7109375" style="2" customWidth="1"/>
    <col min="3608" max="3608" width="34" style="2" customWidth="1"/>
    <col min="3609" max="3609" width="17.140625" style="2" customWidth="1"/>
    <col min="3610" max="3610" width="11.42578125" style="2"/>
    <col min="3611" max="3611" width="12.42578125" style="2" bestFit="1" customWidth="1"/>
    <col min="3612" max="3840" width="11.42578125" style="2"/>
    <col min="3841" max="3841" width="13" style="2" customWidth="1"/>
    <col min="3842" max="3842" width="10.85546875" style="2" customWidth="1"/>
    <col min="3843" max="3843" width="8.5703125" style="2" customWidth="1"/>
    <col min="3844" max="3844" width="55" style="2" customWidth="1"/>
    <col min="3845" max="3845" width="13" style="2" customWidth="1"/>
    <col min="3846" max="3848" width="12.42578125" style="2" customWidth="1"/>
    <col min="3849" max="3849" width="17.7109375" style="2" customWidth="1"/>
    <col min="3850" max="3850" width="17.5703125" style="2" customWidth="1"/>
    <col min="3851" max="3853" width="13.140625" style="2" customWidth="1"/>
    <col min="3854" max="3854" width="12.7109375" style="2" customWidth="1"/>
    <col min="3855" max="3855" width="11.7109375" style="2" customWidth="1"/>
    <col min="3856" max="3856" width="17.5703125" style="2" customWidth="1"/>
    <col min="3857" max="3857" width="16.28515625" style="2" customWidth="1"/>
    <col min="3858" max="3858" width="15.7109375" style="2" customWidth="1"/>
    <col min="3859" max="3859" width="16.42578125" style="2" customWidth="1"/>
    <col min="3860" max="3861" width="12.7109375" style="2" customWidth="1"/>
    <col min="3862" max="3863" width="10.7109375" style="2" customWidth="1"/>
    <col min="3864" max="3864" width="34" style="2" customWidth="1"/>
    <col min="3865" max="3865" width="17.140625" style="2" customWidth="1"/>
    <col min="3866" max="3866" width="11.42578125" style="2"/>
    <col min="3867" max="3867" width="12.42578125" style="2" bestFit="1" customWidth="1"/>
    <col min="3868" max="4096" width="11.42578125" style="2"/>
    <col min="4097" max="4097" width="13" style="2" customWidth="1"/>
    <col min="4098" max="4098" width="10.85546875" style="2" customWidth="1"/>
    <col min="4099" max="4099" width="8.5703125" style="2" customWidth="1"/>
    <col min="4100" max="4100" width="55" style="2" customWidth="1"/>
    <col min="4101" max="4101" width="13" style="2" customWidth="1"/>
    <col min="4102" max="4104" width="12.42578125" style="2" customWidth="1"/>
    <col min="4105" max="4105" width="17.7109375" style="2" customWidth="1"/>
    <col min="4106" max="4106" width="17.5703125" style="2" customWidth="1"/>
    <col min="4107" max="4109" width="13.140625" style="2" customWidth="1"/>
    <col min="4110" max="4110" width="12.7109375" style="2" customWidth="1"/>
    <col min="4111" max="4111" width="11.7109375" style="2" customWidth="1"/>
    <col min="4112" max="4112" width="17.5703125" style="2" customWidth="1"/>
    <col min="4113" max="4113" width="16.28515625" style="2" customWidth="1"/>
    <col min="4114" max="4114" width="15.7109375" style="2" customWidth="1"/>
    <col min="4115" max="4115" width="16.42578125" style="2" customWidth="1"/>
    <col min="4116" max="4117" width="12.7109375" style="2" customWidth="1"/>
    <col min="4118" max="4119" width="10.7109375" style="2" customWidth="1"/>
    <col min="4120" max="4120" width="34" style="2" customWidth="1"/>
    <col min="4121" max="4121" width="17.140625" style="2" customWidth="1"/>
    <col min="4122" max="4122" width="11.42578125" style="2"/>
    <col min="4123" max="4123" width="12.42578125" style="2" bestFit="1" customWidth="1"/>
    <col min="4124" max="4352" width="11.42578125" style="2"/>
    <col min="4353" max="4353" width="13" style="2" customWidth="1"/>
    <col min="4354" max="4354" width="10.85546875" style="2" customWidth="1"/>
    <col min="4355" max="4355" width="8.5703125" style="2" customWidth="1"/>
    <col min="4356" max="4356" width="55" style="2" customWidth="1"/>
    <col min="4357" max="4357" width="13" style="2" customWidth="1"/>
    <col min="4358" max="4360" width="12.42578125" style="2" customWidth="1"/>
    <col min="4361" max="4361" width="17.7109375" style="2" customWidth="1"/>
    <col min="4362" max="4362" width="17.5703125" style="2" customWidth="1"/>
    <col min="4363" max="4365" width="13.140625" style="2" customWidth="1"/>
    <col min="4366" max="4366" width="12.7109375" style="2" customWidth="1"/>
    <col min="4367" max="4367" width="11.7109375" style="2" customWidth="1"/>
    <col min="4368" max="4368" width="17.5703125" style="2" customWidth="1"/>
    <col min="4369" max="4369" width="16.28515625" style="2" customWidth="1"/>
    <col min="4370" max="4370" width="15.7109375" style="2" customWidth="1"/>
    <col min="4371" max="4371" width="16.42578125" style="2" customWidth="1"/>
    <col min="4372" max="4373" width="12.7109375" style="2" customWidth="1"/>
    <col min="4374" max="4375" width="10.7109375" style="2" customWidth="1"/>
    <col min="4376" max="4376" width="34" style="2" customWidth="1"/>
    <col min="4377" max="4377" width="17.140625" style="2" customWidth="1"/>
    <col min="4378" max="4378" width="11.42578125" style="2"/>
    <col min="4379" max="4379" width="12.42578125" style="2" bestFit="1" customWidth="1"/>
    <col min="4380" max="4608" width="11.42578125" style="2"/>
    <col min="4609" max="4609" width="13" style="2" customWidth="1"/>
    <col min="4610" max="4610" width="10.85546875" style="2" customWidth="1"/>
    <col min="4611" max="4611" width="8.5703125" style="2" customWidth="1"/>
    <col min="4612" max="4612" width="55" style="2" customWidth="1"/>
    <col min="4613" max="4613" width="13" style="2" customWidth="1"/>
    <col min="4614" max="4616" width="12.42578125" style="2" customWidth="1"/>
    <col min="4617" max="4617" width="17.7109375" style="2" customWidth="1"/>
    <col min="4618" max="4618" width="17.5703125" style="2" customWidth="1"/>
    <col min="4619" max="4621" width="13.140625" style="2" customWidth="1"/>
    <col min="4622" max="4622" width="12.7109375" style="2" customWidth="1"/>
    <col min="4623" max="4623" width="11.7109375" style="2" customWidth="1"/>
    <col min="4624" max="4624" width="17.5703125" style="2" customWidth="1"/>
    <col min="4625" max="4625" width="16.28515625" style="2" customWidth="1"/>
    <col min="4626" max="4626" width="15.7109375" style="2" customWidth="1"/>
    <col min="4627" max="4627" width="16.42578125" style="2" customWidth="1"/>
    <col min="4628" max="4629" width="12.7109375" style="2" customWidth="1"/>
    <col min="4630" max="4631" width="10.7109375" style="2" customWidth="1"/>
    <col min="4632" max="4632" width="34" style="2" customWidth="1"/>
    <col min="4633" max="4633" width="17.140625" style="2" customWidth="1"/>
    <col min="4634" max="4634" width="11.42578125" style="2"/>
    <col min="4635" max="4635" width="12.42578125" style="2" bestFit="1" customWidth="1"/>
    <col min="4636" max="4864" width="11.42578125" style="2"/>
    <col min="4865" max="4865" width="13" style="2" customWidth="1"/>
    <col min="4866" max="4866" width="10.85546875" style="2" customWidth="1"/>
    <col min="4867" max="4867" width="8.5703125" style="2" customWidth="1"/>
    <col min="4868" max="4868" width="55" style="2" customWidth="1"/>
    <col min="4869" max="4869" width="13" style="2" customWidth="1"/>
    <col min="4870" max="4872" width="12.42578125" style="2" customWidth="1"/>
    <col min="4873" max="4873" width="17.7109375" style="2" customWidth="1"/>
    <col min="4874" max="4874" width="17.5703125" style="2" customWidth="1"/>
    <col min="4875" max="4877" width="13.140625" style="2" customWidth="1"/>
    <col min="4878" max="4878" width="12.7109375" style="2" customWidth="1"/>
    <col min="4879" max="4879" width="11.7109375" style="2" customWidth="1"/>
    <col min="4880" max="4880" width="17.5703125" style="2" customWidth="1"/>
    <col min="4881" max="4881" width="16.28515625" style="2" customWidth="1"/>
    <col min="4882" max="4882" width="15.7109375" style="2" customWidth="1"/>
    <col min="4883" max="4883" width="16.42578125" style="2" customWidth="1"/>
    <col min="4884" max="4885" width="12.7109375" style="2" customWidth="1"/>
    <col min="4886" max="4887" width="10.7109375" style="2" customWidth="1"/>
    <col min="4888" max="4888" width="34" style="2" customWidth="1"/>
    <col min="4889" max="4889" width="17.140625" style="2" customWidth="1"/>
    <col min="4890" max="4890" width="11.42578125" style="2"/>
    <col min="4891" max="4891" width="12.42578125" style="2" bestFit="1" customWidth="1"/>
    <col min="4892" max="5120" width="11.42578125" style="2"/>
    <col min="5121" max="5121" width="13" style="2" customWidth="1"/>
    <col min="5122" max="5122" width="10.85546875" style="2" customWidth="1"/>
    <col min="5123" max="5123" width="8.5703125" style="2" customWidth="1"/>
    <col min="5124" max="5124" width="55" style="2" customWidth="1"/>
    <col min="5125" max="5125" width="13" style="2" customWidth="1"/>
    <col min="5126" max="5128" width="12.42578125" style="2" customWidth="1"/>
    <col min="5129" max="5129" width="17.7109375" style="2" customWidth="1"/>
    <col min="5130" max="5130" width="17.5703125" style="2" customWidth="1"/>
    <col min="5131" max="5133" width="13.140625" style="2" customWidth="1"/>
    <col min="5134" max="5134" width="12.7109375" style="2" customWidth="1"/>
    <col min="5135" max="5135" width="11.7109375" style="2" customWidth="1"/>
    <col min="5136" max="5136" width="17.5703125" style="2" customWidth="1"/>
    <col min="5137" max="5137" width="16.28515625" style="2" customWidth="1"/>
    <col min="5138" max="5138" width="15.7109375" style="2" customWidth="1"/>
    <col min="5139" max="5139" width="16.42578125" style="2" customWidth="1"/>
    <col min="5140" max="5141" width="12.7109375" style="2" customWidth="1"/>
    <col min="5142" max="5143" width="10.7109375" style="2" customWidth="1"/>
    <col min="5144" max="5144" width="34" style="2" customWidth="1"/>
    <col min="5145" max="5145" width="17.140625" style="2" customWidth="1"/>
    <col min="5146" max="5146" width="11.42578125" style="2"/>
    <col min="5147" max="5147" width="12.42578125" style="2" bestFit="1" customWidth="1"/>
    <col min="5148" max="5376" width="11.42578125" style="2"/>
    <col min="5377" max="5377" width="13" style="2" customWidth="1"/>
    <col min="5378" max="5378" width="10.85546875" style="2" customWidth="1"/>
    <col min="5379" max="5379" width="8.5703125" style="2" customWidth="1"/>
    <col min="5380" max="5380" width="55" style="2" customWidth="1"/>
    <col min="5381" max="5381" width="13" style="2" customWidth="1"/>
    <col min="5382" max="5384" width="12.42578125" style="2" customWidth="1"/>
    <col min="5385" max="5385" width="17.7109375" style="2" customWidth="1"/>
    <col min="5386" max="5386" width="17.5703125" style="2" customWidth="1"/>
    <col min="5387" max="5389" width="13.140625" style="2" customWidth="1"/>
    <col min="5390" max="5390" width="12.7109375" style="2" customWidth="1"/>
    <col min="5391" max="5391" width="11.7109375" style="2" customWidth="1"/>
    <col min="5392" max="5392" width="17.5703125" style="2" customWidth="1"/>
    <col min="5393" max="5393" width="16.28515625" style="2" customWidth="1"/>
    <col min="5394" max="5394" width="15.7109375" style="2" customWidth="1"/>
    <col min="5395" max="5395" width="16.42578125" style="2" customWidth="1"/>
    <col min="5396" max="5397" width="12.7109375" style="2" customWidth="1"/>
    <col min="5398" max="5399" width="10.7109375" style="2" customWidth="1"/>
    <col min="5400" max="5400" width="34" style="2" customWidth="1"/>
    <col min="5401" max="5401" width="17.140625" style="2" customWidth="1"/>
    <col min="5402" max="5402" width="11.42578125" style="2"/>
    <col min="5403" max="5403" width="12.42578125" style="2" bestFit="1" customWidth="1"/>
    <col min="5404" max="5632" width="11.42578125" style="2"/>
    <col min="5633" max="5633" width="13" style="2" customWidth="1"/>
    <col min="5634" max="5634" width="10.85546875" style="2" customWidth="1"/>
    <col min="5635" max="5635" width="8.5703125" style="2" customWidth="1"/>
    <col min="5636" max="5636" width="55" style="2" customWidth="1"/>
    <col min="5637" max="5637" width="13" style="2" customWidth="1"/>
    <col min="5638" max="5640" width="12.42578125" style="2" customWidth="1"/>
    <col min="5641" max="5641" width="17.7109375" style="2" customWidth="1"/>
    <col min="5642" max="5642" width="17.5703125" style="2" customWidth="1"/>
    <col min="5643" max="5645" width="13.140625" style="2" customWidth="1"/>
    <col min="5646" max="5646" width="12.7109375" style="2" customWidth="1"/>
    <col min="5647" max="5647" width="11.7109375" style="2" customWidth="1"/>
    <col min="5648" max="5648" width="17.5703125" style="2" customWidth="1"/>
    <col min="5649" max="5649" width="16.28515625" style="2" customWidth="1"/>
    <col min="5650" max="5650" width="15.7109375" style="2" customWidth="1"/>
    <col min="5651" max="5651" width="16.42578125" style="2" customWidth="1"/>
    <col min="5652" max="5653" width="12.7109375" style="2" customWidth="1"/>
    <col min="5654" max="5655" width="10.7109375" style="2" customWidth="1"/>
    <col min="5656" max="5656" width="34" style="2" customWidth="1"/>
    <col min="5657" max="5657" width="17.140625" style="2" customWidth="1"/>
    <col min="5658" max="5658" width="11.42578125" style="2"/>
    <col min="5659" max="5659" width="12.42578125" style="2" bestFit="1" customWidth="1"/>
    <col min="5660" max="5888" width="11.42578125" style="2"/>
    <col min="5889" max="5889" width="13" style="2" customWidth="1"/>
    <col min="5890" max="5890" width="10.85546875" style="2" customWidth="1"/>
    <col min="5891" max="5891" width="8.5703125" style="2" customWidth="1"/>
    <col min="5892" max="5892" width="55" style="2" customWidth="1"/>
    <col min="5893" max="5893" width="13" style="2" customWidth="1"/>
    <col min="5894" max="5896" width="12.42578125" style="2" customWidth="1"/>
    <col min="5897" max="5897" width="17.7109375" style="2" customWidth="1"/>
    <col min="5898" max="5898" width="17.5703125" style="2" customWidth="1"/>
    <col min="5899" max="5901" width="13.140625" style="2" customWidth="1"/>
    <col min="5902" max="5902" width="12.7109375" style="2" customWidth="1"/>
    <col min="5903" max="5903" width="11.7109375" style="2" customWidth="1"/>
    <col min="5904" max="5904" width="17.5703125" style="2" customWidth="1"/>
    <col min="5905" max="5905" width="16.28515625" style="2" customWidth="1"/>
    <col min="5906" max="5906" width="15.7109375" style="2" customWidth="1"/>
    <col min="5907" max="5907" width="16.42578125" style="2" customWidth="1"/>
    <col min="5908" max="5909" width="12.7109375" style="2" customWidth="1"/>
    <col min="5910" max="5911" width="10.7109375" style="2" customWidth="1"/>
    <col min="5912" max="5912" width="34" style="2" customWidth="1"/>
    <col min="5913" max="5913" width="17.140625" style="2" customWidth="1"/>
    <col min="5914" max="5914" width="11.42578125" style="2"/>
    <col min="5915" max="5915" width="12.42578125" style="2" bestFit="1" customWidth="1"/>
    <col min="5916" max="6144" width="11.42578125" style="2"/>
    <col min="6145" max="6145" width="13" style="2" customWidth="1"/>
    <col min="6146" max="6146" width="10.85546875" style="2" customWidth="1"/>
    <col min="6147" max="6147" width="8.5703125" style="2" customWidth="1"/>
    <col min="6148" max="6148" width="55" style="2" customWidth="1"/>
    <col min="6149" max="6149" width="13" style="2" customWidth="1"/>
    <col min="6150" max="6152" width="12.42578125" style="2" customWidth="1"/>
    <col min="6153" max="6153" width="17.7109375" style="2" customWidth="1"/>
    <col min="6154" max="6154" width="17.5703125" style="2" customWidth="1"/>
    <col min="6155" max="6157" width="13.140625" style="2" customWidth="1"/>
    <col min="6158" max="6158" width="12.7109375" style="2" customWidth="1"/>
    <col min="6159" max="6159" width="11.7109375" style="2" customWidth="1"/>
    <col min="6160" max="6160" width="17.5703125" style="2" customWidth="1"/>
    <col min="6161" max="6161" width="16.28515625" style="2" customWidth="1"/>
    <col min="6162" max="6162" width="15.7109375" style="2" customWidth="1"/>
    <col min="6163" max="6163" width="16.42578125" style="2" customWidth="1"/>
    <col min="6164" max="6165" width="12.7109375" style="2" customWidth="1"/>
    <col min="6166" max="6167" width="10.7109375" style="2" customWidth="1"/>
    <col min="6168" max="6168" width="34" style="2" customWidth="1"/>
    <col min="6169" max="6169" width="17.140625" style="2" customWidth="1"/>
    <col min="6170" max="6170" width="11.42578125" style="2"/>
    <col min="6171" max="6171" width="12.42578125" style="2" bestFit="1" customWidth="1"/>
    <col min="6172" max="6400" width="11.42578125" style="2"/>
    <col min="6401" max="6401" width="13" style="2" customWidth="1"/>
    <col min="6402" max="6402" width="10.85546875" style="2" customWidth="1"/>
    <col min="6403" max="6403" width="8.5703125" style="2" customWidth="1"/>
    <col min="6404" max="6404" width="55" style="2" customWidth="1"/>
    <col min="6405" max="6405" width="13" style="2" customWidth="1"/>
    <col min="6406" max="6408" width="12.42578125" style="2" customWidth="1"/>
    <col min="6409" max="6409" width="17.7109375" style="2" customWidth="1"/>
    <col min="6410" max="6410" width="17.5703125" style="2" customWidth="1"/>
    <col min="6411" max="6413" width="13.140625" style="2" customWidth="1"/>
    <col min="6414" max="6414" width="12.7109375" style="2" customWidth="1"/>
    <col min="6415" max="6415" width="11.7109375" style="2" customWidth="1"/>
    <col min="6416" max="6416" width="17.5703125" style="2" customWidth="1"/>
    <col min="6417" max="6417" width="16.28515625" style="2" customWidth="1"/>
    <col min="6418" max="6418" width="15.7109375" style="2" customWidth="1"/>
    <col min="6419" max="6419" width="16.42578125" style="2" customWidth="1"/>
    <col min="6420" max="6421" width="12.7109375" style="2" customWidth="1"/>
    <col min="6422" max="6423" width="10.7109375" style="2" customWidth="1"/>
    <col min="6424" max="6424" width="34" style="2" customWidth="1"/>
    <col min="6425" max="6425" width="17.140625" style="2" customWidth="1"/>
    <col min="6426" max="6426" width="11.42578125" style="2"/>
    <col min="6427" max="6427" width="12.42578125" style="2" bestFit="1" customWidth="1"/>
    <col min="6428" max="6656" width="11.42578125" style="2"/>
    <col min="6657" max="6657" width="13" style="2" customWidth="1"/>
    <col min="6658" max="6658" width="10.85546875" style="2" customWidth="1"/>
    <col min="6659" max="6659" width="8.5703125" style="2" customWidth="1"/>
    <col min="6660" max="6660" width="55" style="2" customWidth="1"/>
    <col min="6661" max="6661" width="13" style="2" customWidth="1"/>
    <col min="6662" max="6664" width="12.42578125" style="2" customWidth="1"/>
    <col min="6665" max="6665" width="17.7109375" style="2" customWidth="1"/>
    <col min="6666" max="6666" width="17.5703125" style="2" customWidth="1"/>
    <col min="6667" max="6669" width="13.140625" style="2" customWidth="1"/>
    <col min="6670" max="6670" width="12.7109375" style="2" customWidth="1"/>
    <col min="6671" max="6671" width="11.7109375" style="2" customWidth="1"/>
    <col min="6672" max="6672" width="17.5703125" style="2" customWidth="1"/>
    <col min="6673" max="6673" width="16.28515625" style="2" customWidth="1"/>
    <col min="6674" max="6674" width="15.7109375" style="2" customWidth="1"/>
    <col min="6675" max="6675" width="16.42578125" style="2" customWidth="1"/>
    <col min="6676" max="6677" width="12.7109375" style="2" customWidth="1"/>
    <col min="6678" max="6679" width="10.7109375" style="2" customWidth="1"/>
    <col min="6680" max="6680" width="34" style="2" customWidth="1"/>
    <col min="6681" max="6681" width="17.140625" style="2" customWidth="1"/>
    <col min="6682" max="6682" width="11.42578125" style="2"/>
    <col min="6683" max="6683" width="12.42578125" style="2" bestFit="1" customWidth="1"/>
    <col min="6684" max="6912" width="11.42578125" style="2"/>
    <col min="6913" max="6913" width="13" style="2" customWidth="1"/>
    <col min="6914" max="6914" width="10.85546875" style="2" customWidth="1"/>
    <col min="6915" max="6915" width="8.5703125" style="2" customWidth="1"/>
    <col min="6916" max="6916" width="55" style="2" customWidth="1"/>
    <col min="6917" max="6917" width="13" style="2" customWidth="1"/>
    <col min="6918" max="6920" width="12.42578125" style="2" customWidth="1"/>
    <col min="6921" max="6921" width="17.7109375" style="2" customWidth="1"/>
    <col min="6922" max="6922" width="17.5703125" style="2" customWidth="1"/>
    <col min="6923" max="6925" width="13.140625" style="2" customWidth="1"/>
    <col min="6926" max="6926" width="12.7109375" style="2" customWidth="1"/>
    <col min="6927" max="6927" width="11.7109375" style="2" customWidth="1"/>
    <col min="6928" max="6928" width="17.5703125" style="2" customWidth="1"/>
    <col min="6929" max="6929" width="16.28515625" style="2" customWidth="1"/>
    <col min="6930" max="6930" width="15.7109375" style="2" customWidth="1"/>
    <col min="6931" max="6931" width="16.42578125" style="2" customWidth="1"/>
    <col min="6932" max="6933" width="12.7109375" style="2" customWidth="1"/>
    <col min="6934" max="6935" width="10.7109375" style="2" customWidth="1"/>
    <col min="6936" max="6936" width="34" style="2" customWidth="1"/>
    <col min="6937" max="6937" width="17.140625" style="2" customWidth="1"/>
    <col min="6938" max="6938" width="11.42578125" style="2"/>
    <col min="6939" max="6939" width="12.42578125" style="2" bestFit="1" customWidth="1"/>
    <col min="6940" max="7168" width="11.42578125" style="2"/>
    <col min="7169" max="7169" width="13" style="2" customWidth="1"/>
    <col min="7170" max="7170" width="10.85546875" style="2" customWidth="1"/>
    <col min="7171" max="7171" width="8.5703125" style="2" customWidth="1"/>
    <col min="7172" max="7172" width="55" style="2" customWidth="1"/>
    <col min="7173" max="7173" width="13" style="2" customWidth="1"/>
    <col min="7174" max="7176" width="12.42578125" style="2" customWidth="1"/>
    <col min="7177" max="7177" width="17.7109375" style="2" customWidth="1"/>
    <col min="7178" max="7178" width="17.5703125" style="2" customWidth="1"/>
    <col min="7179" max="7181" width="13.140625" style="2" customWidth="1"/>
    <col min="7182" max="7182" width="12.7109375" style="2" customWidth="1"/>
    <col min="7183" max="7183" width="11.7109375" style="2" customWidth="1"/>
    <col min="7184" max="7184" width="17.5703125" style="2" customWidth="1"/>
    <col min="7185" max="7185" width="16.28515625" style="2" customWidth="1"/>
    <col min="7186" max="7186" width="15.7109375" style="2" customWidth="1"/>
    <col min="7187" max="7187" width="16.42578125" style="2" customWidth="1"/>
    <col min="7188" max="7189" width="12.7109375" style="2" customWidth="1"/>
    <col min="7190" max="7191" width="10.7109375" style="2" customWidth="1"/>
    <col min="7192" max="7192" width="34" style="2" customWidth="1"/>
    <col min="7193" max="7193" width="17.140625" style="2" customWidth="1"/>
    <col min="7194" max="7194" width="11.42578125" style="2"/>
    <col min="7195" max="7195" width="12.42578125" style="2" bestFit="1" customWidth="1"/>
    <col min="7196" max="7424" width="11.42578125" style="2"/>
    <col min="7425" max="7425" width="13" style="2" customWidth="1"/>
    <col min="7426" max="7426" width="10.85546875" style="2" customWidth="1"/>
    <col min="7427" max="7427" width="8.5703125" style="2" customWidth="1"/>
    <col min="7428" max="7428" width="55" style="2" customWidth="1"/>
    <col min="7429" max="7429" width="13" style="2" customWidth="1"/>
    <col min="7430" max="7432" width="12.42578125" style="2" customWidth="1"/>
    <col min="7433" max="7433" width="17.7109375" style="2" customWidth="1"/>
    <col min="7434" max="7434" width="17.5703125" style="2" customWidth="1"/>
    <col min="7435" max="7437" width="13.140625" style="2" customWidth="1"/>
    <col min="7438" max="7438" width="12.7109375" style="2" customWidth="1"/>
    <col min="7439" max="7439" width="11.7109375" style="2" customWidth="1"/>
    <col min="7440" max="7440" width="17.5703125" style="2" customWidth="1"/>
    <col min="7441" max="7441" width="16.28515625" style="2" customWidth="1"/>
    <col min="7442" max="7442" width="15.7109375" style="2" customWidth="1"/>
    <col min="7443" max="7443" width="16.42578125" style="2" customWidth="1"/>
    <col min="7444" max="7445" width="12.7109375" style="2" customWidth="1"/>
    <col min="7446" max="7447" width="10.7109375" style="2" customWidth="1"/>
    <col min="7448" max="7448" width="34" style="2" customWidth="1"/>
    <col min="7449" max="7449" width="17.140625" style="2" customWidth="1"/>
    <col min="7450" max="7450" width="11.42578125" style="2"/>
    <col min="7451" max="7451" width="12.42578125" style="2" bestFit="1" customWidth="1"/>
    <col min="7452" max="7680" width="11.42578125" style="2"/>
    <col min="7681" max="7681" width="13" style="2" customWidth="1"/>
    <col min="7682" max="7682" width="10.85546875" style="2" customWidth="1"/>
    <col min="7683" max="7683" width="8.5703125" style="2" customWidth="1"/>
    <col min="7684" max="7684" width="55" style="2" customWidth="1"/>
    <col min="7685" max="7685" width="13" style="2" customWidth="1"/>
    <col min="7686" max="7688" width="12.42578125" style="2" customWidth="1"/>
    <col min="7689" max="7689" width="17.7109375" style="2" customWidth="1"/>
    <col min="7690" max="7690" width="17.5703125" style="2" customWidth="1"/>
    <col min="7691" max="7693" width="13.140625" style="2" customWidth="1"/>
    <col min="7694" max="7694" width="12.7109375" style="2" customWidth="1"/>
    <col min="7695" max="7695" width="11.7109375" style="2" customWidth="1"/>
    <col min="7696" max="7696" width="17.5703125" style="2" customWidth="1"/>
    <col min="7697" max="7697" width="16.28515625" style="2" customWidth="1"/>
    <col min="7698" max="7698" width="15.7109375" style="2" customWidth="1"/>
    <col min="7699" max="7699" width="16.42578125" style="2" customWidth="1"/>
    <col min="7700" max="7701" width="12.7109375" style="2" customWidth="1"/>
    <col min="7702" max="7703" width="10.7109375" style="2" customWidth="1"/>
    <col min="7704" max="7704" width="34" style="2" customWidth="1"/>
    <col min="7705" max="7705" width="17.140625" style="2" customWidth="1"/>
    <col min="7706" max="7706" width="11.42578125" style="2"/>
    <col min="7707" max="7707" width="12.42578125" style="2" bestFit="1" customWidth="1"/>
    <col min="7708" max="7936" width="11.42578125" style="2"/>
    <col min="7937" max="7937" width="13" style="2" customWidth="1"/>
    <col min="7938" max="7938" width="10.85546875" style="2" customWidth="1"/>
    <col min="7939" max="7939" width="8.5703125" style="2" customWidth="1"/>
    <col min="7940" max="7940" width="55" style="2" customWidth="1"/>
    <col min="7941" max="7941" width="13" style="2" customWidth="1"/>
    <col min="7942" max="7944" width="12.42578125" style="2" customWidth="1"/>
    <col min="7945" max="7945" width="17.7109375" style="2" customWidth="1"/>
    <col min="7946" max="7946" width="17.5703125" style="2" customWidth="1"/>
    <col min="7947" max="7949" width="13.140625" style="2" customWidth="1"/>
    <col min="7950" max="7950" width="12.7109375" style="2" customWidth="1"/>
    <col min="7951" max="7951" width="11.7109375" style="2" customWidth="1"/>
    <col min="7952" max="7952" width="17.5703125" style="2" customWidth="1"/>
    <col min="7953" max="7953" width="16.28515625" style="2" customWidth="1"/>
    <col min="7954" max="7954" width="15.7109375" style="2" customWidth="1"/>
    <col min="7955" max="7955" width="16.42578125" style="2" customWidth="1"/>
    <col min="7956" max="7957" width="12.7109375" style="2" customWidth="1"/>
    <col min="7958" max="7959" width="10.7109375" style="2" customWidth="1"/>
    <col min="7960" max="7960" width="34" style="2" customWidth="1"/>
    <col min="7961" max="7961" width="17.140625" style="2" customWidth="1"/>
    <col min="7962" max="7962" width="11.42578125" style="2"/>
    <col min="7963" max="7963" width="12.42578125" style="2" bestFit="1" customWidth="1"/>
    <col min="7964" max="8192" width="11.42578125" style="2"/>
    <col min="8193" max="8193" width="13" style="2" customWidth="1"/>
    <col min="8194" max="8194" width="10.85546875" style="2" customWidth="1"/>
    <col min="8195" max="8195" width="8.5703125" style="2" customWidth="1"/>
    <col min="8196" max="8196" width="55" style="2" customWidth="1"/>
    <col min="8197" max="8197" width="13" style="2" customWidth="1"/>
    <col min="8198" max="8200" width="12.42578125" style="2" customWidth="1"/>
    <col min="8201" max="8201" width="17.7109375" style="2" customWidth="1"/>
    <col min="8202" max="8202" width="17.5703125" style="2" customWidth="1"/>
    <col min="8203" max="8205" width="13.140625" style="2" customWidth="1"/>
    <col min="8206" max="8206" width="12.7109375" style="2" customWidth="1"/>
    <col min="8207" max="8207" width="11.7109375" style="2" customWidth="1"/>
    <col min="8208" max="8208" width="17.5703125" style="2" customWidth="1"/>
    <col min="8209" max="8209" width="16.28515625" style="2" customWidth="1"/>
    <col min="8210" max="8210" width="15.7109375" style="2" customWidth="1"/>
    <col min="8211" max="8211" width="16.42578125" style="2" customWidth="1"/>
    <col min="8212" max="8213" width="12.7109375" style="2" customWidth="1"/>
    <col min="8214" max="8215" width="10.7109375" style="2" customWidth="1"/>
    <col min="8216" max="8216" width="34" style="2" customWidth="1"/>
    <col min="8217" max="8217" width="17.140625" style="2" customWidth="1"/>
    <col min="8218" max="8218" width="11.42578125" style="2"/>
    <col min="8219" max="8219" width="12.42578125" style="2" bestFit="1" customWidth="1"/>
    <col min="8220" max="8448" width="11.42578125" style="2"/>
    <col min="8449" max="8449" width="13" style="2" customWidth="1"/>
    <col min="8450" max="8450" width="10.85546875" style="2" customWidth="1"/>
    <col min="8451" max="8451" width="8.5703125" style="2" customWidth="1"/>
    <col min="8452" max="8452" width="55" style="2" customWidth="1"/>
    <col min="8453" max="8453" width="13" style="2" customWidth="1"/>
    <col min="8454" max="8456" width="12.42578125" style="2" customWidth="1"/>
    <col min="8457" max="8457" width="17.7109375" style="2" customWidth="1"/>
    <col min="8458" max="8458" width="17.5703125" style="2" customWidth="1"/>
    <col min="8459" max="8461" width="13.140625" style="2" customWidth="1"/>
    <col min="8462" max="8462" width="12.7109375" style="2" customWidth="1"/>
    <col min="8463" max="8463" width="11.7109375" style="2" customWidth="1"/>
    <col min="8464" max="8464" width="17.5703125" style="2" customWidth="1"/>
    <col min="8465" max="8465" width="16.28515625" style="2" customWidth="1"/>
    <col min="8466" max="8466" width="15.7109375" style="2" customWidth="1"/>
    <col min="8467" max="8467" width="16.42578125" style="2" customWidth="1"/>
    <col min="8468" max="8469" width="12.7109375" style="2" customWidth="1"/>
    <col min="8470" max="8471" width="10.7109375" style="2" customWidth="1"/>
    <col min="8472" max="8472" width="34" style="2" customWidth="1"/>
    <col min="8473" max="8473" width="17.140625" style="2" customWidth="1"/>
    <col min="8474" max="8474" width="11.42578125" style="2"/>
    <col min="8475" max="8475" width="12.42578125" style="2" bestFit="1" customWidth="1"/>
    <col min="8476" max="8704" width="11.42578125" style="2"/>
    <col min="8705" max="8705" width="13" style="2" customWidth="1"/>
    <col min="8706" max="8706" width="10.85546875" style="2" customWidth="1"/>
    <col min="8707" max="8707" width="8.5703125" style="2" customWidth="1"/>
    <col min="8708" max="8708" width="55" style="2" customWidth="1"/>
    <col min="8709" max="8709" width="13" style="2" customWidth="1"/>
    <col min="8710" max="8712" width="12.42578125" style="2" customWidth="1"/>
    <col min="8713" max="8713" width="17.7109375" style="2" customWidth="1"/>
    <col min="8714" max="8714" width="17.5703125" style="2" customWidth="1"/>
    <col min="8715" max="8717" width="13.140625" style="2" customWidth="1"/>
    <col min="8718" max="8718" width="12.7109375" style="2" customWidth="1"/>
    <col min="8719" max="8719" width="11.7109375" style="2" customWidth="1"/>
    <col min="8720" max="8720" width="17.5703125" style="2" customWidth="1"/>
    <col min="8721" max="8721" width="16.28515625" style="2" customWidth="1"/>
    <col min="8722" max="8722" width="15.7109375" style="2" customWidth="1"/>
    <col min="8723" max="8723" width="16.42578125" style="2" customWidth="1"/>
    <col min="8724" max="8725" width="12.7109375" style="2" customWidth="1"/>
    <col min="8726" max="8727" width="10.7109375" style="2" customWidth="1"/>
    <col min="8728" max="8728" width="34" style="2" customWidth="1"/>
    <col min="8729" max="8729" width="17.140625" style="2" customWidth="1"/>
    <col min="8730" max="8730" width="11.42578125" style="2"/>
    <col min="8731" max="8731" width="12.42578125" style="2" bestFit="1" customWidth="1"/>
    <col min="8732" max="8960" width="11.42578125" style="2"/>
    <col min="8961" max="8961" width="13" style="2" customWidth="1"/>
    <col min="8962" max="8962" width="10.85546875" style="2" customWidth="1"/>
    <col min="8963" max="8963" width="8.5703125" style="2" customWidth="1"/>
    <col min="8964" max="8964" width="55" style="2" customWidth="1"/>
    <col min="8965" max="8965" width="13" style="2" customWidth="1"/>
    <col min="8966" max="8968" width="12.42578125" style="2" customWidth="1"/>
    <col min="8969" max="8969" width="17.7109375" style="2" customWidth="1"/>
    <col min="8970" max="8970" width="17.5703125" style="2" customWidth="1"/>
    <col min="8971" max="8973" width="13.140625" style="2" customWidth="1"/>
    <col min="8974" max="8974" width="12.7109375" style="2" customWidth="1"/>
    <col min="8975" max="8975" width="11.7109375" style="2" customWidth="1"/>
    <col min="8976" max="8976" width="17.5703125" style="2" customWidth="1"/>
    <col min="8977" max="8977" width="16.28515625" style="2" customWidth="1"/>
    <col min="8978" max="8978" width="15.7109375" style="2" customWidth="1"/>
    <col min="8979" max="8979" width="16.42578125" style="2" customWidth="1"/>
    <col min="8980" max="8981" width="12.7109375" style="2" customWidth="1"/>
    <col min="8982" max="8983" width="10.7109375" style="2" customWidth="1"/>
    <col min="8984" max="8984" width="34" style="2" customWidth="1"/>
    <col min="8985" max="8985" width="17.140625" style="2" customWidth="1"/>
    <col min="8986" max="8986" width="11.42578125" style="2"/>
    <col min="8987" max="8987" width="12.42578125" style="2" bestFit="1" customWidth="1"/>
    <col min="8988" max="9216" width="11.42578125" style="2"/>
    <col min="9217" max="9217" width="13" style="2" customWidth="1"/>
    <col min="9218" max="9218" width="10.85546875" style="2" customWidth="1"/>
    <col min="9219" max="9219" width="8.5703125" style="2" customWidth="1"/>
    <col min="9220" max="9220" width="55" style="2" customWidth="1"/>
    <col min="9221" max="9221" width="13" style="2" customWidth="1"/>
    <col min="9222" max="9224" width="12.42578125" style="2" customWidth="1"/>
    <col min="9225" max="9225" width="17.7109375" style="2" customWidth="1"/>
    <col min="9226" max="9226" width="17.5703125" style="2" customWidth="1"/>
    <col min="9227" max="9229" width="13.140625" style="2" customWidth="1"/>
    <col min="9230" max="9230" width="12.7109375" style="2" customWidth="1"/>
    <col min="9231" max="9231" width="11.7109375" style="2" customWidth="1"/>
    <col min="9232" max="9232" width="17.5703125" style="2" customWidth="1"/>
    <col min="9233" max="9233" width="16.28515625" style="2" customWidth="1"/>
    <col min="9234" max="9234" width="15.7109375" style="2" customWidth="1"/>
    <col min="9235" max="9235" width="16.42578125" style="2" customWidth="1"/>
    <col min="9236" max="9237" width="12.7109375" style="2" customWidth="1"/>
    <col min="9238" max="9239" width="10.7109375" style="2" customWidth="1"/>
    <col min="9240" max="9240" width="34" style="2" customWidth="1"/>
    <col min="9241" max="9241" width="17.140625" style="2" customWidth="1"/>
    <col min="9242" max="9242" width="11.42578125" style="2"/>
    <col min="9243" max="9243" width="12.42578125" style="2" bestFit="1" customWidth="1"/>
    <col min="9244" max="9472" width="11.42578125" style="2"/>
    <col min="9473" max="9473" width="13" style="2" customWidth="1"/>
    <col min="9474" max="9474" width="10.85546875" style="2" customWidth="1"/>
    <col min="9475" max="9475" width="8.5703125" style="2" customWidth="1"/>
    <col min="9476" max="9476" width="55" style="2" customWidth="1"/>
    <col min="9477" max="9477" width="13" style="2" customWidth="1"/>
    <col min="9478" max="9480" width="12.42578125" style="2" customWidth="1"/>
    <col min="9481" max="9481" width="17.7109375" style="2" customWidth="1"/>
    <col min="9482" max="9482" width="17.5703125" style="2" customWidth="1"/>
    <col min="9483" max="9485" width="13.140625" style="2" customWidth="1"/>
    <col min="9486" max="9486" width="12.7109375" style="2" customWidth="1"/>
    <col min="9487" max="9487" width="11.7109375" style="2" customWidth="1"/>
    <col min="9488" max="9488" width="17.5703125" style="2" customWidth="1"/>
    <col min="9489" max="9489" width="16.28515625" style="2" customWidth="1"/>
    <col min="9490" max="9490" width="15.7109375" style="2" customWidth="1"/>
    <col min="9491" max="9491" width="16.42578125" style="2" customWidth="1"/>
    <col min="9492" max="9493" width="12.7109375" style="2" customWidth="1"/>
    <col min="9494" max="9495" width="10.7109375" style="2" customWidth="1"/>
    <col min="9496" max="9496" width="34" style="2" customWidth="1"/>
    <col min="9497" max="9497" width="17.140625" style="2" customWidth="1"/>
    <col min="9498" max="9498" width="11.42578125" style="2"/>
    <col min="9499" max="9499" width="12.42578125" style="2" bestFit="1" customWidth="1"/>
    <col min="9500" max="9728" width="11.42578125" style="2"/>
    <col min="9729" max="9729" width="13" style="2" customWidth="1"/>
    <col min="9730" max="9730" width="10.85546875" style="2" customWidth="1"/>
    <col min="9731" max="9731" width="8.5703125" style="2" customWidth="1"/>
    <col min="9732" max="9732" width="55" style="2" customWidth="1"/>
    <col min="9733" max="9733" width="13" style="2" customWidth="1"/>
    <col min="9734" max="9736" width="12.42578125" style="2" customWidth="1"/>
    <col min="9737" max="9737" width="17.7109375" style="2" customWidth="1"/>
    <col min="9738" max="9738" width="17.5703125" style="2" customWidth="1"/>
    <col min="9739" max="9741" width="13.140625" style="2" customWidth="1"/>
    <col min="9742" max="9742" width="12.7109375" style="2" customWidth="1"/>
    <col min="9743" max="9743" width="11.7109375" style="2" customWidth="1"/>
    <col min="9744" max="9744" width="17.5703125" style="2" customWidth="1"/>
    <col min="9745" max="9745" width="16.28515625" style="2" customWidth="1"/>
    <col min="9746" max="9746" width="15.7109375" style="2" customWidth="1"/>
    <col min="9747" max="9747" width="16.42578125" style="2" customWidth="1"/>
    <col min="9748" max="9749" width="12.7109375" style="2" customWidth="1"/>
    <col min="9750" max="9751" width="10.7109375" style="2" customWidth="1"/>
    <col min="9752" max="9752" width="34" style="2" customWidth="1"/>
    <col min="9753" max="9753" width="17.140625" style="2" customWidth="1"/>
    <col min="9754" max="9754" width="11.42578125" style="2"/>
    <col min="9755" max="9755" width="12.42578125" style="2" bestFit="1" customWidth="1"/>
    <col min="9756" max="9984" width="11.42578125" style="2"/>
    <col min="9985" max="9985" width="13" style="2" customWidth="1"/>
    <col min="9986" max="9986" width="10.85546875" style="2" customWidth="1"/>
    <col min="9987" max="9987" width="8.5703125" style="2" customWidth="1"/>
    <col min="9988" max="9988" width="55" style="2" customWidth="1"/>
    <col min="9989" max="9989" width="13" style="2" customWidth="1"/>
    <col min="9990" max="9992" width="12.42578125" style="2" customWidth="1"/>
    <col min="9993" max="9993" width="17.7109375" style="2" customWidth="1"/>
    <col min="9994" max="9994" width="17.5703125" style="2" customWidth="1"/>
    <col min="9995" max="9997" width="13.140625" style="2" customWidth="1"/>
    <col min="9998" max="9998" width="12.7109375" style="2" customWidth="1"/>
    <col min="9999" max="9999" width="11.7109375" style="2" customWidth="1"/>
    <col min="10000" max="10000" width="17.5703125" style="2" customWidth="1"/>
    <col min="10001" max="10001" width="16.28515625" style="2" customWidth="1"/>
    <col min="10002" max="10002" width="15.7109375" style="2" customWidth="1"/>
    <col min="10003" max="10003" width="16.42578125" style="2" customWidth="1"/>
    <col min="10004" max="10005" width="12.7109375" style="2" customWidth="1"/>
    <col min="10006" max="10007" width="10.7109375" style="2" customWidth="1"/>
    <col min="10008" max="10008" width="34" style="2" customWidth="1"/>
    <col min="10009" max="10009" width="17.140625" style="2" customWidth="1"/>
    <col min="10010" max="10010" width="11.42578125" style="2"/>
    <col min="10011" max="10011" width="12.42578125" style="2" bestFit="1" customWidth="1"/>
    <col min="10012" max="10240" width="11.42578125" style="2"/>
    <col min="10241" max="10241" width="13" style="2" customWidth="1"/>
    <col min="10242" max="10242" width="10.85546875" style="2" customWidth="1"/>
    <col min="10243" max="10243" width="8.5703125" style="2" customWidth="1"/>
    <col min="10244" max="10244" width="55" style="2" customWidth="1"/>
    <col min="10245" max="10245" width="13" style="2" customWidth="1"/>
    <col min="10246" max="10248" width="12.42578125" style="2" customWidth="1"/>
    <col min="10249" max="10249" width="17.7109375" style="2" customWidth="1"/>
    <col min="10250" max="10250" width="17.5703125" style="2" customWidth="1"/>
    <col min="10251" max="10253" width="13.140625" style="2" customWidth="1"/>
    <col min="10254" max="10254" width="12.7109375" style="2" customWidth="1"/>
    <col min="10255" max="10255" width="11.7109375" style="2" customWidth="1"/>
    <col min="10256" max="10256" width="17.5703125" style="2" customWidth="1"/>
    <col min="10257" max="10257" width="16.28515625" style="2" customWidth="1"/>
    <col min="10258" max="10258" width="15.7109375" style="2" customWidth="1"/>
    <col min="10259" max="10259" width="16.42578125" style="2" customWidth="1"/>
    <col min="10260" max="10261" width="12.7109375" style="2" customWidth="1"/>
    <col min="10262" max="10263" width="10.7109375" style="2" customWidth="1"/>
    <col min="10264" max="10264" width="34" style="2" customWidth="1"/>
    <col min="10265" max="10265" width="17.140625" style="2" customWidth="1"/>
    <col min="10266" max="10266" width="11.42578125" style="2"/>
    <col min="10267" max="10267" width="12.42578125" style="2" bestFit="1" customWidth="1"/>
    <col min="10268" max="10496" width="11.42578125" style="2"/>
    <col min="10497" max="10497" width="13" style="2" customWidth="1"/>
    <col min="10498" max="10498" width="10.85546875" style="2" customWidth="1"/>
    <col min="10499" max="10499" width="8.5703125" style="2" customWidth="1"/>
    <col min="10500" max="10500" width="55" style="2" customWidth="1"/>
    <col min="10501" max="10501" width="13" style="2" customWidth="1"/>
    <col min="10502" max="10504" width="12.42578125" style="2" customWidth="1"/>
    <col min="10505" max="10505" width="17.7109375" style="2" customWidth="1"/>
    <col min="10506" max="10506" width="17.5703125" style="2" customWidth="1"/>
    <col min="10507" max="10509" width="13.140625" style="2" customWidth="1"/>
    <col min="10510" max="10510" width="12.7109375" style="2" customWidth="1"/>
    <col min="10511" max="10511" width="11.7109375" style="2" customWidth="1"/>
    <col min="10512" max="10512" width="17.5703125" style="2" customWidth="1"/>
    <col min="10513" max="10513" width="16.28515625" style="2" customWidth="1"/>
    <col min="10514" max="10514" width="15.7109375" style="2" customWidth="1"/>
    <col min="10515" max="10515" width="16.42578125" style="2" customWidth="1"/>
    <col min="10516" max="10517" width="12.7109375" style="2" customWidth="1"/>
    <col min="10518" max="10519" width="10.7109375" style="2" customWidth="1"/>
    <col min="10520" max="10520" width="34" style="2" customWidth="1"/>
    <col min="10521" max="10521" width="17.140625" style="2" customWidth="1"/>
    <col min="10522" max="10522" width="11.42578125" style="2"/>
    <col min="10523" max="10523" width="12.42578125" style="2" bestFit="1" customWidth="1"/>
    <col min="10524" max="10752" width="11.42578125" style="2"/>
    <col min="10753" max="10753" width="13" style="2" customWidth="1"/>
    <col min="10754" max="10754" width="10.85546875" style="2" customWidth="1"/>
    <col min="10755" max="10755" width="8.5703125" style="2" customWidth="1"/>
    <col min="10756" max="10756" width="55" style="2" customWidth="1"/>
    <col min="10757" max="10757" width="13" style="2" customWidth="1"/>
    <col min="10758" max="10760" width="12.42578125" style="2" customWidth="1"/>
    <col min="10761" max="10761" width="17.7109375" style="2" customWidth="1"/>
    <col min="10762" max="10762" width="17.5703125" style="2" customWidth="1"/>
    <col min="10763" max="10765" width="13.140625" style="2" customWidth="1"/>
    <col min="10766" max="10766" width="12.7109375" style="2" customWidth="1"/>
    <col min="10767" max="10767" width="11.7109375" style="2" customWidth="1"/>
    <col min="10768" max="10768" width="17.5703125" style="2" customWidth="1"/>
    <col min="10769" max="10769" width="16.28515625" style="2" customWidth="1"/>
    <col min="10770" max="10770" width="15.7109375" style="2" customWidth="1"/>
    <col min="10771" max="10771" width="16.42578125" style="2" customWidth="1"/>
    <col min="10772" max="10773" width="12.7109375" style="2" customWidth="1"/>
    <col min="10774" max="10775" width="10.7109375" style="2" customWidth="1"/>
    <col min="10776" max="10776" width="34" style="2" customWidth="1"/>
    <col min="10777" max="10777" width="17.140625" style="2" customWidth="1"/>
    <col min="10778" max="10778" width="11.42578125" style="2"/>
    <col min="10779" max="10779" width="12.42578125" style="2" bestFit="1" customWidth="1"/>
    <col min="10780" max="11008" width="11.42578125" style="2"/>
    <col min="11009" max="11009" width="13" style="2" customWidth="1"/>
    <col min="11010" max="11010" width="10.85546875" style="2" customWidth="1"/>
    <col min="11011" max="11011" width="8.5703125" style="2" customWidth="1"/>
    <col min="11012" max="11012" width="55" style="2" customWidth="1"/>
    <col min="11013" max="11013" width="13" style="2" customWidth="1"/>
    <col min="11014" max="11016" width="12.42578125" style="2" customWidth="1"/>
    <col min="11017" max="11017" width="17.7109375" style="2" customWidth="1"/>
    <col min="11018" max="11018" width="17.5703125" style="2" customWidth="1"/>
    <col min="11019" max="11021" width="13.140625" style="2" customWidth="1"/>
    <col min="11022" max="11022" width="12.7109375" style="2" customWidth="1"/>
    <col min="11023" max="11023" width="11.7109375" style="2" customWidth="1"/>
    <col min="11024" max="11024" width="17.5703125" style="2" customWidth="1"/>
    <col min="11025" max="11025" width="16.28515625" style="2" customWidth="1"/>
    <col min="11026" max="11026" width="15.7109375" style="2" customWidth="1"/>
    <col min="11027" max="11027" width="16.42578125" style="2" customWidth="1"/>
    <col min="11028" max="11029" width="12.7109375" style="2" customWidth="1"/>
    <col min="11030" max="11031" width="10.7109375" style="2" customWidth="1"/>
    <col min="11032" max="11032" width="34" style="2" customWidth="1"/>
    <col min="11033" max="11033" width="17.140625" style="2" customWidth="1"/>
    <col min="11034" max="11034" width="11.42578125" style="2"/>
    <col min="11035" max="11035" width="12.42578125" style="2" bestFit="1" customWidth="1"/>
    <col min="11036" max="11264" width="11.42578125" style="2"/>
    <col min="11265" max="11265" width="13" style="2" customWidth="1"/>
    <col min="11266" max="11266" width="10.85546875" style="2" customWidth="1"/>
    <col min="11267" max="11267" width="8.5703125" style="2" customWidth="1"/>
    <col min="11268" max="11268" width="55" style="2" customWidth="1"/>
    <col min="11269" max="11269" width="13" style="2" customWidth="1"/>
    <col min="11270" max="11272" width="12.42578125" style="2" customWidth="1"/>
    <col min="11273" max="11273" width="17.7109375" style="2" customWidth="1"/>
    <col min="11274" max="11274" width="17.5703125" style="2" customWidth="1"/>
    <col min="11275" max="11277" width="13.140625" style="2" customWidth="1"/>
    <col min="11278" max="11278" width="12.7109375" style="2" customWidth="1"/>
    <col min="11279" max="11279" width="11.7109375" style="2" customWidth="1"/>
    <col min="11280" max="11280" width="17.5703125" style="2" customWidth="1"/>
    <col min="11281" max="11281" width="16.28515625" style="2" customWidth="1"/>
    <col min="11282" max="11282" width="15.7109375" style="2" customWidth="1"/>
    <col min="11283" max="11283" width="16.42578125" style="2" customWidth="1"/>
    <col min="11284" max="11285" width="12.7109375" style="2" customWidth="1"/>
    <col min="11286" max="11287" width="10.7109375" style="2" customWidth="1"/>
    <col min="11288" max="11288" width="34" style="2" customWidth="1"/>
    <col min="11289" max="11289" width="17.140625" style="2" customWidth="1"/>
    <col min="11290" max="11290" width="11.42578125" style="2"/>
    <col min="11291" max="11291" width="12.42578125" style="2" bestFit="1" customWidth="1"/>
    <col min="11292" max="11520" width="11.42578125" style="2"/>
    <col min="11521" max="11521" width="13" style="2" customWidth="1"/>
    <col min="11522" max="11522" width="10.85546875" style="2" customWidth="1"/>
    <col min="11523" max="11523" width="8.5703125" style="2" customWidth="1"/>
    <col min="11524" max="11524" width="55" style="2" customWidth="1"/>
    <col min="11525" max="11525" width="13" style="2" customWidth="1"/>
    <col min="11526" max="11528" width="12.42578125" style="2" customWidth="1"/>
    <col min="11529" max="11529" width="17.7109375" style="2" customWidth="1"/>
    <col min="11530" max="11530" width="17.5703125" style="2" customWidth="1"/>
    <col min="11531" max="11533" width="13.140625" style="2" customWidth="1"/>
    <col min="11534" max="11534" width="12.7109375" style="2" customWidth="1"/>
    <col min="11535" max="11535" width="11.7109375" style="2" customWidth="1"/>
    <col min="11536" max="11536" width="17.5703125" style="2" customWidth="1"/>
    <col min="11537" max="11537" width="16.28515625" style="2" customWidth="1"/>
    <col min="11538" max="11538" width="15.7109375" style="2" customWidth="1"/>
    <col min="11539" max="11539" width="16.42578125" style="2" customWidth="1"/>
    <col min="11540" max="11541" width="12.7109375" style="2" customWidth="1"/>
    <col min="11542" max="11543" width="10.7109375" style="2" customWidth="1"/>
    <col min="11544" max="11544" width="34" style="2" customWidth="1"/>
    <col min="11545" max="11545" width="17.140625" style="2" customWidth="1"/>
    <col min="11546" max="11546" width="11.42578125" style="2"/>
    <col min="11547" max="11547" width="12.42578125" style="2" bestFit="1" customWidth="1"/>
    <col min="11548" max="11776" width="11.42578125" style="2"/>
    <col min="11777" max="11777" width="13" style="2" customWidth="1"/>
    <col min="11778" max="11778" width="10.85546875" style="2" customWidth="1"/>
    <col min="11779" max="11779" width="8.5703125" style="2" customWidth="1"/>
    <col min="11780" max="11780" width="55" style="2" customWidth="1"/>
    <col min="11781" max="11781" width="13" style="2" customWidth="1"/>
    <col min="11782" max="11784" width="12.42578125" style="2" customWidth="1"/>
    <col min="11785" max="11785" width="17.7109375" style="2" customWidth="1"/>
    <col min="11786" max="11786" width="17.5703125" style="2" customWidth="1"/>
    <col min="11787" max="11789" width="13.140625" style="2" customWidth="1"/>
    <col min="11790" max="11790" width="12.7109375" style="2" customWidth="1"/>
    <col min="11791" max="11791" width="11.7109375" style="2" customWidth="1"/>
    <col min="11792" max="11792" width="17.5703125" style="2" customWidth="1"/>
    <col min="11793" max="11793" width="16.28515625" style="2" customWidth="1"/>
    <col min="11794" max="11794" width="15.7109375" style="2" customWidth="1"/>
    <col min="11795" max="11795" width="16.42578125" style="2" customWidth="1"/>
    <col min="11796" max="11797" width="12.7109375" style="2" customWidth="1"/>
    <col min="11798" max="11799" width="10.7109375" style="2" customWidth="1"/>
    <col min="11800" max="11800" width="34" style="2" customWidth="1"/>
    <col min="11801" max="11801" width="17.140625" style="2" customWidth="1"/>
    <col min="11802" max="11802" width="11.42578125" style="2"/>
    <col min="11803" max="11803" width="12.42578125" style="2" bestFit="1" customWidth="1"/>
    <col min="11804" max="12032" width="11.42578125" style="2"/>
    <col min="12033" max="12033" width="13" style="2" customWidth="1"/>
    <col min="12034" max="12034" width="10.85546875" style="2" customWidth="1"/>
    <col min="12035" max="12035" width="8.5703125" style="2" customWidth="1"/>
    <col min="12036" max="12036" width="55" style="2" customWidth="1"/>
    <col min="12037" max="12037" width="13" style="2" customWidth="1"/>
    <col min="12038" max="12040" width="12.42578125" style="2" customWidth="1"/>
    <col min="12041" max="12041" width="17.7109375" style="2" customWidth="1"/>
    <col min="12042" max="12042" width="17.5703125" style="2" customWidth="1"/>
    <col min="12043" max="12045" width="13.140625" style="2" customWidth="1"/>
    <col min="12046" max="12046" width="12.7109375" style="2" customWidth="1"/>
    <col min="12047" max="12047" width="11.7109375" style="2" customWidth="1"/>
    <col min="12048" max="12048" width="17.5703125" style="2" customWidth="1"/>
    <col min="12049" max="12049" width="16.28515625" style="2" customWidth="1"/>
    <col min="12050" max="12050" width="15.7109375" style="2" customWidth="1"/>
    <col min="12051" max="12051" width="16.42578125" style="2" customWidth="1"/>
    <col min="12052" max="12053" width="12.7109375" style="2" customWidth="1"/>
    <col min="12054" max="12055" width="10.7109375" style="2" customWidth="1"/>
    <col min="12056" max="12056" width="34" style="2" customWidth="1"/>
    <col min="12057" max="12057" width="17.140625" style="2" customWidth="1"/>
    <col min="12058" max="12058" width="11.42578125" style="2"/>
    <col min="12059" max="12059" width="12.42578125" style="2" bestFit="1" customWidth="1"/>
    <col min="12060" max="12288" width="11.42578125" style="2"/>
    <col min="12289" max="12289" width="13" style="2" customWidth="1"/>
    <col min="12290" max="12290" width="10.85546875" style="2" customWidth="1"/>
    <col min="12291" max="12291" width="8.5703125" style="2" customWidth="1"/>
    <col min="12292" max="12292" width="55" style="2" customWidth="1"/>
    <col min="12293" max="12293" width="13" style="2" customWidth="1"/>
    <col min="12294" max="12296" width="12.42578125" style="2" customWidth="1"/>
    <col min="12297" max="12297" width="17.7109375" style="2" customWidth="1"/>
    <col min="12298" max="12298" width="17.5703125" style="2" customWidth="1"/>
    <col min="12299" max="12301" width="13.140625" style="2" customWidth="1"/>
    <col min="12302" max="12302" width="12.7109375" style="2" customWidth="1"/>
    <col min="12303" max="12303" width="11.7109375" style="2" customWidth="1"/>
    <col min="12304" max="12304" width="17.5703125" style="2" customWidth="1"/>
    <col min="12305" max="12305" width="16.28515625" style="2" customWidth="1"/>
    <col min="12306" max="12306" width="15.7109375" style="2" customWidth="1"/>
    <col min="12307" max="12307" width="16.42578125" style="2" customWidth="1"/>
    <col min="12308" max="12309" width="12.7109375" style="2" customWidth="1"/>
    <col min="12310" max="12311" width="10.7109375" style="2" customWidth="1"/>
    <col min="12312" max="12312" width="34" style="2" customWidth="1"/>
    <col min="12313" max="12313" width="17.140625" style="2" customWidth="1"/>
    <col min="12314" max="12314" width="11.42578125" style="2"/>
    <col min="12315" max="12315" width="12.42578125" style="2" bestFit="1" customWidth="1"/>
    <col min="12316" max="12544" width="11.42578125" style="2"/>
    <col min="12545" max="12545" width="13" style="2" customWidth="1"/>
    <col min="12546" max="12546" width="10.85546875" style="2" customWidth="1"/>
    <col min="12547" max="12547" width="8.5703125" style="2" customWidth="1"/>
    <col min="12548" max="12548" width="55" style="2" customWidth="1"/>
    <col min="12549" max="12549" width="13" style="2" customWidth="1"/>
    <col min="12550" max="12552" width="12.42578125" style="2" customWidth="1"/>
    <col min="12553" max="12553" width="17.7109375" style="2" customWidth="1"/>
    <col min="12554" max="12554" width="17.5703125" style="2" customWidth="1"/>
    <col min="12555" max="12557" width="13.140625" style="2" customWidth="1"/>
    <col min="12558" max="12558" width="12.7109375" style="2" customWidth="1"/>
    <col min="12559" max="12559" width="11.7109375" style="2" customWidth="1"/>
    <col min="12560" max="12560" width="17.5703125" style="2" customWidth="1"/>
    <col min="12561" max="12561" width="16.28515625" style="2" customWidth="1"/>
    <col min="12562" max="12562" width="15.7109375" style="2" customWidth="1"/>
    <col min="12563" max="12563" width="16.42578125" style="2" customWidth="1"/>
    <col min="12564" max="12565" width="12.7109375" style="2" customWidth="1"/>
    <col min="12566" max="12567" width="10.7109375" style="2" customWidth="1"/>
    <col min="12568" max="12568" width="34" style="2" customWidth="1"/>
    <col min="12569" max="12569" width="17.140625" style="2" customWidth="1"/>
    <col min="12570" max="12570" width="11.42578125" style="2"/>
    <col min="12571" max="12571" width="12.42578125" style="2" bestFit="1" customWidth="1"/>
    <col min="12572" max="12800" width="11.42578125" style="2"/>
    <col min="12801" max="12801" width="13" style="2" customWidth="1"/>
    <col min="12802" max="12802" width="10.85546875" style="2" customWidth="1"/>
    <col min="12803" max="12803" width="8.5703125" style="2" customWidth="1"/>
    <col min="12804" max="12804" width="55" style="2" customWidth="1"/>
    <col min="12805" max="12805" width="13" style="2" customWidth="1"/>
    <col min="12806" max="12808" width="12.42578125" style="2" customWidth="1"/>
    <col min="12809" max="12809" width="17.7109375" style="2" customWidth="1"/>
    <col min="12810" max="12810" width="17.5703125" style="2" customWidth="1"/>
    <col min="12811" max="12813" width="13.140625" style="2" customWidth="1"/>
    <col min="12814" max="12814" width="12.7109375" style="2" customWidth="1"/>
    <col min="12815" max="12815" width="11.7109375" style="2" customWidth="1"/>
    <col min="12816" max="12816" width="17.5703125" style="2" customWidth="1"/>
    <col min="12817" max="12817" width="16.28515625" style="2" customWidth="1"/>
    <col min="12818" max="12818" width="15.7109375" style="2" customWidth="1"/>
    <col min="12819" max="12819" width="16.42578125" style="2" customWidth="1"/>
    <col min="12820" max="12821" width="12.7109375" style="2" customWidth="1"/>
    <col min="12822" max="12823" width="10.7109375" style="2" customWidth="1"/>
    <col min="12824" max="12824" width="34" style="2" customWidth="1"/>
    <col min="12825" max="12825" width="17.140625" style="2" customWidth="1"/>
    <col min="12826" max="12826" width="11.42578125" style="2"/>
    <col min="12827" max="12827" width="12.42578125" style="2" bestFit="1" customWidth="1"/>
    <col min="12828" max="13056" width="11.42578125" style="2"/>
    <col min="13057" max="13057" width="13" style="2" customWidth="1"/>
    <col min="13058" max="13058" width="10.85546875" style="2" customWidth="1"/>
    <col min="13059" max="13059" width="8.5703125" style="2" customWidth="1"/>
    <col min="13060" max="13060" width="55" style="2" customWidth="1"/>
    <col min="13061" max="13061" width="13" style="2" customWidth="1"/>
    <col min="13062" max="13064" width="12.42578125" style="2" customWidth="1"/>
    <col min="13065" max="13065" width="17.7109375" style="2" customWidth="1"/>
    <col min="13066" max="13066" width="17.5703125" style="2" customWidth="1"/>
    <col min="13067" max="13069" width="13.140625" style="2" customWidth="1"/>
    <col min="13070" max="13070" width="12.7109375" style="2" customWidth="1"/>
    <col min="13071" max="13071" width="11.7109375" style="2" customWidth="1"/>
    <col min="13072" max="13072" width="17.5703125" style="2" customWidth="1"/>
    <col min="13073" max="13073" width="16.28515625" style="2" customWidth="1"/>
    <col min="13074" max="13074" width="15.7109375" style="2" customWidth="1"/>
    <col min="13075" max="13075" width="16.42578125" style="2" customWidth="1"/>
    <col min="13076" max="13077" width="12.7109375" style="2" customWidth="1"/>
    <col min="13078" max="13079" width="10.7109375" style="2" customWidth="1"/>
    <col min="13080" max="13080" width="34" style="2" customWidth="1"/>
    <col min="13081" max="13081" width="17.140625" style="2" customWidth="1"/>
    <col min="13082" max="13082" width="11.42578125" style="2"/>
    <col min="13083" max="13083" width="12.42578125" style="2" bestFit="1" customWidth="1"/>
    <col min="13084" max="13312" width="11.42578125" style="2"/>
    <col min="13313" max="13313" width="13" style="2" customWidth="1"/>
    <col min="13314" max="13314" width="10.85546875" style="2" customWidth="1"/>
    <col min="13315" max="13315" width="8.5703125" style="2" customWidth="1"/>
    <col min="13316" max="13316" width="55" style="2" customWidth="1"/>
    <col min="13317" max="13317" width="13" style="2" customWidth="1"/>
    <col min="13318" max="13320" width="12.42578125" style="2" customWidth="1"/>
    <col min="13321" max="13321" width="17.7109375" style="2" customWidth="1"/>
    <col min="13322" max="13322" width="17.5703125" style="2" customWidth="1"/>
    <col min="13323" max="13325" width="13.140625" style="2" customWidth="1"/>
    <col min="13326" max="13326" width="12.7109375" style="2" customWidth="1"/>
    <col min="13327" max="13327" width="11.7109375" style="2" customWidth="1"/>
    <col min="13328" max="13328" width="17.5703125" style="2" customWidth="1"/>
    <col min="13329" max="13329" width="16.28515625" style="2" customWidth="1"/>
    <col min="13330" max="13330" width="15.7109375" style="2" customWidth="1"/>
    <col min="13331" max="13331" width="16.42578125" style="2" customWidth="1"/>
    <col min="13332" max="13333" width="12.7109375" style="2" customWidth="1"/>
    <col min="13334" max="13335" width="10.7109375" style="2" customWidth="1"/>
    <col min="13336" max="13336" width="34" style="2" customWidth="1"/>
    <col min="13337" max="13337" width="17.140625" style="2" customWidth="1"/>
    <col min="13338" max="13338" width="11.42578125" style="2"/>
    <col min="13339" max="13339" width="12.42578125" style="2" bestFit="1" customWidth="1"/>
    <col min="13340" max="13568" width="11.42578125" style="2"/>
    <col min="13569" max="13569" width="13" style="2" customWidth="1"/>
    <col min="13570" max="13570" width="10.85546875" style="2" customWidth="1"/>
    <col min="13571" max="13571" width="8.5703125" style="2" customWidth="1"/>
    <col min="13572" max="13572" width="55" style="2" customWidth="1"/>
    <col min="13573" max="13573" width="13" style="2" customWidth="1"/>
    <col min="13574" max="13576" width="12.42578125" style="2" customWidth="1"/>
    <col min="13577" max="13577" width="17.7109375" style="2" customWidth="1"/>
    <col min="13578" max="13578" width="17.5703125" style="2" customWidth="1"/>
    <col min="13579" max="13581" width="13.140625" style="2" customWidth="1"/>
    <col min="13582" max="13582" width="12.7109375" style="2" customWidth="1"/>
    <col min="13583" max="13583" width="11.7109375" style="2" customWidth="1"/>
    <col min="13584" max="13584" width="17.5703125" style="2" customWidth="1"/>
    <col min="13585" max="13585" width="16.28515625" style="2" customWidth="1"/>
    <col min="13586" max="13586" width="15.7109375" style="2" customWidth="1"/>
    <col min="13587" max="13587" width="16.42578125" style="2" customWidth="1"/>
    <col min="13588" max="13589" width="12.7109375" style="2" customWidth="1"/>
    <col min="13590" max="13591" width="10.7109375" style="2" customWidth="1"/>
    <col min="13592" max="13592" width="34" style="2" customWidth="1"/>
    <col min="13593" max="13593" width="17.140625" style="2" customWidth="1"/>
    <col min="13594" max="13594" width="11.42578125" style="2"/>
    <col min="13595" max="13595" width="12.42578125" style="2" bestFit="1" customWidth="1"/>
    <col min="13596" max="13824" width="11.42578125" style="2"/>
    <col min="13825" max="13825" width="13" style="2" customWidth="1"/>
    <col min="13826" max="13826" width="10.85546875" style="2" customWidth="1"/>
    <col min="13827" max="13827" width="8.5703125" style="2" customWidth="1"/>
    <col min="13828" max="13828" width="55" style="2" customWidth="1"/>
    <col min="13829" max="13829" width="13" style="2" customWidth="1"/>
    <col min="13830" max="13832" width="12.42578125" style="2" customWidth="1"/>
    <col min="13833" max="13833" width="17.7109375" style="2" customWidth="1"/>
    <col min="13834" max="13834" width="17.5703125" style="2" customWidth="1"/>
    <col min="13835" max="13837" width="13.140625" style="2" customWidth="1"/>
    <col min="13838" max="13838" width="12.7109375" style="2" customWidth="1"/>
    <col min="13839" max="13839" width="11.7109375" style="2" customWidth="1"/>
    <col min="13840" max="13840" width="17.5703125" style="2" customWidth="1"/>
    <col min="13841" max="13841" width="16.28515625" style="2" customWidth="1"/>
    <col min="13842" max="13842" width="15.7109375" style="2" customWidth="1"/>
    <col min="13843" max="13843" width="16.42578125" style="2" customWidth="1"/>
    <col min="13844" max="13845" width="12.7109375" style="2" customWidth="1"/>
    <col min="13846" max="13847" width="10.7109375" style="2" customWidth="1"/>
    <col min="13848" max="13848" width="34" style="2" customWidth="1"/>
    <col min="13849" max="13849" width="17.140625" style="2" customWidth="1"/>
    <col min="13850" max="13850" width="11.42578125" style="2"/>
    <col min="13851" max="13851" width="12.42578125" style="2" bestFit="1" customWidth="1"/>
    <col min="13852" max="14080" width="11.42578125" style="2"/>
    <col min="14081" max="14081" width="13" style="2" customWidth="1"/>
    <col min="14082" max="14082" width="10.85546875" style="2" customWidth="1"/>
    <col min="14083" max="14083" width="8.5703125" style="2" customWidth="1"/>
    <col min="14084" max="14084" width="55" style="2" customWidth="1"/>
    <col min="14085" max="14085" width="13" style="2" customWidth="1"/>
    <col min="14086" max="14088" width="12.42578125" style="2" customWidth="1"/>
    <col min="14089" max="14089" width="17.7109375" style="2" customWidth="1"/>
    <col min="14090" max="14090" width="17.5703125" style="2" customWidth="1"/>
    <col min="14091" max="14093" width="13.140625" style="2" customWidth="1"/>
    <col min="14094" max="14094" width="12.7109375" style="2" customWidth="1"/>
    <col min="14095" max="14095" width="11.7109375" style="2" customWidth="1"/>
    <col min="14096" max="14096" width="17.5703125" style="2" customWidth="1"/>
    <col min="14097" max="14097" width="16.28515625" style="2" customWidth="1"/>
    <col min="14098" max="14098" width="15.7109375" style="2" customWidth="1"/>
    <col min="14099" max="14099" width="16.42578125" style="2" customWidth="1"/>
    <col min="14100" max="14101" width="12.7109375" style="2" customWidth="1"/>
    <col min="14102" max="14103" width="10.7109375" style="2" customWidth="1"/>
    <col min="14104" max="14104" width="34" style="2" customWidth="1"/>
    <col min="14105" max="14105" width="17.140625" style="2" customWidth="1"/>
    <col min="14106" max="14106" width="11.42578125" style="2"/>
    <col min="14107" max="14107" width="12.42578125" style="2" bestFit="1" customWidth="1"/>
    <col min="14108" max="14336" width="11.42578125" style="2"/>
    <col min="14337" max="14337" width="13" style="2" customWidth="1"/>
    <col min="14338" max="14338" width="10.85546875" style="2" customWidth="1"/>
    <col min="14339" max="14339" width="8.5703125" style="2" customWidth="1"/>
    <col min="14340" max="14340" width="55" style="2" customWidth="1"/>
    <col min="14341" max="14341" width="13" style="2" customWidth="1"/>
    <col min="14342" max="14344" width="12.42578125" style="2" customWidth="1"/>
    <col min="14345" max="14345" width="17.7109375" style="2" customWidth="1"/>
    <col min="14346" max="14346" width="17.5703125" style="2" customWidth="1"/>
    <col min="14347" max="14349" width="13.140625" style="2" customWidth="1"/>
    <col min="14350" max="14350" width="12.7109375" style="2" customWidth="1"/>
    <col min="14351" max="14351" width="11.7109375" style="2" customWidth="1"/>
    <col min="14352" max="14352" width="17.5703125" style="2" customWidth="1"/>
    <col min="14353" max="14353" width="16.28515625" style="2" customWidth="1"/>
    <col min="14354" max="14354" width="15.7109375" style="2" customWidth="1"/>
    <col min="14355" max="14355" width="16.42578125" style="2" customWidth="1"/>
    <col min="14356" max="14357" width="12.7109375" style="2" customWidth="1"/>
    <col min="14358" max="14359" width="10.7109375" style="2" customWidth="1"/>
    <col min="14360" max="14360" width="34" style="2" customWidth="1"/>
    <col min="14361" max="14361" width="17.140625" style="2" customWidth="1"/>
    <col min="14362" max="14362" width="11.42578125" style="2"/>
    <col min="14363" max="14363" width="12.42578125" style="2" bestFit="1" customWidth="1"/>
    <col min="14364" max="14592" width="11.42578125" style="2"/>
    <col min="14593" max="14593" width="13" style="2" customWidth="1"/>
    <col min="14594" max="14594" width="10.85546875" style="2" customWidth="1"/>
    <col min="14595" max="14595" width="8.5703125" style="2" customWidth="1"/>
    <col min="14596" max="14596" width="55" style="2" customWidth="1"/>
    <col min="14597" max="14597" width="13" style="2" customWidth="1"/>
    <col min="14598" max="14600" width="12.42578125" style="2" customWidth="1"/>
    <col min="14601" max="14601" width="17.7109375" style="2" customWidth="1"/>
    <col min="14602" max="14602" width="17.5703125" style="2" customWidth="1"/>
    <col min="14603" max="14605" width="13.140625" style="2" customWidth="1"/>
    <col min="14606" max="14606" width="12.7109375" style="2" customWidth="1"/>
    <col min="14607" max="14607" width="11.7109375" style="2" customWidth="1"/>
    <col min="14608" max="14608" width="17.5703125" style="2" customWidth="1"/>
    <col min="14609" max="14609" width="16.28515625" style="2" customWidth="1"/>
    <col min="14610" max="14610" width="15.7109375" style="2" customWidth="1"/>
    <col min="14611" max="14611" width="16.42578125" style="2" customWidth="1"/>
    <col min="14612" max="14613" width="12.7109375" style="2" customWidth="1"/>
    <col min="14614" max="14615" width="10.7109375" style="2" customWidth="1"/>
    <col min="14616" max="14616" width="34" style="2" customWidth="1"/>
    <col min="14617" max="14617" width="17.140625" style="2" customWidth="1"/>
    <col min="14618" max="14618" width="11.42578125" style="2"/>
    <col min="14619" max="14619" width="12.42578125" style="2" bestFit="1" customWidth="1"/>
    <col min="14620" max="14848" width="11.42578125" style="2"/>
    <col min="14849" max="14849" width="13" style="2" customWidth="1"/>
    <col min="14850" max="14850" width="10.85546875" style="2" customWidth="1"/>
    <col min="14851" max="14851" width="8.5703125" style="2" customWidth="1"/>
    <col min="14852" max="14852" width="55" style="2" customWidth="1"/>
    <col min="14853" max="14853" width="13" style="2" customWidth="1"/>
    <col min="14854" max="14856" width="12.42578125" style="2" customWidth="1"/>
    <col min="14857" max="14857" width="17.7109375" style="2" customWidth="1"/>
    <col min="14858" max="14858" width="17.5703125" style="2" customWidth="1"/>
    <col min="14859" max="14861" width="13.140625" style="2" customWidth="1"/>
    <col min="14862" max="14862" width="12.7109375" style="2" customWidth="1"/>
    <col min="14863" max="14863" width="11.7109375" style="2" customWidth="1"/>
    <col min="14864" max="14864" width="17.5703125" style="2" customWidth="1"/>
    <col min="14865" max="14865" width="16.28515625" style="2" customWidth="1"/>
    <col min="14866" max="14866" width="15.7109375" style="2" customWidth="1"/>
    <col min="14867" max="14867" width="16.42578125" style="2" customWidth="1"/>
    <col min="14868" max="14869" width="12.7109375" style="2" customWidth="1"/>
    <col min="14870" max="14871" width="10.7109375" style="2" customWidth="1"/>
    <col min="14872" max="14872" width="34" style="2" customWidth="1"/>
    <col min="14873" max="14873" width="17.140625" style="2" customWidth="1"/>
    <col min="14874" max="14874" width="11.42578125" style="2"/>
    <col min="14875" max="14875" width="12.42578125" style="2" bestFit="1" customWidth="1"/>
    <col min="14876" max="15104" width="11.42578125" style="2"/>
    <col min="15105" max="15105" width="13" style="2" customWidth="1"/>
    <col min="15106" max="15106" width="10.85546875" style="2" customWidth="1"/>
    <col min="15107" max="15107" width="8.5703125" style="2" customWidth="1"/>
    <col min="15108" max="15108" width="55" style="2" customWidth="1"/>
    <col min="15109" max="15109" width="13" style="2" customWidth="1"/>
    <col min="15110" max="15112" width="12.42578125" style="2" customWidth="1"/>
    <col min="15113" max="15113" width="17.7109375" style="2" customWidth="1"/>
    <col min="15114" max="15114" width="17.5703125" style="2" customWidth="1"/>
    <col min="15115" max="15117" width="13.140625" style="2" customWidth="1"/>
    <col min="15118" max="15118" width="12.7109375" style="2" customWidth="1"/>
    <col min="15119" max="15119" width="11.7109375" style="2" customWidth="1"/>
    <col min="15120" max="15120" width="17.5703125" style="2" customWidth="1"/>
    <col min="15121" max="15121" width="16.28515625" style="2" customWidth="1"/>
    <col min="15122" max="15122" width="15.7109375" style="2" customWidth="1"/>
    <col min="15123" max="15123" width="16.42578125" style="2" customWidth="1"/>
    <col min="15124" max="15125" width="12.7109375" style="2" customWidth="1"/>
    <col min="15126" max="15127" width="10.7109375" style="2" customWidth="1"/>
    <col min="15128" max="15128" width="34" style="2" customWidth="1"/>
    <col min="15129" max="15129" width="17.140625" style="2" customWidth="1"/>
    <col min="15130" max="15130" width="11.42578125" style="2"/>
    <col min="15131" max="15131" width="12.42578125" style="2" bestFit="1" customWidth="1"/>
    <col min="15132" max="15360" width="11.42578125" style="2"/>
    <col min="15361" max="15361" width="13" style="2" customWidth="1"/>
    <col min="15362" max="15362" width="10.85546875" style="2" customWidth="1"/>
    <col min="15363" max="15363" width="8.5703125" style="2" customWidth="1"/>
    <col min="15364" max="15364" width="55" style="2" customWidth="1"/>
    <col min="15365" max="15365" width="13" style="2" customWidth="1"/>
    <col min="15366" max="15368" width="12.42578125" style="2" customWidth="1"/>
    <col min="15369" max="15369" width="17.7109375" style="2" customWidth="1"/>
    <col min="15370" max="15370" width="17.5703125" style="2" customWidth="1"/>
    <col min="15371" max="15373" width="13.140625" style="2" customWidth="1"/>
    <col min="15374" max="15374" width="12.7109375" style="2" customWidth="1"/>
    <col min="15375" max="15375" width="11.7109375" style="2" customWidth="1"/>
    <col min="15376" max="15376" width="17.5703125" style="2" customWidth="1"/>
    <col min="15377" max="15377" width="16.28515625" style="2" customWidth="1"/>
    <col min="15378" max="15378" width="15.7109375" style="2" customWidth="1"/>
    <col min="15379" max="15379" width="16.42578125" style="2" customWidth="1"/>
    <col min="15380" max="15381" width="12.7109375" style="2" customWidth="1"/>
    <col min="15382" max="15383" width="10.7109375" style="2" customWidth="1"/>
    <col min="15384" max="15384" width="34" style="2" customWidth="1"/>
    <col min="15385" max="15385" width="17.140625" style="2" customWidth="1"/>
    <col min="15386" max="15386" width="11.42578125" style="2"/>
    <col min="15387" max="15387" width="12.42578125" style="2" bestFit="1" customWidth="1"/>
    <col min="15388" max="15616" width="11.42578125" style="2"/>
    <col min="15617" max="15617" width="13" style="2" customWidth="1"/>
    <col min="15618" max="15618" width="10.85546875" style="2" customWidth="1"/>
    <col min="15619" max="15619" width="8.5703125" style="2" customWidth="1"/>
    <col min="15620" max="15620" width="55" style="2" customWidth="1"/>
    <col min="15621" max="15621" width="13" style="2" customWidth="1"/>
    <col min="15622" max="15624" width="12.42578125" style="2" customWidth="1"/>
    <col min="15625" max="15625" width="17.7109375" style="2" customWidth="1"/>
    <col min="15626" max="15626" width="17.5703125" style="2" customWidth="1"/>
    <col min="15627" max="15629" width="13.140625" style="2" customWidth="1"/>
    <col min="15630" max="15630" width="12.7109375" style="2" customWidth="1"/>
    <col min="15631" max="15631" width="11.7109375" style="2" customWidth="1"/>
    <col min="15632" max="15632" width="17.5703125" style="2" customWidth="1"/>
    <col min="15633" max="15633" width="16.28515625" style="2" customWidth="1"/>
    <col min="15634" max="15634" width="15.7109375" style="2" customWidth="1"/>
    <col min="15635" max="15635" width="16.42578125" style="2" customWidth="1"/>
    <col min="15636" max="15637" width="12.7109375" style="2" customWidth="1"/>
    <col min="15638" max="15639" width="10.7109375" style="2" customWidth="1"/>
    <col min="15640" max="15640" width="34" style="2" customWidth="1"/>
    <col min="15641" max="15641" width="17.140625" style="2" customWidth="1"/>
    <col min="15642" max="15642" width="11.42578125" style="2"/>
    <col min="15643" max="15643" width="12.42578125" style="2" bestFit="1" customWidth="1"/>
    <col min="15644" max="15872" width="11.42578125" style="2"/>
    <col min="15873" max="15873" width="13" style="2" customWidth="1"/>
    <col min="15874" max="15874" width="10.85546875" style="2" customWidth="1"/>
    <col min="15875" max="15875" width="8.5703125" style="2" customWidth="1"/>
    <col min="15876" max="15876" width="55" style="2" customWidth="1"/>
    <col min="15877" max="15877" width="13" style="2" customWidth="1"/>
    <col min="15878" max="15880" width="12.42578125" style="2" customWidth="1"/>
    <col min="15881" max="15881" width="17.7109375" style="2" customWidth="1"/>
    <col min="15882" max="15882" width="17.5703125" style="2" customWidth="1"/>
    <col min="15883" max="15885" width="13.140625" style="2" customWidth="1"/>
    <col min="15886" max="15886" width="12.7109375" style="2" customWidth="1"/>
    <col min="15887" max="15887" width="11.7109375" style="2" customWidth="1"/>
    <col min="15888" max="15888" width="17.5703125" style="2" customWidth="1"/>
    <col min="15889" max="15889" width="16.28515625" style="2" customWidth="1"/>
    <col min="15890" max="15890" width="15.7109375" style="2" customWidth="1"/>
    <col min="15891" max="15891" width="16.42578125" style="2" customWidth="1"/>
    <col min="15892" max="15893" width="12.7109375" style="2" customWidth="1"/>
    <col min="15894" max="15895" width="10.7109375" style="2" customWidth="1"/>
    <col min="15896" max="15896" width="34" style="2" customWidth="1"/>
    <col min="15897" max="15897" width="17.140625" style="2" customWidth="1"/>
    <col min="15898" max="15898" width="11.42578125" style="2"/>
    <col min="15899" max="15899" width="12.42578125" style="2" bestFit="1" customWidth="1"/>
    <col min="15900" max="16128" width="11.42578125" style="2"/>
    <col min="16129" max="16129" width="13" style="2" customWidth="1"/>
    <col min="16130" max="16130" width="10.85546875" style="2" customWidth="1"/>
    <col min="16131" max="16131" width="8.5703125" style="2" customWidth="1"/>
    <col min="16132" max="16132" width="55" style="2" customWidth="1"/>
    <col min="16133" max="16133" width="13" style="2" customWidth="1"/>
    <col min="16134" max="16136" width="12.42578125" style="2" customWidth="1"/>
    <col min="16137" max="16137" width="17.7109375" style="2" customWidth="1"/>
    <col min="16138" max="16138" width="17.5703125" style="2" customWidth="1"/>
    <col min="16139" max="16141" width="13.140625" style="2" customWidth="1"/>
    <col min="16142" max="16142" width="12.7109375" style="2" customWidth="1"/>
    <col min="16143" max="16143" width="11.7109375" style="2" customWidth="1"/>
    <col min="16144" max="16144" width="17.5703125" style="2" customWidth="1"/>
    <col min="16145" max="16145" width="16.28515625" style="2" customWidth="1"/>
    <col min="16146" max="16146" width="15.7109375" style="2" customWidth="1"/>
    <col min="16147" max="16147" width="16.42578125" style="2" customWidth="1"/>
    <col min="16148" max="16149" width="12.7109375" style="2" customWidth="1"/>
    <col min="16150" max="16151" width="10.7109375" style="2" customWidth="1"/>
    <col min="16152" max="16152" width="34" style="2" customWidth="1"/>
    <col min="16153" max="16153" width="17.140625" style="2" customWidth="1"/>
    <col min="16154" max="16154" width="11.42578125" style="2"/>
    <col min="16155" max="16155" width="12.42578125" style="2" bestFit="1" customWidth="1"/>
    <col min="16156" max="16384" width="11.42578125" style="2"/>
  </cols>
  <sheetData>
    <row r="1" spans="1:25" ht="99.95" customHeight="1" x14ac:dyDescent="0.2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1:25" s="3" customFormat="1" ht="25.5" customHeight="1" x14ac:dyDescent="0.25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2"/>
    </row>
    <row r="3" spans="1:25" s="6" customFormat="1" ht="24.95" customHeight="1" x14ac:dyDescent="0.25">
      <c r="A3" s="213" t="s">
        <v>0</v>
      </c>
      <c r="B3" s="213"/>
      <c r="C3" s="214" t="s">
        <v>1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  <c r="S3" s="217" t="s">
        <v>2</v>
      </c>
      <c r="T3" s="217"/>
      <c r="U3" s="217"/>
      <c r="V3" s="218">
        <v>44392</v>
      </c>
      <c r="W3" s="217"/>
      <c r="X3" s="4" t="s">
        <v>3</v>
      </c>
      <c r="Y3" s="5">
        <v>2021</v>
      </c>
    </row>
    <row r="4" spans="1:25" s="3" customFormat="1" ht="25.5" customHeight="1" x14ac:dyDescent="0.25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2"/>
    </row>
    <row r="5" spans="1:25" ht="53.25" customHeight="1" x14ac:dyDescent="0.25">
      <c r="A5" s="219" t="s">
        <v>4</v>
      </c>
      <c r="B5" s="219" t="s">
        <v>5</v>
      </c>
      <c r="C5" s="219" t="s">
        <v>6</v>
      </c>
      <c r="D5" s="219" t="s">
        <v>7</v>
      </c>
      <c r="E5" s="219" t="s">
        <v>8</v>
      </c>
      <c r="F5" s="219" t="s">
        <v>9</v>
      </c>
      <c r="G5" s="219" t="s">
        <v>10</v>
      </c>
      <c r="H5" s="219" t="s">
        <v>11</v>
      </c>
      <c r="I5" s="219" t="s">
        <v>12</v>
      </c>
      <c r="J5" s="219" t="s">
        <v>13</v>
      </c>
      <c r="K5" s="228" t="s">
        <v>14</v>
      </c>
      <c r="L5" s="228" t="s">
        <v>15</v>
      </c>
      <c r="M5" s="229" t="s">
        <v>16</v>
      </c>
      <c r="N5" s="221" t="s">
        <v>17</v>
      </c>
      <c r="O5" s="221" t="s">
        <v>18</v>
      </c>
      <c r="P5" s="220" t="s">
        <v>19</v>
      </c>
      <c r="Q5" s="227" t="s">
        <v>20</v>
      </c>
      <c r="R5" s="227" t="s">
        <v>21</v>
      </c>
      <c r="S5" s="227" t="s">
        <v>22</v>
      </c>
      <c r="T5" s="221" t="s">
        <v>23</v>
      </c>
      <c r="U5" s="221" t="s">
        <v>24</v>
      </c>
      <c r="V5" s="220" t="s">
        <v>25</v>
      </c>
      <c r="W5" s="220" t="s">
        <v>26</v>
      </c>
      <c r="X5" s="221" t="s">
        <v>27</v>
      </c>
      <c r="Y5" s="221" t="s">
        <v>28</v>
      </c>
    </row>
    <row r="6" spans="1:25" ht="42.75" customHeight="1" x14ac:dyDescent="0.2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28"/>
      <c r="L6" s="228"/>
      <c r="M6" s="229"/>
      <c r="N6" s="221"/>
      <c r="O6" s="221"/>
      <c r="P6" s="220"/>
      <c r="Q6" s="227"/>
      <c r="R6" s="227"/>
      <c r="S6" s="227"/>
      <c r="T6" s="221"/>
      <c r="U6" s="221"/>
      <c r="V6" s="220"/>
      <c r="W6" s="220"/>
      <c r="X6" s="221"/>
      <c r="Y6" s="221"/>
    </row>
    <row r="7" spans="1:25" ht="27.75" customHeight="1" x14ac:dyDescent="0.25">
      <c r="A7" s="167"/>
      <c r="B7" s="171">
        <v>51</v>
      </c>
      <c r="C7" s="9" t="s">
        <v>29</v>
      </c>
      <c r="D7" s="17" t="s">
        <v>220</v>
      </c>
      <c r="E7" s="167"/>
      <c r="F7" s="167"/>
      <c r="G7" s="167"/>
      <c r="H7" s="167"/>
      <c r="I7" s="167"/>
      <c r="J7" s="167"/>
      <c r="K7" s="174"/>
      <c r="L7" s="174"/>
      <c r="M7" s="190"/>
      <c r="N7" s="168"/>
      <c r="O7" s="168"/>
      <c r="P7" s="169"/>
      <c r="Q7" s="170"/>
      <c r="R7" s="170"/>
      <c r="S7" s="170"/>
      <c r="T7" s="168"/>
      <c r="U7" s="168"/>
      <c r="V7" s="169"/>
      <c r="W7" s="169"/>
      <c r="X7" s="168"/>
      <c r="Y7" s="168"/>
    </row>
    <row r="8" spans="1:25" ht="21" customHeight="1" x14ac:dyDescent="0.25">
      <c r="A8" s="167"/>
      <c r="B8" s="171">
        <v>5101</v>
      </c>
      <c r="C8" s="163" t="s">
        <v>31</v>
      </c>
      <c r="D8" s="17" t="s">
        <v>221</v>
      </c>
      <c r="E8" s="167"/>
      <c r="F8" s="167"/>
      <c r="G8" s="167"/>
      <c r="H8" s="167"/>
      <c r="I8" s="167"/>
      <c r="J8" s="167"/>
      <c r="K8" s="174"/>
      <c r="L8" s="174"/>
      <c r="M8" s="190"/>
      <c r="N8" s="168"/>
      <c r="O8" s="168"/>
      <c r="P8" s="169"/>
      <c r="Q8" s="170"/>
      <c r="R8" s="170"/>
      <c r="S8" s="170"/>
      <c r="T8" s="168"/>
      <c r="U8" s="168"/>
      <c r="V8" s="169"/>
      <c r="W8" s="169"/>
      <c r="X8" s="168"/>
      <c r="Y8" s="168"/>
    </row>
    <row r="9" spans="1:25" ht="30" customHeight="1" x14ac:dyDescent="0.25">
      <c r="A9" s="167"/>
      <c r="B9" s="171">
        <v>5104001</v>
      </c>
      <c r="C9" s="163" t="s">
        <v>33</v>
      </c>
      <c r="D9" s="17" t="s">
        <v>222</v>
      </c>
      <c r="E9" s="167"/>
      <c r="F9" s="167"/>
      <c r="G9" s="167"/>
      <c r="H9" s="167"/>
      <c r="I9" s="167"/>
      <c r="J9" s="167"/>
      <c r="K9" s="174"/>
      <c r="L9" s="174"/>
      <c r="M9" s="190"/>
      <c r="N9" s="168"/>
      <c r="O9" s="168"/>
      <c r="P9" s="169"/>
      <c r="Q9" s="170"/>
      <c r="R9" s="170"/>
      <c r="S9" s="170"/>
      <c r="T9" s="168"/>
      <c r="U9" s="168"/>
      <c r="V9" s="169"/>
      <c r="W9" s="169"/>
      <c r="X9" s="168"/>
      <c r="Y9" s="168"/>
    </row>
    <row r="10" spans="1:25" ht="24" customHeight="1" x14ac:dyDescent="0.25">
      <c r="A10" s="167"/>
      <c r="B10" s="171">
        <v>51010010042</v>
      </c>
      <c r="C10" s="165" t="s">
        <v>35</v>
      </c>
      <c r="D10" s="164" t="s">
        <v>223</v>
      </c>
      <c r="E10" s="167"/>
      <c r="F10" s="200">
        <v>40</v>
      </c>
      <c r="G10" s="18"/>
      <c r="H10" s="19"/>
      <c r="I10" s="18"/>
      <c r="J10" s="18"/>
      <c r="K10" s="177"/>
      <c r="L10" s="177"/>
      <c r="M10" s="191"/>
      <c r="N10" s="18"/>
      <c r="O10" s="18"/>
      <c r="P10" s="18"/>
      <c r="Q10" s="20"/>
      <c r="R10" s="20"/>
      <c r="S10" s="20"/>
      <c r="T10" s="18"/>
      <c r="U10" s="18"/>
      <c r="V10" s="18"/>
      <c r="W10" s="18"/>
      <c r="X10" s="18"/>
      <c r="Y10" s="18"/>
    </row>
    <row r="11" spans="1:25" ht="24" customHeight="1" x14ac:dyDescent="0.25">
      <c r="A11" s="167"/>
      <c r="B11" s="171"/>
      <c r="C11" s="165"/>
      <c r="D11" s="164"/>
      <c r="E11" s="31" t="s">
        <v>211</v>
      </c>
      <c r="F11" s="19"/>
      <c r="G11" s="18"/>
      <c r="H11" s="19"/>
      <c r="I11" s="18"/>
      <c r="J11" s="18"/>
      <c r="K11" s="175">
        <v>40</v>
      </c>
      <c r="L11" s="41">
        <v>1</v>
      </c>
      <c r="M11" s="175">
        <v>0</v>
      </c>
      <c r="N11" s="36">
        <v>0</v>
      </c>
      <c r="O11" s="36">
        <v>0</v>
      </c>
      <c r="P11" s="175">
        <v>0</v>
      </c>
      <c r="Q11" s="37">
        <v>4962781704</v>
      </c>
      <c r="R11" s="38">
        <v>0</v>
      </c>
      <c r="S11" s="38">
        <v>0</v>
      </c>
      <c r="T11" s="36">
        <v>0</v>
      </c>
      <c r="U11" s="36">
        <v>0</v>
      </c>
      <c r="V11" s="23"/>
      <c r="W11" s="24"/>
      <c r="X11" s="23"/>
      <c r="Y11" s="24"/>
    </row>
    <row r="12" spans="1:25" ht="54" customHeight="1" x14ac:dyDescent="0.25">
      <c r="A12" s="171">
        <v>4152</v>
      </c>
      <c r="B12" s="171"/>
      <c r="C12" s="172" t="s">
        <v>40</v>
      </c>
      <c r="D12" s="166" t="s">
        <v>225</v>
      </c>
      <c r="E12" s="31" t="s">
        <v>226</v>
      </c>
      <c r="F12" s="31"/>
      <c r="G12" s="31" t="s">
        <v>224</v>
      </c>
      <c r="H12" s="173">
        <v>0</v>
      </c>
      <c r="I12" s="199" t="s">
        <v>229</v>
      </c>
      <c r="J12" s="31" t="s">
        <v>224</v>
      </c>
      <c r="K12" s="175">
        <v>40</v>
      </c>
      <c r="L12" s="41">
        <v>1</v>
      </c>
      <c r="M12" s="175">
        <v>0</v>
      </c>
      <c r="N12" s="36">
        <v>0</v>
      </c>
      <c r="O12" s="36">
        <f>IF(Q17&gt;0,N17,"na")</f>
        <v>0</v>
      </c>
      <c r="P12" s="175">
        <v>0</v>
      </c>
      <c r="Q12" s="37">
        <v>4962781704</v>
      </c>
      <c r="R12" s="38">
        <v>0</v>
      </c>
      <c r="S12" s="38">
        <v>0</v>
      </c>
      <c r="T12" s="36">
        <v>0</v>
      </c>
      <c r="U12" s="36">
        <v>0</v>
      </c>
      <c r="V12" s="205"/>
      <c r="W12" s="205"/>
      <c r="X12" s="31"/>
      <c r="Y12" s="31" t="s">
        <v>39</v>
      </c>
    </row>
    <row r="13" spans="1:25" x14ac:dyDescent="0.25">
      <c r="A13" s="7"/>
      <c r="B13" s="8">
        <v>53</v>
      </c>
      <c r="C13" s="9" t="s">
        <v>29</v>
      </c>
      <c r="D13" s="10" t="s">
        <v>30</v>
      </c>
      <c r="E13" s="11"/>
      <c r="F13" s="12"/>
      <c r="G13" s="11"/>
      <c r="H13" s="12"/>
      <c r="I13" s="11"/>
      <c r="J13" s="11"/>
      <c r="K13" s="176"/>
      <c r="L13" s="176"/>
      <c r="M13" s="176"/>
      <c r="N13" s="11"/>
      <c r="O13" s="11"/>
      <c r="P13" s="11"/>
      <c r="Q13" s="13"/>
      <c r="R13" s="13"/>
      <c r="S13" s="13"/>
      <c r="T13" s="11"/>
      <c r="U13" s="11"/>
      <c r="V13" s="11"/>
      <c r="W13" s="11"/>
      <c r="X13" s="11"/>
      <c r="Y13" s="11"/>
    </row>
    <row r="14" spans="1:25" x14ac:dyDescent="0.25">
      <c r="A14" s="14"/>
      <c r="B14" s="15">
        <v>5304</v>
      </c>
      <c r="C14" s="16" t="s">
        <v>31</v>
      </c>
      <c r="D14" s="17" t="s">
        <v>32</v>
      </c>
      <c r="E14" s="18"/>
      <c r="F14" s="19"/>
      <c r="G14" s="18"/>
      <c r="H14" s="19"/>
      <c r="I14" s="18"/>
      <c r="J14" s="18"/>
      <c r="K14" s="177"/>
      <c r="L14" s="177"/>
      <c r="M14" s="191"/>
      <c r="N14" s="18"/>
      <c r="O14" s="18"/>
      <c r="P14" s="18"/>
      <c r="Q14" s="20"/>
      <c r="R14" s="20"/>
      <c r="S14" s="20"/>
      <c r="T14" s="18"/>
      <c r="U14" s="18"/>
      <c r="V14" s="18"/>
      <c r="W14" s="18"/>
      <c r="X14" s="18"/>
      <c r="Y14" s="18"/>
    </row>
    <row r="15" spans="1:25" x14ac:dyDescent="0.25">
      <c r="A15" s="14"/>
      <c r="B15" s="15">
        <v>5304002</v>
      </c>
      <c r="C15" s="16" t="s">
        <v>33</v>
      </c>
      <c r="D15" s="17" t="s">
        <v>34</v>
      </c>
      <c r="E15" s="18"/>
      <c r="F15" s="19"/>
      <c r="G15" s="18"/>
      <c r="H15" s="19"/>
      <c r="I15" s="18"/>
      <c r="J15" s="18"/>
      <c r="K15" s="177"/>
      <c r="L15" s="177"/>
      <c r="M15" s="191"/>
      <c r="N15" s="18"/>
      <c r="O15" s="18"/>
      <c r="P15" s="18"/>
      <c r="Q15" s="20"/>
      <c r="R15" s="21"/>
      <c r="S15" s="22"/>
      <c r="T15" s="18"/>
      <c r="U15" s="18"/>
      <c r="V15" s="23"/>
      <c r="W15" s="24"/>
      <c r="X15" s="23"/>
      <c r="Y15" s="24"/>
    </row>
    <row r="16" spans="1:25" x14ac:dyDescent="0.25">
      <c r="A16" s="14"/>
      <c r="B16" s="25">
        <v>53040020005</v>
      </c>
      <c r="C16" s="26" t="s">
        <v>35</v>
      </c>
      <c r="D16" s="27" t="s">
        <v>36</v>
      </c>
      <c r="E16" s="18"/>
      <c r="F16" s="201">
        <v>0.5</v>
      </c>
      <c r="G16" s="18"/>
      <c r="H16" s="19">
        <f>+H18+H19</f>
        <v>0</v>
      </c>
      <c r="I16" s="18"/>
      <c r="J16" s="18"/>
      <c r="K16" s="177"/>
      <c r="L16" s="177"/>
      <c r="M16" s="191"/>
      <c r="N16" s="18"/>
      <c r="O16" s="18"/>
      <c r="P16" s="18"/>
      <c r="Q16" s="20"/>
      <c r="R16" s="21"/>
      <c r="S16" s="22"/>
      <c r="T16" s="29"/>
      <c r="U16" s="29"/>
      <c r="V16" s="23"/>
      <c r="W16" s="24"/>
      <c r="X16" s="23"/>
      <c r="Y16" s="24"/>
    </row>
    <row r="17" spans="1:25" ht="16.5" customHeight="1" x14ac:dyDescent="0.25">
      <c r="A17" s="222">
        <v>4152</v>
      </c>
      <c r="B17" s="26"/>
      <c r="C17" s="30"/>
      <c r="D17" s="223" t="s">
        <v>37</v>
      </c>
      <c r="E17" s="31" t="s">
        <v>38</v>
      </c>
      <c r="F17" s="24"/>
      <c r="G17" s="32"/>
      <c r="H17" s="24"/>
      <c r="I17" s="23"/>
      <c r="J17" s="32"/>
      <c r="K17" s="33">
        <f>SUM(K18:K19)</f>
        <v>3.5</v>
      </c>
      <c r="L17" s="34">
        <f>SUM(L18:L19)</f>
        <v>1</v>
      </c>
      <c r="M17" s="192">
        <f>SUM(M18:M19)</f>
        <v>0</v>
      </c>
      <c r="N17" s="36">
        <f>+N18+N19</f>
        <v>0</v>
      </c>
      <c r="O17" s="224">
        <f>IF(Q17&gt;0,N17,"na")</f>
        <v>0</v>
      </c>
      <c r="P17" s="37">
        <v>1597396965</v>
      </c>
      <c r="Q17" s="38">
        <f>SUM(Q18+Q19)</f>
        <v>322126000</v>
      </c>
      <c r="R17" s="39">
        <f>SUM(R18+R19)</f>
        <v>54984000</v>
      </c>
      <c r="S17" s="38">
        <f>SUM(S18+S19)</f>
        <v>48704000</v>
      </c>
      <c r="T17" s="36">
        <f t="shared" ref="T17:U19" si="0">IF(Q17=0,0,R17/Q17)</f>
        <v>0.17069097185573348</v>
      </c>
      <c r="U17" s="36">
        <f t="shared" si="0"/>
        <v>0.88578495562345405</v>
      </c>
      <c r="V17" s="18"/>
      <c r="W17" s="18"/>
      <c r="X17" s="18"/>
      <c r="Y17" s="225" t="s">
        <v>39</v>
      </c>
    </row>
    <row r="18" spans="1:25" ht="54" x14ac:dyDescent="0.25">
      <c r="A18" s="222"/>
      <c r="B18" s="26"/>
      <c r="C18" s="226" t="s">
        <v>40</v>
      </c>
      <c r="D18" s="223"/>
      <c r="E18" s="31" t="s">
        <v>41</v>
      </c>
      <c r="F18" s="24"/>
      <c r="G18" s="40" t="s">
        <v>42</v>
      </c>
      <c r="H18" s="24">
        <v>0</v>
      </c>
      <c r="I18" s="202" t="s">
        <v>214</v>
      </c>
      <c r="J18" s="40" t="s">
        <v>43</v>
      </c>
      <c r="K18" s="161">
        <v>0.5</v>
      </c>
      <c r="L18" s="41">
        <v>0.8</v>
      </c>
      <c r="M18" s="192">
        <v>0</v>
      </c>
      <c r="N18" s="36">
        <v>0</v>
      </c>
      <c r="O18" s="224"/>
      <c r="P18" s="37">
        <v>1387833965</v>
      </c>
      <c r="Q18" s="42">
        <v>119483000</v>
      </c>
      <c r="R18" s="38">
        <v>0</v>
      </c>
      <c r="S18" s="38">
        <v>0</v>
      </c>
      <c r="T18" s="36">
        <f t="shared" si="0"/>
        <v>0</v>
      </c>
      <c r="U18" s="36">
        <f t="shared" si="0"/>
        <v>0</v>
      </c>
      <c r="V18" s="43"/>
      <c r="W18" s="43"/>
      <c r="X18" s="18"/>
      <c r="Y18" s="225"/>
    </row>
    <row r="19" spans="1:25" ht="54" x14ac:dyDescent="0.25">
      <c r="A19" s="14"/>
      <c r="B19" s="26"/>
      <c r="C19" s="226"/>
      <c r="D19" s="223"/>
      <c r="E19" s="31" t="s">
        <v>44</v>
      </c>
      <c r="F19" s="44"/>
      <c r="G19" s="45"/>
      <c r="H19" s="19">
        <v>0</v>
      </c>
      <c r="I19" s="40" t="s">
        <v>45</v>
      </c>
      <c r="J19" s="40" t="s">
        <v>46</v>
      </c>
      <c r="K19" s="33">
        <v>3</v>
      </c>
      <c r="L19" s="46">
        <v>0.2</v>
      </c>
      <c r="M19" s="192">
        <v>0</v>
      </c>
      <c r="N19" s="36">
        <v>0</v>
      </c>
      <c r="O19" s="224"/>
      <c r="P19" s="47">
        <v>209563000</v>
      </c>
      <c r="Q19" s="38">
        <v>202643000</v>
      </c>
      <c r="R19" s="48">
        <v>54984000</v>
      </c>
      <c r="S19" s="38">
        <v>48704000</v>
      </c>
      <c r="T19" s="36">
        <f t="shared" si="0"/>
        <v>0.27133431700083399</v>
      </c>
      <c r="U19" s="36">
        <f t="shared" si="0"/>
        <v>0.88578495562345405</v>
      </c>
      <c r="V19" s="43">
        <v>44242</v>
      </c>
      <c r="W19" s="43">
        <v>44561</v>
      </c>
      <c r="X19" s="49" t="s">
        <v>47</v>
      </c>
      <c r="Y19" s="225"/>
    </row>
    <row r="20" spans="1:25" x14ac:dyDescent="0.25">
      <c r="A20" s="14"/>
      <c r="B20" s="15">
        <v>53040020006</v>
      </c>
      <c r="C20" s="26" t="s">
        <v>35</v>
      </c>
      <c r="D20" s="27" t="s">
        <v>48</v>
      </c>
      <c r="E20" s="50"/>
      <c r="F20" s="51">
        <v>81</v>
      </c>
      <c r="G20" s="32"/>
      <c r="H20" s="44">
        <f>+H22</f>
        <v>0</v>
      </c>
      <c r="I20" s="31"/>
      <c r="J20" s="52"/>
      <c r="K20" s="33"/>
      <c r="L20" s="33"/>
      <c r="M20" s="191"/>
      <c r="N20" s="36"/>
      <c r="O20" s="53"/>
      <c r="P20" s="47"/>
      <c r="Q20" s="38"/>
      <c r="R20" s="38"/>
      <c r="S20" s="39"/>
      <c r="T20" s="36"/>
      <c r="U20" s="36"/>
      <c r="V20" s="43"/>
      <c r="W20" s="43"/>
      <c r="X20" s="18"/>
      <c r="Y20" s="18"/>
    </row>
    <row r="21" spans="1:25" x14ac:dyDescent="0.25">
      <c r="A21" s="222">
        <v>4152</v>
      </c>
      <c r="B21" s="26"/>
      <c r="C21" s="230" t="s">
        <v>40</v>
      </c>
      <c r="D21" s="231" t="s">
        <v>49</v>
      </c>
      <c r="E21" s="18" t="s">
        <v>50</v>
      </c>
      <c r="F21" s="19"/>
      <c r="G21" s="45"/>
      <c r="H21" s="54"/>
      <c r="I21" s="31"/>
      <c r="J21" s="31"/>
      <c r="K21" s="33">
        <f>SUM(K22)</f>
        <v>5</v>
      </c>
      <c r="L21" s="55">
        <f>SUM(L22)</f>
        <v>1</v>
      </c>
      <c r="M21" s="192">
        <f>SUM(M22)</f>
        <v>0</v>
      </c>
      <c r="N21" s="36">
        <v>0</v>
      </c>
      <c r="O21" s="224">
        <f>IF(Q21&gt;0,N21,"na")</f>
        <v>0</v>
      </c>
      <c r="P21" s="56">
        <f>SUM(P22)</f>
        <v>1305880855</v>
      </c>
      <c r="Q21" s="38">
        <f>SUM(Q22)</f>
        <v>335880855</v>
      </c>
      <c r="R21" s="39">
        <f>SUM(R22)</f>
        <v>0</v>
      </c>
      <c r="S21" s="39">
        <f>SUM(S22)</f>
        <v>0</v>
      </c>
      <c r="T21" s="36">
        <f>IF(Q21=0,0,R21/Q21)</f>
        <v>0</v>
      </c>
      <c r="U21" s="36">
        <f>IF(R21=0,0,S21/R21)</f>
        <v>0</v>
      </c>
      <c r="V21" s="18"/>
      <c r="W21" s="18"/>
      <c r="X21" s="18"/>
      <c r="Y21" s="18"/>
    </row>
    <row r="22" spans="1:25" ht="67.5" x14ac:dyDescent="0.25">
      <c r="A22" s="222"/>
      <c r="B22" s="26"/>
      <c r="C22" s="230"/>
      <c r="D22" s="231"/>
      <c r="E22" s="31" t="s">
        <v>51</v>
      </c>
      <c r="F22" s="24"/>
      <c r="G22" s="40" t="s">
        <v>48</v>
      </c>
      <c r="H22" s="24">
        <v>0</v>
      </c>
      <c r="I22" s="40" t="s">
        <v>215</v>
      </c>
      <c r="J22" s="40" t="s">
        <v>52</v>
      </c>
      <c r="K22" s="161">
        <v>5</v>
      </c>
      <c r="L22" s="34">
        <v>1</v>
      </c>
      <c r="M22" s="192">
        <v>0</v>
      </c>
      <c r="N22" s="36">
        <v>0</v>
      </c>
      <c r="O22" s="224"/>
      <c r="P22" s="57">
        <v>1305880855</v>
      </c>
      <c r="Q22" s="38">
        <v>335880855</v>
      </c>
      <c r="R22" s="39">
        <v>0</v>
      </c>
      <c r="S22" s="39">
        <v>0</v>
      </c>
      <c r="T22" s="36">
        <v>0</v>
      </c>
      <c r="U22" s="36">
        <f>IF(R22=0,0,S22/R22)</f>
        <v>0</v>
      </c>
      <c r="V22" s="18"/>
      <c r="W22" s="18"/>
      <c r="X22" s="18"/>
      <c r="Y22" s="58" t="s">
        <v>39</v>
      </c>
    </row>
    <row r="23" spans="1:25" x14ac:dyDescent="0.25">
      <c r="A23" s="14"/>
      <c r="B23" s="15">
        <v>5304003</v>
      </c>
      <c r="C23" s="26" t="s">
        <v>33</v>
      </c>
      <c r="D23" s="27" t="s">
        <v>53</v>
      </c>
      <c r="E23" s="31"/>
      <c r="F23" s="24"/>
      <c r="G23" s="32"/>
      <c r="H23" s="24"/>
      <c r="I23" s="32"/>
      <c r="J23" s="32"/>
      <c r="K23" s="33"/>
      <c r="L23" s="33"/>
      <c r="M23" s="191"/>
      <c r="N23" s="36"/>
      <c r="O23" s="53"/>
      <c r="P23" s="47"/>
      <c r="Q23" s="38"/>
      <c r="R23" s="59"/>
      <c r="S23" s="38"/>
      <c r="T23" s="36"/>
      <c r="U23" s="36"/>
      <c r="V23" s="18"/>
      <c r="W23" s="18"/>
      <c r="X23" s="18"/>
      <c r="Y23" s="225"/>
    </row>
    <row r="24" spans="1:25" ht="25.5" x14ac:dyDescent="0.25">
      <c r="A24" s="60"/>
      <c r="B24" s="25">
        <v>53040030011</v>
      </c>
      <c r="C24" s="26" t="s">
        <v>35</v>
      </c>
      <c r="D24" s="27" t="s">
        <v>54</v>
      </c>
      <c r="E24" s="31"/>
      <c r="F24" s="61">
        <v>4</v>
      </c>
      <c r="G24" s="31"/>
      <c r="H24" s="24">
        <f>+H26</f>
        <v>2</v>
      </c>
      <c r="I24" s="31"/>
      <c r="J24" s="52"/>
      <c r="K24" s="177"/>
      <c r="L24" s="46"/>
      <c r="M24" s="191"/>
      <c r="N24" s="36"/>
      <c r="O24" s="53"/>
      <c r="P24" s="47"/>
      <c r="Q24" s="38"/>
      <c r="R24" s="38"/>
      <c r="S24" s="38"/>
      <c r="T24" s="36"/>
      <c r="U24" s="36"/>
      <c r="V24" s="43"/>
      <c r="W24" s="43"/>
      <c r="X24" s="18"/>
      <c r="Y24" s="225"/>
    </row>
    <row r="25" spans="1:25" x14ac:dyDescent="0.25">
      <c r="A25" s="232">
        <v>4152</v>
      </c>
      <c r="B25" s="26"/>
      <c r="C25" s="233" t="s">
        <v>40</v>
      </c>
      <c r="D25" s="234" t="s">
        <v>55</v>
      </c>
      <c r="E25" s="31" t="s">
        <v>56</v>
      </c>
      <c r="F25" s="24"/>
      <c r="G25" s="32"/>
      <c r="H25" s="24"/>
      <c r="I25" s="32"/>
      <c r="J25" s="32"/>
      <c r="K25" s="178">
        <f>SUM(K26)</f>
        <v>4</v>
      </c>
      <c r="L25" s="34">
        <f>SUM(L26)</f>
        <v>1</v>
      </c>
      <c r="M25" s="192">
        <f>SUM(M26)</f>
        <v>2</v>
      </c>
      <c r="N25" s="36">
        <f>SUM(N26)</f>
        <v>0.5</v>
      </c>
      <c r="O25" s="224">
        <f>IF(Q25&gt;0,N25,"na")</f>
        <v>0.5</v>
      </c>
      <c r="P25" s="37">
        <f>SUM(P26)</f>
        <v>93671814000</v>
      </c>
      <c r="Q25" s="38">
        <f>SUM(Q26)</f>
        <v>95645231410</v>
      </c>
      <c r="R25" s="39">
        <f>SUM(R26)</f>
        <v>39436398358</v>
      </c>
      <c r="S25" s="39">
        <f>SUM(S26)</f>
        <v>32195925914</v>
      </c>
      <c r="T25" s="36">
        <f>IF(Q25=0,0,R25/Q25)</f>
        <v>0.4123195456441418</v>
      </c>
      <c r="U25" s="36">
        <f>IF(R25=0,0,S25/R25)</f>
        <v>0.81640127533271023</v>
      </c>
      <c r="V25" s="18"/>
      <c r="W25" s="18"/>
      <c r="X25" s="18"/>
      <c r="Y25" s="18"/>
    </row>
    <row r="26" spans="1:25" ht="81" x14ac:dyDescent="0.25">
      <c r="A26" s="232"/>
      <c r="B26" s="62"/>
      <c r="C26" s="233"/>
      <c r="D26" s="234"/>
      <c r="E26" s="31" t="s">
        <v>56</v>
      </c>
      <c r="F26" s="44"/>
      <c r="G26" s="63" t="s">
        <v>54</v>
      </c>
      <c r="H26" s="44">
        <v>2</v>
      </c>
      <c r="I26" s="49" t="s">
        <v>57</v>
      </c>
      <c r="J26" s="49" t="s">
        <v>58</v>
      </c>
      <c r="K26" s="106">
        <v>4</v>
      </c>
      <c r="L26" s="41">
        <v>1</v>
      </c>
      <c r="M26" s="192">
        <v>2</v>
      </c>
      <c r="N26" s="36">
        <v>0.5</v>
      </c>
      <c r="O26" s="224"/>
      <c r="P26" s="35">
        <v>93671814000</v>
      </c>
      <c r="Q26" s="38">
        <v>95645231410</v>
      </c>
      <c r="R26" s="59">
        <v>39436398358</v>
      </c>
      <c r="S26" s="39">
        <v>32195925914</v>
      </c>
      <c r="T26" s="36">
        <f>IF(Q26=0,0,R26/Q26)</f>
        <v>0.4123195456441418</v>
      </c>
      <c r="U26" s="36">
        <f>IF(R26=0,0,S26/R26)</f>
        <v>0.81640127533271023</v>
      </c>
      <c r="V26" s="203">
        <v>44301</v>
      </c>
      <c r="W26" s="203">
        <v>44560</v>
      </c>
      <c r="X26" s="204" t="s">
        <v>230</v>
      </c>
      <c r="Y26" s="58" t="s">
        <v>39</v>
      </c>
    </row>
    <row r="27" spans="1:25" x14ac:dyDescent="0.25">
      <c r="A27" s="65"/>
      <c r="B27" s="25">
        <v>53040030012</v>
      </c>
      <c r="C27" s="26" t="s">
        <v>35</v>
      </c>
      <c r="D27" s="49" t="s">
        <v>59</v>
      </c>
      <c r="E27" s="18"/>
      <c r="F27" s="28">
        <v>4</v>
      </c>
      <c r="G27" s="52"/>
      <c r="H27" s="19">
        <f>+H29</f>
        <v>0</v>
      </c>
      <c r="I27" s="52"/>
      <c r="J27" s="52"/>
      <c r="K27" s="106"/>
      <c r="L27" s="55"/>
      <c r="M27" s="191"/>
      <c r="N27" s="36"/>
      <c r="O27" s="66"/>
      <c r="P27" s="38"/>
      <c r="Q27" s="38"/>
      <c r="R27" s="59"/>
      <c r="S27" s="39"/>
      <c r="T27" s="67"/>
      <c r="U27" s="67"/>
      <c r="V27" s="43"/>
      <c r="W27" s="43"/>
      <c r="X27" s="18"/>
      <c r="Y27" s="58"/>
    </row>
    <row r="28" spans="1:25" x14ac:dyDescent="0.25">
      <c r="A28" s="232">
        <v>4152</v>
      </c>
      <c r="B28" s="68"/>
      <c r="C28" s="233" t="s">
        <v>40</v>
      </c>
      <c r="D28" s="223" t="s">
        <v>60</v>
      </c>
      <c r="E28" s="31" t="s">
        <v>61</v>
      </c>
      <c r="F28" s="19"/>
      <c r="G28" s="45"/>
      <c r="H28" s="19"/>
      <c r="I28" s="52"/>
      <c r="J28" s="52"/>
      <c r="K28" s="106">
        <f>SUM(K29)</f>
        <v>4</v>
      </c>
      <c r="L28" s="55">
        <f>SUM(L29)</f>
        <v>1</v>
      </c>
      <c r="M28" s="192">
        <f>SUM(M29)</f>
        <v>0</v>
      </c>
      <c r="N28" s="36">
        <v>0</v>
      </c>
      <c r="O28" s="224">
        <f>IF(Q28&gt;0,N28,"na")</f>
        <v>0</v>
      </c>
      <c r="P28" s="57">
        <f>SUM(P29)</f>
        <v>7225511538</v>
      </c>
      <c r="Q28" s="38">
        <f>SUM(Q29)</f>
        <v>7225511538</v>
      </c>
      <c r="R28" s="39">
        <f>SUM(R29)</f>
        <v>0</v>
      </c>
      <c r="S28" s="39">
        <f>SUM(S29)</f>
        <v>0</v>
      </c>
      <c r="T28" s="67">
        <f>IF(Q28=0,0,R28/Q28)</f>
        <v>0</v>
      </c>
      <c r="U28" s="67">
        <f>IF(R28=0,0,S28/R28)</f>
        <v>0</v>
      </c>
      <c r="V28" s="18"/>
      <c r="W28" s="18"/>
      <c r="X28" s="18"/>
      <c r="Y28" s="58"/>
    </row>
    <row r="29" spans="1:25" ht="81" x14ac:dyDescent="0.25">
      <c r="A29" s="232"/>
      <c r="B29" s="68"/>
      <c r="C29" s="233"/>
      <c r="D29" s="223"/>
      <c r="E29" s="31" t="s">
        <v>61</v>
      </c>
      <c r="F29" s="44"/>
      <c r="G29" s="63" t="s">
        <v>62</v>
      </c>
      <c r="H29" s="44">
        <v>0</v>
      </c>
      <c r="I29" s="49" t="s">
        <v>63</v>
      </c>
      <c r="J29" s="49" t="s">
        <v>64</v>
      </c>
      <c r="K29" s="106">
        <v>4</v>
      </c>
      <c r="L29" s="41">
        <v>1</v>
      </c>
      <c r="M29" s="192">
        <v>0</v>
      </c>
      <c r="N29" s="36">
        <v>0</v>
      </c>
      <c r="O29" s="224"/>
      <c r="P29" s="57">
        <v>7225511538</v>
      </c>
      <c r="Q29" s="38">
        <v>7225511538</v>
      </c>
      <c r="R29" s="39">
        <v>0</v>
      </c>
      <c r="S29" s="39">
        <v>0</v>
      </c>
      <c r="T29" s="67">
        <f>IF(Q29=0,0,R29/Q29)</f>
        <v>0</v>
      </c>
      <c r="U29" s="67">
        <f>IF(R29=0,0,S29/R29)</f>
        <v>0</v>
      </c>
      <c r="V29" s="18"/>
      <c r="W29" s="18"/>
      <c r="X29" s="18"/>
      <c r="Y29" s="58" t="s">
        <v>39</v>
      </c>
    </row>
    <row r="30" spans="1:25" x14ac:dyDescent="0.25">
      <c r="A30" s="69"/>
      <c r="B30" s="26">
        <v>5304005</v>
      </c>
      <c r="C30" s="16" t="s">
        <v>33</v>
      </c>
      <c r="D30" s="17" t="s">
        <v>65</v>
      </c>
      <c r="E30" s="18"/>
      <c r="F30" s="70"/>
      <c r="G30" s="45"/>
      <c r="H30" s="19"/>
      <c r="I30" s="45"/>
      <c r="J30" s="45"/>
      <c r="K30" s="106"/>
      <c r="L30" s="71"/>
      <c r="M30" s="191"/>
      <c r="N30" s="36"/>
      <c r="O30" s="224"/>
      <c r="P30" s="64"/>
      <c r="Q30" s="38"/>
      <c r="R30" s="38"/>
      <c r="S30" s="59"/>
      <c r="T30" s="36"/>
      <c r="U30" s="36"/>
      <c r="V30" s="43"/>
      <c r="W30" s="43"/>
      <c r="X30" s="18"/>
      <c r="Y30" s="18"/>
    </row>
    <row r="31" spans="1:25" x14ac:dyDescent="0.25">
      <c r="A31" s="69"/>
      <c r="B31" s="25">
        <v>53040050001</v>
      </c>
      <c r="C31" s="26" t="s">
        <v>35</v>
      </c>
      <c r="D31" s="27" t="s">
        <v>66</v>
      </c>
      <c r="E31" s="18"/>
      <c r="F31" s="28">
        <v>1</v>
      </c>
      <c r="G31" s="52"/>
      <c r="H31" s="19">
        <f>+H33</f>
        <v>1</v>
      </c>
      <c r="I31" s="52"/>
      <c r="J31" s="72"/>
      <c r="K31" s="106"/>
      <c r="L31" s="46"/>
      <c r="M31" s="191"/>
      <c r="N31" s="36"/>
      <c r="O31" s="224"/>
      <c r="P31" s="47"/>
      <c r="Q31" s="38"/>
      <c r="R31" s="38"/>
      <c r="S31" s="59"/>
      <c r="T31" s="36"/>
      <c r="U31" s="36"/>
      <c r="V31" s="43"/>
      <c r="W31" s="43"/>
      <c r="X31" s="18"/>
      <c r="Y31" s="49"/>
    </row>
    <row r="32" spans="1:25" x14ac:dyDescent="0.25">
      <c r="A32" s="222">
        <v>4152</v>
      </c>
      <c r="B32" s="68"/>
      <c r="C32" s="235" t="s">
        <v>40</v>
      </c>
      <c r="D32" s="236" t="s">
        <v>67</v>
      </c>
      <c r="E32" s="31" t="s">
        <v>68</v>
      </c>
      <c r="F32" s="19"/>
      <c r="G32" s="45"/>
      <c r="H32" s="24"/>
      <c r="I32" s="40"/>
      <c r="J32" s="23"/>
      <c r="K32" s="33">
        <f>+K33+K34+K35</f>
        <v>1032</v>
      </c>
      <c r="L32" s="46">
        <f>SUM(L33:L35)</f>
        <v>1</v>
      </c>
      <c r="M32" s="191">
        <f>SUM(M33:M35)</f>
        <v>1</v>
      </c>
      <c r="N32" s="36">
        <f>SUM(N33:N35)</f>
        <v>0.5</v>
      </c>
      <c r="O32" s="224">
        <f>IF(Q32&gt;0,N32,"na")</f>
        <v>0.5</v>
      </c>
      <c r="P32" s="73">
        <f>SUM(P33+P34+P35)</f>
        <v>3000000000</v>
      </c>
      <c r="Q32" s="38">
        <f>SUM(Q33+Q34+Q35)</f>
        <v>3000000000</v>
      </c>
      <c r="R32" s="39">
        <f>SUM(R33+R34+R35)</f>
        <v>836747550</v>
      </c>
      <c r="S32" s="39">
        <f>SUM(S33+S34+S35)</f>
        <v>592712250</v>
      </c>
      <c r="T32" s="67">
        <f>IF(Q32=0,0,R32/Q32)</f>
        <v>0.27891585000000002</v>
      </c>
      <c r="U32" s="36">
        <f>IF(R32=0,0,S32/R32)</f>
        <v>0.70835253715412727</v>
      </c>
      <c r="V32" s="18"/>
      <c r="W32" s="18"/>
      <c r="X32" s="18"/>
      <c r="Y32" s="18"/>
    </row>
    <row r="33" spans="1:25" ht="108" x14ac:dyDescent="0.25">
      <c r="A33" s="222"/>
      <c r="B33" s="68"/>
      <c r="C33" s="235"/>
      <c r="D33" s="236"/>
      <c r="E33" s="31" t="s">
        <v>69</v>
      </c>
      <c r="F33" s="24"/>
      <c r="G33" s="40" t="s">
        <v>66</v>
      </c>
      <c r="H33" s="24">
        <v>1</v>
      </c>
      <c r="I33" s="40" t="s">
        <v>70</v>
      </c>
      <c r="J33" s="49" t="s">
        <v>71</v>
      </c>
      <c r="K33" s="33">
        <v>1</v>
      </c>
      <c r="L33" s="34">
        <v>0.8</v>
      </c>
      <c r="M33" s="191">
        <v>1</v>
      </c>
      <c r="N33" s="36">
        <v>0.5</v>
      </c>
      <c r="O33" s="224"/>
      <c r="P33" s="74">
        <v>2116444056</v>
      </c>
      <c r="Q33" s="38">
        <v>2116444056</v>
      </c>
      <c r="R33" s="59">
        <v>761357250</v>
      </c>
      <c r="S33" s="59">
        <v>592712250</v>
      </c>
      <c r="T33" s="67">
        <f>IF(Q33=0,0,R33/Q33)</f>
        <v>0.35973417196717056</v>
      </c>
      <c r="U33" s="67">
        <f>IF(R1095=0,0,S33/R33)</f>
        <v>0</v>
      </c>
      <c r="V33" s="43">
        <v>44242</v>
      </c>
      <c r="W33" s="43">
        <v>44561</v>
      </c>
      <c r="X33" s="49" t="s">
        <v>72</v>
      </c>
      <c r="Y33" s="225" t="s">
        <v>39</v>
      </c>
    </row>
    <row r="34" spans="1:25" ht="54" x14ac:dyDescent="0.25">
      <c r="A34" s="222"/>
      <c r="B34" s="68"/>
      <c r="C34" s="235"/>
      <c r="D34" s="236"/>
      <c r="E34" s="31" t="s">
        <v>73</v>
      </c>
      <c r="F34" s="19"/>
      <c r="G34" s="52"/>
      <c r="H34" s="19"/>
      <c r="I34" s="52" t="s">
        <v>74</v>
      </c>
      <c r="J34" s="52" t="s">
        <v>75</v>
      </c>
      <c r="K34" s="106">
        <v>851</v>
      </c>
      <c r="L34" s="46">
        <v>0.1</v>
      </c>
      <c r="M34" s="192">
        <v>0</v>
      </c>
      <c r="N34" s="36">
        <v>0</v>
      </c>
      <c r="O34" s="224"/>
      <c r="P34" s="47">
        <v>397555944</v>
      </c>
      <c r="Q34" s="38">
        <v>397555944</v>
      </c>
      <c r="R34" s="38"/>
      <c r="S34" s="38">
        <v>0</v>
      </c>
      <c r="T34" s="67">
        <f>IF(Q34=0,0,R34/Q34)</f>
        <v>0</v>
      </c>
      <c r="U34" s="67">
        <f>IF(R34=0,0,S34/R34)</f>
        <v>0</v>
      </c>
      <c r="V34" s="43"/>
      <c r="W34" s="43"/>
      <c r="X34" s="18"/>
      <c r="Y34" s="225"/>
    </row>
    <row r="35" spans="1:25" ht="54" x14ac:dyDescent="0.25">
      <c r="A35" s="222"/>
      <c r="B35" s="68"/>
      <c r="C35" s="235"/>
      <c r="D35" s="236"/>
      <c r="E35" s="31" t="s">
        <v>76</v>
      </c>
      <c r="F35" s="19"/>
      <c r="G35" s="45"/>
      <c r="H35" s="19"/>
      <c r="I35" s="52" t="s">
        <v>77</v>
      </c>
      <c r="J35" s="52" t="s">
        <v>78</v>
      </c>
      <c r="K35" s="106">
        <v>180</v>
      </c>
      <c r="L35" s="46">
        <v>0.1</v>
      </c>
      <c r="M35" s="192">
        <v>0</v>
      </c>
      <c r="N35" s="36">
        <v>0</v>
      </c>
      <c r="O35" s="224"/>
      <c r="P35" s="47">
        <v>486000000</v>
      </c>
      <c r="Q35" s="38">
        <v>486000000</v>
      </c>
      <c r="R35" s="38">
        <v>75390300</v>
      </c>
      <c r="S35" s="38">
        <v>0</v>
      </c>
      <c r="T35" s="67">
        <f>IF(Q35=0,0,R35/Q35)</f>
        <v>0.15512407407407408</v>
      </c>
      <c r="U35" s="67">
        <f>IF(R35=0,0,S35/R35)</f>
        <v>0</v>
      </c>
      <c r="V35" s="43">
        <v>44255</v>
      </c>
      <c r="W35" s="43">
        <v>44561</v>
      </c>
      <c r="X35" s="204"/>
      <c r="Y35" s="225"/>
    </row>
    <row r="36" spans="1:25" x14ac:dyDescent="0.25">
      <c r="A36" s="69"/>
      <c r="B36" s="26">
        <v>53040050002</v>
      </c>
      <c r="C36" s="26" t="s">
        <v>35</v>
      </c>
      <c r="D36" s="27" t="s">
        <v>79</v>
      </c>
      <c r="E36" s="18"/>
      <c r="F36" s="75">
        <v>1402</v>
      </c>
      <c r="G36" s="45"/>
      <c r="H36" s="19">
        <f>SUM(H38:H44)</f>
        <v>254</v>
      </c>
      <c r="I36" s="52"/>
      <c r="J36" s="52"/>
      <c r="K36" s="106"/>
      <c r="L36" s="46"/>
      <c r="M36" s="191"/>
      <c r="N36" s="36"/>
      <c r="O36" s="66"/>
      <c r="P36" s="47"/>
      <c r="Q36" s="38"/>
      <c r="R36" s="39"/>
      <c r="S36" s="39"/>
      <c r="T36" s="36"/>
      <c r="U36" s="36"/>
      <c r="V36" s="43"/>
      <c r="W36" s="43"/>
      <c r="X36" s="18"/>
      <c r="Y36" s="225"/>
    </row>
    <row r="37" spans="1:25" x14ac:dyDescent="0.25">
      <c r="A37" s="222">
        <v>4152</v>
      </c>
      <c r="B37" s="45"/>
      <c r="C37" s="226" t="s">
        <v>40</v>
      </c>
      <c r="D37" s="223" t="s">
        <v>80</v>
      </c>
      <c r="E37" s="18" t="s">
        <v>81</v>
      </c>
      <c r="F37" s="19"/>
      <c r="G37" s="45"/>
      <c r="H37" s="19"/>
      <c r="I37" s="52"/>
      <c r="J37" s="52"/>
      <c r="K37" s="179">
        <v>1300</v>
      </c>
      <c r="L37" s="46">
        <f>SUM(L38)</f>
        <v>1</v>
      </c>
      <c r="M37" s="192">
        <f>SUM(M38)</f>
        <v>254</v>
      </c>
      <c r="N37" s="36">
        <f>SUM(N38)</f>
        <v>0.2</v>
      </c>
      <c r="O37" s="224">
        <f>IF(Q38&gt;0,N38,"na")</f>
        <v>0.2</v>
      </c>
      <c r="P37" s="47">
        <f>SUM(P38)</f>
        <v>3017946880</v>
      </c>
      <c r="Q37" s="38">
        <f>SUM(Q38)</f>
        <v>4635217845</v>
      </c>
      <c r="R37" s="38">
        <f>SUM(R38)</f>
        <v>454836000</v>
      </c>
      <c r="S37" s="48">
        <f>SUM(S38)</f>
        <v>358379000</v>
      </c>
      <c r="T37" s="36">
        <f t="shared" ref="T37:U48" si="1">IF(Q37=0,0,R37/Q37)</f>
        <v>9.8126132408346389E-2</v>
      </c>
      <c r="U37" s="36">
        <f t="shared" si="1"/>
        <v>0.78793015504489528</v>
      </c>
      <c r="V37" s="43"/>
      <c r="W37" s="43"/>
      <c r="X37" s="18"/>
      <c r="Y37" s="58"/>
    </row>
    <row r="38" spans="1:25" ht="40.5" customHeight="1" x14ac:dyDescent="0.25">
      <c r="A38" s="222"/>
      <c r="B38" s="25"/>
      <c r="C38" s="226"/>
      <c r="D38" s="223"/>
      <c r="E38" s="18" t="s">
        <v>82</v>
      </c>
      <c r="F38" s="19"/>
      <c r="G38" s="49" t="s">
        <v>79</v>
      </c>
      <c r="H38" s="19">
        <v>254</v>
      </c>
      <c r="I38" s="49" t="s">
        <v>83</v>
      </c>
      <c r="J38" s="49" t="s">
        <v>79</v>
      </c>
      <c r="K38" s="179">
        <v>1300</v>
      </c>
      <c r="L38" s="46">
        <v>1</v>
      </c>
      <c r="M38" s="192">
        <v>254</v>
      </c>
      <c r="N38" s="36">
        <v>0.2</v>
      </c>
      <c r="O38" s="224"/>
      <c r="P38" s="35">
        <v>3017946880</v>
      </c>
      <c r="Q38" s="38">
        <v>4635217845</v>
      </c>
      <c r="R38" s="38">
        <v>454836000</v>
      </c>
      <c r="S38" s="38">
        <v>358379000</v>
      </c>
      <c r="T38" s="67">
        <f t="shared" si="1"/>
        <v>9.8126132408346389E-2</v>
      </c>
      <c r="U38" s="67">
        <f t="shared" si="1"/>
        <v>0.78793015504489528</v>
      </c>
      <c r="V38" s="203">
        <v>44242</v>
      </c>
      <c r="W38" s="203">
        <v>44560</v>
      </c>
      <c r="X38" s="49" t="s">
        <v>216</v>
      </c>
      <c r="Y38" s="225" t="s">
        <v>39</v>
      </c>
    </row>
    <row r="39" spans="1:25" x14ac:dyDescent="0.25">
      <c r="A39" s="222">
        <v>4152</v>
      </c>
      <c r="B39" s="25"/>
      <c r="C39" s="226" t="s">
        <v>40</v>
      </c>
      <c r="D39" s="49" t="s">
        <v>84</v>
      </c>
      <c r="E39" s="18" t="s">
        <v>85</v>
      </c>
      <c r="F39" s="19"/>
      <c r="G39" s="45"/>
      <c r="H39" s="19"/>
      <c r="I39" s="52"/>
      <c r="J39" s="52"/>
      <c r="K39" s="106">
        <f>SUM(K40)</f>
        <v>60</v>
      </c>
      <c r="L39" s="71">
        <f>SUM(L40)</f>
        <v>1</v>
      </c>
      <c r="M39" s="192">
        <f>SUM(M40)</f>
        <v>0</v>
      </c>
      <c r="N39" s="36">
        <v>0</v>
      </c>
      <c r="O39" s="224">
        <f>IF(Q39&gt;0,N39,"na")</f>
        <v>0</v>
      </c>
      <c r="P39" s="47">
        <f>SUM(P40)</f>
        <v>355628787</v>
      </c>
      <c r="Q39" s="38">
        <f>SUM(Q40)</f>
        <v>355628787</v>
      </c>
      <c r="R39" s="39">
        <f>SUM(R40)</f>
        <v>0</v>
      </c>
      <c r="S39" s="39">
        <f>SUM(S40)</f>
        <v>0</v>
      </c>
      <c r="T39" s="36">
        <f t="shared" si="1"/>
        <v>0</v>
      </c>
      <c r="U39" s="36">
        <f t="shared" si="1"/>
        <v>0</v>
      </c>
      <c r="V39" s="18"/>
      <c r="W39" s="18"/>
      <c r="X39" s="18"/>
      <c r="Y39" s="225"/>
    </row>
    <row r="40" spans="1:25" ht="40.5" customHeight="1" x14ac:dyDescent="0.25">
      <c r="A40" s="222"/>
      <c r="B40" s="68"/>
      <c r="C40" s="226"/>
      <c r="D40" s="49"/>
      <c r="E40" s="18" t="s">
        <v>86</v>
      </c>
      <c r="F40" s="19"/>
      <c r="G40" s="52" t="s">
        <v>87</v>
      </c>
      <c r="H40" s="19">
        <v>0</v>
      </c>
      <c r="I40" s="49" t="s">
        <v>88</v>
      </c>
      <c r="J40" s="49" t="s">
        <v>89</v>
      </c>
      <c r="K40" s="106">
        <v>60</v>
      </c>
      <c r="L40" s="46">
        <v>1</v>
      </c>
      <c r="M40" s="192">
        <v>0</v>
      </c>
      <c r="N40" s="36">
        <v>0</v>
      </c>
      <c r="O40" s="224"/>
      <c r="P40" s="47">
        <v>355628787</v>
      </c>
      <c r="Q40" s="38">
        <v>355628787</v>
      </c>
      <c r="R40" s="38">
        <v>0</v>
      </c>
      <c r="S40" s="38">
        <v>0</v>
      </c>
      <c r="T40" s="67">
        <f t="shared" si="1"/>
        <v>0</v>
      </c>
      <c r="U40" s="67">
        <f t="shared" si="1"/>
        <v>0</v>
      </c>
      <c r="V40" s="43"/>
      <c r="W40" s="43"/>
      <c r="X40" s="18"/>
      <c r="Y40" s="225"/>
    </row>
    <row r="41" spans="1:25" x14ac:dyDescent="0.25">
      <c r="A41" s="222">
        <v>4152</v>
      </c>
      <c r="B41" s="68"/>
      <c r="C41" s="226" t="s">
        <v>40</v>
      </c>
      <c r="D41" s="223" t="s">
        <v>90</v>
      </c>
      <c r="E41" s="18" t="s">
        <v>91</v>
      </c>
      <c r="F41" s="19"/>
      <c r="G41" s="45"/>
      <c r="H41" s="19"/>
      <c r="I41" s="52"/>
      <c r="J41" s="52"/>
      <c r="K41" s="106">
        <f>SUM(K42)</f>
        <v>24</v>
      </c>
      <c r="L41" s="46">
        <f>SUM(L42)</f>
        <v>1</v>
      </c>
      <c r="M41" s="192">
        <f>SUM(M42)</f>
        <v>0</v>
      </c>
      <c r="N41" s="36">
        <v>0</v>
      </c>
      <c r="O41" s="224">
        <f>IF(Q41&gt;0,N41,"na")</f>
        <v>0</v>
      </c>
      <c r="P41" s="47">
        <f>SUM(P42)</f>
        <v>119604014</v>
      </c>
      <c r="Q41" s="38">
        <f>SUM(Q42)</f>
        <v>119604014</v>
      </c>
      <c r="R41" s="39">
        <f>SUM(R42)</f>
        <v>0</v>
      </c>
      <c r="S41" s="39">
        <f>SUM(S42)</f>
        <v>0</v>
      </c>
      <c r="T41" s="67">
        <f t="shared" si="1"/>
        <v>0</v>
      </c>
      <c r="U41" s="67">
        <f t="shared" si="1"/>
        <v>0</v>
      </c>
      <c r="V41" s="43"/>
      <c r="W41" s="43"/>
      <c r="X41" s="18"/>
      <c r="Y41" s="225"/>
    </row>
    <row r="42" spans="1:25" ht="40.5" x14ac:dyDescent="0.25">
      <c r="A42" s="222"/>
      <c r="B42" s="68"/>
      <c r="C42" s="226"/>
      <c r="D42" s="223"/>
      <c r="E42" s="18" t="s">
        <v>92</v>
      </c>
      <c r="F42" s="19"/>
      <c r="G42" s="52" t="s">
        <v>93</v>
      </c>
      <c r="H42" s="19">
        <v>0</v>
      </c>
      <c r="I42" s="49" t="s">
        <v>94</v>
      </c>
      <c r="J42" s="49" t="s">
        <v>95</v>
      </c>
      <c r="K42" s="106">
        <v>24</v>
      </c>
      <c r="L42" s="46">
        <v>1</v>
      </c>
      <c r="M42" s="192">
        <v>0</v>
      </c>
      <c r="N42" s="36">
        <v>0</v>
      </c>
      <c r="O42" s="224"/>
      <c r="P42" s="35">
        <v>119604014</v>
      </c>
      <c r="Q42" s="38">
        <v>119604014</v>
      </c>
      <c r="R42" s="39">
        <v>0</v>
      </c>
      <c r="S42" s="39">
        <v>0</v>
      </c>
      <c r="T42" s="67">
        <f t="shared" si="1"/>
        <v>0</v>
      </c>
      <c r="U42" s="67">
        <f t="shared" si="1"/>
        <v>0</v>
      </c>
      <c r="V42" s="18"/>
      <c r="W42" s="18"/>
      <c r="X42" s="18"/>
      <c r="Y42" s="225"/>
    </row>
    <row r="43" spans="1:25" x14ac:dyDescent="0.25">
      <c r="A43" s="222">
        <v>4152</v>
      </c>
      <c r="B43" s="68"/>
      <c r="C43" s="226" t="s">
        <v>40</v>
      </c>
      <c r="D43" s="223" t="s">
        <v>96</v>
      </c>
      <c r="E43" s="18" t="s">
        <v>97</v>
      </c>
      <c r="F43" s="19"/>
      <c r="G43" s="49"/>
      <c r="H43" s="19"/>
      <c r="I43" s="49"/>
      <c r="J43" s="49"/>
      <c r="K43" s="106">
        <f>SUM(K44)</f>
        <v>6</v>
      </c>
      <c r="L43" s="46">
        <f>SUM(L44)</f>
        <v>1</v>
      </c>
      <c r="M43" s="192">
        <f>SUM(M44)</f>
        <v>0</v>
      </c>
      <c r="N43" s="36">
        <v>0</v>
      </c>
      <c r="O43" s="224">
        <f>IF(Q43&gt;0,N43,"na")</f>
        <v>0</v>
      </c>
      <c r="P43" s="47">
        <f>SUM(P44)</f>
        <v>60000000</v>
      </c>
      <c r="Q43" s="38">
        <f>SUM(Q44)</f>
        <v>60000000</v>
      </c>
      <c r="R43" s="76">
        <v>0</v>
      </c>
      <c r="S43" s="39">
        <v>0</v>
      </c>
      <c r="T43" s="36">
        <f t="shared" si="1"/>
        <v>0</v>
      </c>
      <c r="U43" s="36">
        <f t="shared" si="1"/>
        <v>0</v>
      </c>
      <c r="V43" s="18"/>
      <c r="W43" s="18"/>
      <c r="X43" s="18"/>
      <c r="Y43" s="225"/>
    </row>
    <row r="44" spans="1:25" ht="40.5" x14ac:dyDescent="0.25">
      <c r="A44" s="222"/>
      <c r="B44" s="68"/>
      <c r="C44" s="226"/>
      <c r="D44" s="223"/>
      <c r="E44" s="18" t="s">
        <v>98</v>
      </c>
      <c r="F44" s="19"/>
      <c r="G44" s="52" t="s">
        <v>93</v>
      </c>
      <c r="H44" s="19">
        <v>0</v>
      </c>
      <c r="I44" s="49" t="s">
        <v>99</v>
      </c>
      <c r="J44" s="49" t="s">
        <v>100</v>
      </c>
      <c r="K44" s="106">
        <v>6</v>
      </c>
      <c r="L44" s="46">
        <v>1</v>
      </c>
      <c r="M44" s="192">
        <v>0</v>
      </c>
      <c r="N44" s="36">
        <v>0</v>
      </c>
      <c r="O44" s="224"/>
      <c r="P44" s="47">
        <v>60000000</v>
      </c>
      <c r="Q44" s="38">
        <v>60000000</v>
      </c>
      <c r="R44" s="76">
        <v>0</v>
      </c>
      <c r="S44" s="39">
        <v>0</v>
      </c>
      <c r="T44" s="67">
        <f t="shared" si="1"/>
        <v>0</v>
      </c>
      <c r="U44" s="67">
        <f t="shared" si="1"/>
        <v>0</v>
      </c>
      <c r="V44" s="43"/>
      <c r="W44" s="43"/>
      <c r="X44" s="18"/>
      <c r="Y44" s="225"/>
    </row>
    <row r="45" spans="1:25" x14ac:dyDescent="0.25">
      <c r="A45" s="222">
        <v>4152</v>
      </c>
      <c r="B45" s="68"/>
      <c r="C45" s="226" t="s">
        <v>40</v>
      </c>
      <c r="D45" s="223" t="s">
        <v>101</v>
      </c>
      <c r="E45" s="18" t="s">
        <v>102</v>
      </c>
      <c r="F45" s="19"/>
      <c r="G45" s="52"/>
      <c r="H45" s="19"/>
      <c r="I45" s="49"/>
      <c r="J45" s="49"/>
      <c r="K45" s="106">
        <f>SUM(K46)</f>
        <v>5</v>
      </c>
      <c r="L45" s="46">
        <f>SUM(L46)</f>
        <v>1</v>
      </c>
      <c r="M45" s="192">
        <f>SUM(M46)</f>
        <v>0</v>
      </c>
      <c r="N45" s="36">
        <v>0</v>
      </c>
      <c r="O45" s="224">
        <f>IF(Q45&gt;0,N45,"na")</f>
        <v>0</v>
      </c>
      <c r="P45" s="47">
        <f>SUM(P46)</f>
        <v>25000000</v>
      </c>
      <c r="Q45" s="38">
        <f>SUM(Q46)</f>
        <v>25000000</v>
      </c>
      <c r="R45" s="39">
        <f>SUM(R46)</f>
        <v>0</v>
      </c>
      <c r="S45" s="39">
        <f>SUM(S46)</f>
        <v>0</v>
      </c>
      <c r="T45" s="67">
        <f t="shared" si="1"/>
        <v>0</v>
      </c>
      <c r="U45" s="67">
        <f t="shared" si="1"/>
        <v>0</v>
      </c>
      <c r="V45" s="43"/>
      <c r="W45" s="43"/>
      <c r="X45" s="18"/>
      <c r="Y45" s="225"/>
    </row>
    <row r="46" spans="1:25" ht="40.5" x14ac:dyDescent="0.25">
      <c r="A46" s="222"/>
      <c r="B46" s="68"/>
      <c r="C46" s="226"/>
      <c r="D46" s="223"/>
      <c r="E46" s="18" t="s">
        <v>103</v>
      </c>
      <c r="F46" s="19"/>
      <c r="G46" s="52" t="s">
        <v>93</v>
      </c>
      <c r="H46" s="19">
        <v>0</v>
      </c>
      <c r="I46" s="49" t="s">
        <v>104</v>
      </c>
      <c r="J46" s="49" t="s">
        <v>105</v>
      </c>
      <c r="K46" s="106">
        <v>5</v>
      </c>
      <c r="L46" s="46">
        <v>1</v>
      </c>
      <c r="M46" s="192">
        <v>0</v>
      </c>
      <c r="N46" s="36">
        <v>0</v>
      </c>
      <c r="O46" s="224"/>
      <c r="P46" s="47">
        <v>25000000</v>
      </c>
      <c r="Q46" s="38">
        <v>25000000</v>
      </c>
      <c r="R46" s="39">
        <v>0</v>
      </c>
      <c r="S46" s="39">
        <v>0</v>
      </c>
      <c r="T46" s="67">
        <f t="shared" si="1"/>
        <v>0</v>
      </c>
      <c r="U46" s="67">
        <f t="shared" si="1"/>
        <v>0</v>
      </c>
      <c r="V46" s="18"/>
      <c r="W46" s="18"/>
      <c r="X46" s="18"/>
      <c r="Y46" s="225"/>
    </row>
    <row r="47" spans="1:25" x14ac:dyDescent="0.25">
      <c r="A47" s="222">
        <v>4152</v>
      </c>
      <c r="B47" s="68"/>
      <c r="C47" s="226" t="s">
        <v>40</v>
      </c>
      <c r="D47" s="223" t="s">
        <v>106</v>
      </c>
      <c r="E47" s="18" t="s">
        <v>107</v>
      </c>
      <c r="F47" s="19"/>
      <c r="G47" s="52"/>
      <c r="H47" s="19"/>
      <c r="I47" s="49"/>
      <c r="J47" s="49"/>
      <c r="K47" s="106">
        <f>SUM(K48)</f>
        <v>7</v>
      </c>
      <c r="L47" s="46">
        <f>SUM(L48)</f>
        <v>1</v>
      </c>
      <c r="M47" s="192">
        <f>SUM(M48)</f>
        <v>0</v>
      </c>
      <c r="N47" s="36">
        <v>0</v>
      </c>
      <c r="O47" s="224">
        <f>IF(Q47&gt;0,N47,"na")</f>
        <v>0</v>
      </c>
      <c r="P47" s="47">
        <f>SUM(P48)</f>
        <v>42000000</v>
      </c>
      <c r="Q47" s="38">
        <f>SUM(Q48)</f>
        <v>42000000</v>
      </c>
      <c r="R47" s="59">
        <v>0</v>
      </c>
      <c r="S47" s="39">
        <v>0</v>
      </c>
      <c r="T47" s="67">
        <f t="shared" si="1"/>
        <v>0</v>
      </c>
      <c r="U47" s="67">
        <f t="shared" si="1"/>
        <v>0</v>
      </c>
      <c r="V47" s="18"/>
      <c r="W47" s="18"/>
      <c r="X47" s="18"/>
      <c r="Y47" s="225"/>
    </row>
    <row r="48" spans="1:25" ht="40.5" x14ac:dyDescent="0.25">
      <c r="A48" s="222"/>
      <c r="B48" s="68"/>
      <c r="C48" s="226"/>
      <c r="D48" s="223"/>
      <c r="E48" s="18" t="s">
        <v>108</v>
      </c>
      <c r="F48" s="19"/>
      <c r="G48" s="52" t="s">
        <v>93</v>
      </c>
      <c r="H48" s="19">
        <v>0</v>
      </c>
      <c r="I48" s="49" t="s">
        <v>109</v>
      </c>
      <c r="J48" s="49" t="s">
        <v>95</v>
      </c>
      <c r="K48" s="106">
        <v>7</v>
      </c>
      <c r="L48" s="46">
        <v>1</v>
      </c>
      <c r="M48" s="192">
        <v>0</v>
      </c>
      <c r="N48" s="36">
        <v>0</v>
      </c>
      <c r="O48" s="224"/>
      <c r="P48" s="47">
        <v>42000000</v>
      </c>
      <c r="Q48" s="38">
        <v>42000000</v>
      </c>
      <c r="R48" s="59">
        <v>0</v>
      </c>
      <c r="S48" s="39">
        <v>0</v>
      </c>
      <c r="T48" s="67">
        <f t="shared" si="1"/>
        <v>0</v>
      </c>
      <c r="U48" s="67">
        <f t="shared" si="1"/>
        <v>0</v>
      </c>
      <c r="V48" s="43"/>
      <c r="W48" s="43"/>
      <c r="X48" s="18"/>
      <c r="Y48" s="225"/>
    </row>
    <row r="49" spans="1:25" x14ac:dyDescent="0.25">
      <c r="A49" s="77"/>
      <c r="B49" s="68">
        <v>53040050003</v>
      </c>
      <c r="C49" s="26" t="s">
        <v>35</v>
      </c>
      <c r="D49" s="65" t="s">
        <v>110</v>
      </c>
      <c r="E49" s="19"/>
      <c r="F49" s="75">
        <v>1000</v>
      </c>
      <c r="G49" s="52"/>
      <c r="H49" s="19">
        <f>SUM(H51:H53)</f>
        <v>640</v>
      </c>
      <c r="I49" s="52"/>
      <c r="J49" s="52"/>
      <c r="K49" s="106"/>
      <c r="L49" s="46"/>
      <c r="M49" s="191"/>
      <c r="N49" s="36"/>
      <c r="O49" s="66"/>
      <c r="P49" s="47"/>
      <c r="Q49" s="38"/>
      <c r="R49" s="48"/>
      <c r="S49" s="39"/>
      <c r="T49" s="67"/>
      <c r="U49" s="67"/>
      <c r="V49" s="43"/>
      <c r="W49" s="43"/>
      <c r="X49" s="18"/>
      <c r="Y49" s="49"/>
    </row>
    <row r="50" spans="1:25" ht="16.5" customHeight="1" x14ac:dyDescent="0.25">
      <c r="A50" s="237">
        <v>4152</v>
      </c>
      <c r="B50" s="68"/>
      <c r="C50" s="226" t="s">
        <v>40</v>
      </c>
      <c r="D50" s="223" t="s">
        <v>111</v>
      </c>
      <c r="E50" s="18" t="s">
        <v>112</v>
      </c>
      <c r="F50" s="19"/>
      <c r="G50" s="52"/>
      <c r="H50" s="19"/>
      <c r="I50" s="49"/>
      <c r="J50" s="18"/>
      <c r="K50" s="106">
        <f>SUM(K51:K53)</f>
        <v>11400</v>
      </c>
      <c r="L50" s="71">
        <f>SUM(L51:L53)</f>
        <v>1</v>
      </c>
      <c r="M50" s="192">
        <f>SUM(M51:M53)</f>
        <v>640</v>
      </c>
      <c r="N50" s="36">
        <f>SUM(N51:N53)</f>
        <v>0.5</v>
      </c>
      <c r="O50" s="224">
        <f>IF(Q50&gt;0,N50,"na")</f>
        <v>0.5</v>
      </c>
      <c r="P50" s="47">
        <f>SUM(P51:P53)</f>
        <v>55856147278</v>
      </c>
      <c r="Q50" s="38">
        <f>SUM(Q51+Q52+Q53)</f>
        <v>71711139723</v>
      </c>
      <c r="R50" s="39">
        <f>SUM(R51+R52+R53)</f>
        <v>23185856774</v>
      </c>
      <c r="S50" s="39">
        <f>SUM(S51+S52+S53)</f>
        <v>20853234767</v>
      </c>
      <c r="T50" s="67">
        <f t="shared" ref="T50:U53" si="2">IF(Q50=0,0,R50/Q50)</f>
        <v>0.32332294345844254</v>
      </c>
      <c r="U50" s="67">
        <f t="shared" si="2"/>
        <v>0.89939461673826349</v>
      </c>
      <c r="V50" s="43"/>
      <c r="W50" s="43"/>
      <c r="X50" s="18"/>
      <c r="Y50" s="49"/>
    </row>
    <row r="51" spans="1:25" ht="81" x14ac:dyDescent="0.25">
      <c r="A51" s="237"/>
      <c r="B51" s="68"/>
      <c r="C51" s="226"/>
      <c r="D51" s="223"/>
      <c r="E51" s="18" t="s">
        <v>113</v>
      </c>
      <c r="F51" s="19"/>
      <c r="G51" s="52" t="s">
        <v>110</v>
      </c>
      <c r="H51" s="19">
        <v>640</v>
      </c>
      <c r="I51" s="49" t="s">
        <v>114</v>
      </c>
      <c r="J51" s="49" t="s">
        <v>115</v>
      </c>
      <c r="K51" s="106">
        <v>1000</v>
      </c>
      <c r="L51" s="46">
        <v>0.8</v>
      </c>
      <c r="M51" s="192">
        <v>640</v>
      </c>
      <c r="N51" s="162">
        <v>0.5</v>
      </c>
      <c r="O51" s="224"/>
      <c r="P51" s="47">
        <v>53598828278</v>
      </c>
      <c r="Q51" s="38">
        <v>62197602119</v>
      </c>
      <c r="R51" s="38">
        <v>23185856774</v>
      </c>
      <c r="S51" s="38">
        <v>20853234767</v>
      </c>
      <c r="T51" s="67">
        <f t="shared" si="2"/>
        <v>0.37277734163512438</v>
      </c>
      <c r="U51" s="67">
        <f t="shared" si="2"/>
        <v>0.89939461673826349</v>
      </c>
      <c r="V51" s="43">
        <v>44226</v>
      </c>
      <c r="W51" s="43">
        <v>44561</v>
      </c>
      <c r="X51" s="49" t="s">
        <v>217</v>
      </c>
      <c r="Y51" s="58" t="s">
        <v>116</v>
      </c>
    </row>
    <row r="52" spans="1:25" ht="67.5" x14ac:dyDescent="0.25">
      <c r="A52" s="237"/>
      <c r="B52" s="68"/>
      <c r="C52" s="226"/>
      <c r="D52" s="223"/>
      <c r="E52" s="18" t="s">
        <v>117</v>
      </c>
      <c r="F52" s="19"/>
      <c r="G52" s="52"/>
      <c r="H52" s="19"/>
      <c r="I52" s="49" t="s">
        <v>118</v>
      </c>
      <c r="J52" s="49" t="s">
        <v>119</v>
      </c>
      <c r="K52" s="106">
        <v>10000</v>
      </c>
      <c r="L52" s="46">
        <v>0.1</v>
      </c>
      <c r="M52" s="192">
        <v>0</v>
      </c>
      <c r="N52" s="36">
        <v>0</v>
      </c>
      <c r="O52" s="224"/>
      <c r="P52" s="47">
        <v>1657319000</v>
      </c>
      <c r="Q52" s="38">
        <v>8313537604</v>
      </c>
      <c r="R52" s="39">
        <v>0</v>
      </c>
      <c r="S52" s="39">
        <v>0</v>
      </c>
      <c r="T52" s="67">
        <f t="shared" si="2"/>
        <v>0</v>
      </c>
      <c r="U52" s="67">
        <f t="shared" si="2"/>
        <v>0</v>
      </c>
      <c r="V52" s="18"/>
      <c r="W52" s="18"/>
      <c r="X52" s="18"/>
      <c r="Y52" s="18"/>
    </row>
    <row r="53" spans="1:25" ht="54" x14ac:dyDescent="0.25">
      <c r="A53" s="237"/>
      <c r="B53" s="68"/>
      <c r="C53" s="226"/>
      <c r="D53" s="223"/>
      <c r="E53" s="18" t="s">
        <v>120</v>
      </c>
      <c r="F53" s="19"/>
      <c r="G53" s="52"/>
      <c r="H53" s="19"/>
      <c r="I53" s="49" t="s">
        <v>121</v>
      </c>
      <c r="J53" s="49" t="s">
        <v>122</v>
      </c>
      <c r="K53" s="106">
        <v>400</v>
      </c>
      <c r="L53" s="46">
        <v>0.1</v>
      </c>
      <c r="M53" s="192">
        <v>0</v>
      </c>
      <c r="N53" s="36">
        <v>0</v>
      </c>
      <c r="O53" s="224"/>
      <c r="P53" s="47">
        <v>600000000</v>
      </c>
      <c r="Q53" s="38">
        <v>1200000000</v>
      </c>
      <c r="R53" s="39">
        <v>0</v>
      </c>
      <c r="S53" s="39">
        <v>0</v>
      </c>
      <c r="T53" s="67">
        <f t="shared" si="2"/>
        <v>0</v>
      </c>
      <c r="U53" s="67">
        <f t="shared" si="2"/>
        <v>0</v>
      </c>
      <c r="V53" s="18"/>
      <c r="W53" s="18"/>
      <c r="X53" s="18"/>
      <c r="Y53" s="18"/>
    </row>
    <row r="54" spans="1:25" x14ac:dyDescent="0.25">
      <c r="A54" s="78"/>
      <c r="B54" s="79">
        <v>53040050005</v>
      </c>
      <c r="C54" s="80" t="s">
        <v>35</v>
      </c>
      <c r="D54" s="81" t="s">
        <v>123</v>
      </c>
      <c r="E54" s="82"/>
      <c r="F54" s="83">
        <v>10</v>
      </c>
      <c r="G54" s="52"/>
      <c r="H54" s="82">
        <f>+H56</f>
        <v>0</v>
      </c>
      <c r="I54" s="84"/>
      <c r="J54" s="84"/>
      <c r="K54" s="180"/>
      <c r="L54" s="193"/>
      <c r="M54" s="194"/>
      <c r="N54" s="85"/>
      <c r="O54" s="86"/>
      <c r="P54" s="87"/>
      <c r="Q54" s="38"/>
      <c r="R54" s="39"/>
      <c r="S54" s="39"/>
      <c r="T54" s="85"/>
      <c r="U54" s="85"/>
      <c r="V54" s="88"/>
      <c r="W54" s="88"/>
      <c r="X54" s="88"/>
      <c r="Y54" s="88"/>
    </row>
    <row r="55" spans="1:25" x14ac:dyDescent="0.25">
      <c r="A55" s="237">
        <v>4152</v>
      </c>
      <c r="B55" s="68"/>
      <c r="C55" s="226" t="s">
        <v>40</v>
      </c>
      <c r="D55" s="223" t="s">
        <v>124</v>
      </c>
      <c r="E55" s="18" t="s">
        <v>125</v>
      </c>
      <c r="F55" s="19"/>
      <c r="G55" s="52"/>
      <c r="H55" s="19"/>
      <c r="I55" s="49"/>
      <c r="J55" s="49"/>
      <c r="K55" s="106">
        <f>SUM(K56)</f>
        <v>8</v>
      </c>
      <c r="L55" s="46">
        <f>SUM(L56)</f>
        <v>1</v>
      </c>
      <c r="M55" s="192">
        <f>SUM(M56)</f>
        <v>0</v>
      </c>
      <c r="N55" s="36">
        <v>0</v>
      </c>
      <c r="O55" s="224">
        <f>IF(Q55&gt;0,N55,"na")</f>
        <v>0</v>
      </c>
      <c r="P55" s="35">
        <f>SUM(P56)</f>
        <v>831962991</v>
      </c>
      <c r="Q55" s="38">
        <f>SUM(Q56)</f>
        <v>831962991</v>
      </c>
      <c r="R55" s="38">
        <f>SUM(R56)</f>
        <v>21440000</v>
      </c>
      <c r="S55" s="38">
        <f>SUM(S56)</f>
        <v>17152000</v>
      </c>
      <c r="T55" s="67">
        <f>IF(Q55=0,0,R55/Q55)</f>
        <v>2.5770377086400949E-2</v>
      </c>
      <c r="U55" s="67">
        <f>IF(R55=0,0,S55/R55)</f>
        <v>0.8</v>
      </c>
      <c r="V55" s="18"/>
      <c r="W55" s="18"/>
      <c r="X55" s="18"/>
      <c r="Y55" s="18"/>
    </row>
    <row r="56" spans="1:25" ht="121.5" x14ac:dyDescent="0.25">
      <c r="A56" s="237"/>
      <c r="B56" s="68"/>
      <c r="C56" s="226"/>
      <c r="D56" s="223"/>
      <c r="E56" s="18" t="s">
        <v>125</v>
      </c>
      <c r="F56" s="19"/>
      <c r="G56" s="52" t="s">
        <v>123</v>
      </c>
      <c r="H56" s="19">
        <v>0</v>
      </c>
      <c r="I56" s="49" t="s">
        <v>126</v>
      </c>
      <c r="J56" s="49" t="s">
        <v>127</v>
      </c>
      <c r="K56" s="106">
        <v>8</v>
      </c>
      <c r="L56" s="46">
        <v>1</v>
      </c>
      <c r="M56" s="192">
        <v>0</v>
      </c>
      <c r="N56" s="36">
        <v>0</v>
      </c>
      <c r="O56" s="224"/>
      <c r="P56" s="35">
        <v>831962991</v>
      </c>
      <c r="Q56" s="38">
        <v>831962991</v>
      </c>
      <c r="R56" s="38">
        <v>21440000</v>
      </c>
      <c r="S56" s="38">
        <v>17152000</v>
      </c>
      <c r="T56" s="67">
        <f>IF(Q56=0,0,R56/Q56)</f>
        <v>2.5770377086400949E-2</v>
      </c>
      <c r="U56" s="67">
        <f>IF(R56=0,0,S56/R56)</f>
        <v>0.8</v>
      </c>
      <c r="V56" s="43">
        <v>44242</v>
      </c>
      <c r="W56" s="43">
        <v>44561</v>
      </c>
      <c r="X56" s="49" t="s">
        <v>128</v>
      </c>
      <c r="Y56" s="49" t="s">
        <v>39</v>
      </c>
    </row>
    <row r="57" spans="1:25" ht="25.5" x14ac:dyDescent="0.25">
      <c r="A57" s="69"/>
      <c r="B57" s="25">
        <v>53040050006</v>
      </c>
      <c r="C57" s="26" t="s">
        <v>35</v>
      </c>
      <c r="D57" s="27" t="s">
        <v>129</v>
      </c>
      <c r="E57" s="19"/>
      <c r="F57" s="89">
        <v>1</v>
      </c>
      <c r="G57" s="52"/>
      <c r="H57" s="19">
        <f>+H59</f>
        <v>1</v>
      </c>
      <c r="I57" s="90"/>
      <c r="J57" s="52"/>
      <c r="K57" s="177"/>
      <c r="L57" s="46"/>
      <c r="M57" s="191"/>
      <c r="N57" s="36"/>
      <c r="O57" s="66"/>
      <c r="P57" s="47"/>
      <c r="Q57" s="38"/>
      <c r="R57" s="39"/>
      <c r="S57" s="39"/>
      <c r="T57" s="36"/>
      <c r="U57" s="36"/>
      <c r="V57" s="18"/>
      <c r="W57" s="18"/>
      <c r="X57" s="18"/>
      <c r="Y57" s="18"/>
    </row>
    <row r="58" spans="1:25" ht="16.5" customHeight="1" x14ac:dyDescent="0.25">
      <c r="A58" s="237">
        <v>4152</v>
      </c>
      <c r="B58" s="25"/>
      <c r="C58" s="226" t="s">
        <v>40</v>
      </c>
      <c r="D58" s="223" t="s">
        <v>130</v>
      </c>
      <c r="E58" s="18" t="s">
        <v>131</v>
      </c>
      <c r="F58" s="19"/>
      <c r="G58" s="52"/>
      <c r="H58" s="62"/>
      <c r="I58" s="49"/>
      <c r="J58" s="49"/>
      <c r="K58" s="177">
        <v>1</v>
      </c>
      <c r="L58" s="71">
        <f>SUM(L59:L61)</f>
        <v>1</v>
      </c>
      <c r="M58" s="192">
        <f>SUM(M59:M61)</f>
        <v>1</v>
      </c>
      <c r="N58" s="36">
        <f>SUM(N59:N61)</f>
        <v>0.5</v>
      </c>
      <c r="O58" s="224">
        <f>IF(Q58&gt;0,N58,"na")</f>
        <v>0.5</v>
      </c>
      <c r="P58" s="35">
        <f>SUM(P59+P60+P61)</f>
        <v>308513975</v>
      </c>
      <c r="Q58" s="38">
        <f>SUM(Q59+Q60+Q61)</f>
        <v>308513975</v>
      </c>
      <c r="R58" s="38">
        <f>SUM(R59+R60+R61)</f>
        <v>72150000</v>
      </c>
      <c r="S58" s="38">
        <f>SUM(S59+S60+S61)</f>
        <v>43510000</v>
      </c>
      <c r="T58" s="36">
        <f t="shared" ref="T58:U61" si="3">IF(Q58=0,0,R58/Q58)</f>
        <v>0.23386298789220164</v>
      </c>
      <c r="U58" s="36">
        <f t="shared" si="3"/>
        <v>0.60304920304920306</v>
      </c>
      <c r="V58" s="18"/>
      <c r="W58" s="18"/>
      <c r="X58" s="18"/>
      <c r="Y58" s="18"/>
    </row>
    <row r="59" spans="1:25" ht="81" x14ac:dyDescent="0.25">
      <c r="A59" s="237"/>
      <c r="B59" s="68"/>
      <c r="C59" s="226"/>
      <c r="D59" s="223"/>
      <c r="E59" s="18" t="s">
        <v>132</v>
      </c>
      <c r="F59" s="19"/>
      <c r="G59" s="52" t="s">
        <v>133</v>
      </c>
      <c r="H59" s="19">
        <v>1</v>
      </c>
      <c r="I59" s="49" t="s">
        <v>134</v>
      </c>
      <c r="J59" s="49" t="s">
        <v>135</v>
      </c>
      <c r="K59" s="177">
        <v>1</v>
      </c>
      <c r="L59" s="46">
        <v>0.7</v>
      </c>
      <c r="M59" s="192">
        <v>1</v>
      </c>
      <c r="N59" s="36">
        <v>0.5</v>
      </c>
      <c r="O59" s="224"/>
      <c r="P59" s="35">
        <v>137134074</v>
      </c>
      <c r="Q59" s="38">
        <v>137134074</v>
      </c>
      <c r="R59" s="38">
        <v>72150000</v>
      </c>
      <c r="S59" s="38">
        <v>43510000</v>
      </c>
      <c r="T59" s="67">
        <f t="shared" si="3"/>
        <v>0.52612744517456689</v>
      </c>
      <c r="U59" s="67">
        <f t="shared" si="3"/>
        <v>0.60304920304920306</v>
      </c>
      <c r="V59" s="43">
        <v>44242</v>
      </c>
      <c r="W59" s="43">
        <v>44561</v>
      </c>
      <c r="X59" s="49" t="s">
        <v>136</v>
      </c>
      <c r="Y59" s="58" t="s">
        <v>137</v>
      </c>
    </row>
    <row r="60" spans="1:25" ht="67.5" x14ac:dyDescent="0.25">
      <c r="A60" s="237"/>
      <c r="B60" s="68"/>
      <c r="C60" s="226"/>
      <c r="D60" s="223"/>
      <c r="E60" s="18" t="s">
        <v>138</v>
      </c>
      <c r="F60" s="19"/>
      <c r="G60" s="52"/>
      <c r="H60" s="19"/>
      <c r="I60" s="49" t="s">
        <v>139</v>
      </c>
      <c r="J60" s="49" t="s">
        <v>140</v>
      </c>
      <c r="K60" s="177">
        <v>1</v>
      </c>
      <c r="L60" s="46">
        <v>0.15</v>
      </c>
      <c r="M60" s="192">
        <v>0</v>
      </c>
      <c r="N60" s="36">
        <v>0</v>
      </c>
      <c r="O60" s="224"/>
      <c r="P60" s="35">
        <v>89655927</v>
      </c>
      <c r="Q60" s="38">
        <v>89655927</v>
      </c>
      <c r="R60" s="38">
        <v>0</v>
      </c>
      <c r="S60" s="38">
        <v>0</v>
      </c>
      <c r="T60" s="67">
        <f t="shared" si="3"/>
        <v>0</v>
      </c>
      <c r="U60" s="67">
        <f t="shared" si="3"/>
        <v>0</v>
      </c>
      <c r="V60" s="18"/>
      <c r="W60" s="18"/>
      <c r="X60" s="18"/>
      <c r="Y60" s="18"/>
    </row>
    <row r="61" spans="1:25" ht="67.5" customHeight="1" x14ac:dyDescent="0.25">
      <c r="A61" s="91"/>
      <c r="B61" s="25"/>
      <c r="C61" s="226"/>
      <c r="D61" s="65"/>
      <c r="E61" s="18" t="s">
        <v>141</v>
      </c>
      <c r="F61" s="19"/>
      <c r="G61" s="52"/>
      <c r="H61" s="19"/>
      <c r="I61" s="49" t="s">
        <v>142</v>
      </c>
      <c r="J61" s="49" t="s">
        <v>143</v>
      </c>
      <c r="K61" s="177">
        <v>1</v>
      </c>
      <c r="L61" s="46">
        <v>0.15</v>
      </c>
      <c r="M61" s="192">
        <v>0</v>
      </c>
      <c r="N61" s="36">
        <v>0</v>
      </c>
      <c r="O61" s="224"/>
      <c r="P61" s="35">
        <v>81723974</v>
      </c>
      <c r="Q61" s="38">
        <v>81723974</v>
      </c>
      <c r="R61" s="38">
        <v>0</v>
      </c>
      <c r="S61" s="38">
        <v>0</v>
      </c>
      <c r="T61" s="67">
        <f t="shared" si="3"/>
        <v>0</v>
      </c>
      <c r="U61" s="67">
        <f t="shared" si="3"/>
        <v>0</v>
      </c>
      <c r="V61" s="18"/>
      <c r="W61" s="18"/>
      <c r="X61" s="18"/>
      <c r="Y61" s="18"/>
    </row>
    <row r="62" spans="1:25" x14ac:dyDescent="0.25">
      <c r="A62" s="68"/>
      <c r="B62" s="68">
        <v>53040050007</v>
      </c>
      <c r="C62" s="16" t="s">
        <v>35</v>
      </c>
      <c r="D62" s="27" t="s">
        <v>144</v>
      </c>
      <c r="E62" s="19"/>
      <c r="F62" s="89">
        <v>1</v>
      </c>
      <c r="G62" s="52"/>
      <c r="H62" s="19">
        <f>+H64</f>
        <v>0</v>
      </c>
      <c r="I62" s="52"/>
      <c r="J62" s="52"/>
      <c r="K62" s="181"/>
      <c r="L62" s="71"/>
      <c r="M62" s="191"/>
      <c r="N62" s="36"/>
      <c r="O62" s="92"/>
      <c r="P62" s="47"/>
      <c r="Q62" s="38"/>
      <c r="R62" s="39"/>
      <c r="S62" s="39"/>
      <c r="T62" s="36"/>
      <c r="U62" s="36"/>
      <c r="V62" s="18"/>
      <c r="W62" s="18"/>
      <c r="X62" s="18"/>
      <c r="Y62" s="18"/>
    </row>
    <row r="63" spans="1:25" ht="16.5" customHeight="1" x14ac:dyDescent="0.25">
      <c r="A63" s="238">
        <v>4152</v>
      </c>
      <c r="B63" s="68"/>
      <c r="C63" s="226" t="s">
        <v>40</v>
      </c>
      <c r="D63" s="223" t="s">
        <v>145</v>
      </c>
      <c r="E63" s="18" t="s">
        <v>146</v>
      </c>
      <c r="F63" s="19"/>
      <c r="G63" s="52"/>
      <c r="H63" s="19"/>
      <c r="I63" s="49"/>
      <c r="J63" s="49"/>
      <c r="K63" s="106">
        <v>200</v>
      </c>
      <c r="L63" s="46">
        <f>SUM(L64:L67)</f>
        <v>1.0000000000000002</v>
      </c>
      <c r="M63" s="192">
        <f>SUM(M64:M67)</f>
        <v>0</v>
      </c>
      <c r="N63" s="36">
        <f>SUM(N64:N67)</f>
        <v>0</v>
      </c>
      <c r="O63" s="239">
        <f>IF(Q63&gt;0,N63,"na")</f>
        <v>0</v>
      </c>
      <c r="P63" s="35">
        <f>SUM(P64:P67)</f>
        <v>223554000</v>
      </c>
      <c r="Q63" s="38">
        <f>SUM(Q64:Q67)</f>
        <v>466680674</v>
      </c>
      <c r="R63" s="38">
        <f>SUM(R64:R67)</f>
        <v>0</v>
      </c>
      <c r="S63" s="38">
        <f>SUM(S64:S67)</f>
        <v>0</v>
      </c>
      <c r="T63" s="67">
        <f t="shared" ref="T63:U67" si="4">IF(Q63=0,0,R63/Q63)</f>
        <v>0</v>
      </c>
      <c r="U63" s="67">
        <f t="shared" si="4"/>
        <v>0</v>
      </c>
      <c r="V63" s="18"/>
      <c r="W63" s="18"/>
      <c r="X63" s="18"/>
      <c r="Y63" s="18"/>
    </row>
    <row r="64" spans="1:25" ht="67.5" x14ac:dyDescent="0.25">
      <c r="A64" s="238"/>
      <c r="B64" s="93"/>
      <c r="C64" s="226"/>
      <c r="D64" s="223"/>
      <c r="E64" s="18" t="s">
        <v>147</v>
      </c>
      <c r="F64" s="19"/>
      <c r="G64" s="52" t="s">
        <v>144</v>
      </c>
      <c r="H64" s="19">
        <v>0</v>
      </c>
      <c r="I64" s="49" t="s">
        <v>148</v>
      </c>
      <c r="J64" s="49" t="s">
        <v>149</v>
      </c>
      <c r="K64" s="177">
        <v>200</v>
      </c>
      <c r="L64" s="46">
        <v>0.8</v>
      </c>
      <c r="M64" s="192">
        <v>0</v>
      </c>
      <c r="N64" s="36">
        <v>0</v>
      </c>
      <c r="O64" s="239"/>
      <c r="P64" s="35">
        <v>157236000</v>
      </c>
      <c r="Q64" s="38">
        <v>317563100</v>
      </c>
      <c r="R64" s="39">
        <v>0</v>
      </c>
      <c r="S64" s="39">
        <v>0</v>
      </c>
      <c r="T64" s="67">
        <f t="shared" si="4"/>
        <v>0</v>
      </c>
      <c r="U64" s="67">
        <f t="shared" si="4"/>
        <v>0</v>
      </c>
      <c r="V64" s="18"/>
      <c r="W64" s="18"/>
      <c r="X64" s="18"/>
      <c r="Y64" s="18"/>
    </row>
    <row r="65" spans="1:25" ht="40.5" x14ac:dyDescent="0.25">
      <c r="A65" s="238"/>
      <c r="B65" s="69"/>
      <c r="C65" s="226"/>
      <c r="D65" s="223"/>
      <c r="E65" s="19" t="s">
        <v>150</v>
      </c>
      <c r="F65" s="19"/>
      <c r="G65" s="52"/>
      <c r="H65" s="19"/>
      <c r="I65" s="49" t="s">
        <v>151</v>
      </c>
      <c r="J65" s="49" t="s">
        <v>152</v>
      </c>
      <c r="K65" s="177">
        <v>2406</v>
      </c>
      <c r="L65" s="46">
        <v>0.05</v>
      </c>
      <c r="M65" s="192">
        <v>0</v>
      </c>
      <c r="N65" s="36">
        <v>0</v>
      </c>
      <c r="O65" s="239"/>
      <c r="P65" s="35">
        <v>15954000</v>
      </c>
      <c r="Q65" s="38">
        <v>31908000</v>
      </c>
      <c r="R65" s="39">
        <v>0</v>
      </c>
      <c r="S65" s="39">
        <v>0</v>
      </c>
      <c r="T65" s="67">
        <f t="shared" si="4"/>
        <v>0</v>
      </c>
      <c r="U65" s="67">
        <f t="shared" si="4"/>
        <v>0</v>
      </c>
      <c r="V65" s="18"/>
      <c r="W65" s="18"/>
      <c r="X65" s="18"/>
      <c r="Y65" s="18"/>
    </row>
    <row r="66" spans="1:25" ht="40.5" x14ac:dyDescent="0.25">
      <c r="A66" s="238"/>
      <c r="B66" s="93"/>
      <c r="C66" s="226"/>
      <c r="D66" s="223"/>
      <c r="E66" s="19" t="s">
        <v>153</v>
      </c>
      <c r="F66" s="19"/>
      <c r="G66" s="52"/>
      <c r="H66" s="19"/>
      <c r="I66" s="49" t="s">
        <v>154</v>
      </c>
      <c r="J66" s="49" t="s">
        <v>155</v>
      </c>
      <c r="K66" s="177">
        <v>1</v>
      </c>
      <c r="L66" s="46">
        <v>0.05</v>
      </c>
      <c r="M66" s="192">
        <v>0</v>
      </c>
      <c r="N66" s="36">
        <v>0</v>
      </c>
      <c r="O66" s="239"/>
      <c r="P66" s="35">
        <v>9004000</v>
      </c>
      <c r="Q66" s="38">
        <v>33782919</v>
      </c>
      <c r="R66" s="39">
        <v>0</v>
      </c>
      <c r="S66" s="39">
        <v>0</v>
      </c>
      <c r="T66" s="67">
        <f t="shared" si="4"/>
        <v>0</v>
      </c>
      <c r="U66" s="67">
        <f t="shared" si="4"/>
        <v>0</v>
      </c>
      <c r="V66" s="18"/>
      <c r="W66" s="18"/>
      <c r="X66" s="18"/>
      <c r="Y66" s="18"/>
    </row>
    <row r="67" spans="1:25" ht="54" x14ac:dyDescent="0.25">
      <c r="A67" s="238"/>
      <c r="B67" s="93"/>
      <c r="C67" s="226"/>
      <c r="D67" s="223"/>
      <c r="E67" s="19" t="s">
        <v>156</v>
      </c>
      <c r="F67" s="19"/>
      <c r="G67" s="52"/>
      <c r="H67" s="19"/>
      <c r="I67" s="49" t="s">
        <v>157</v>
      </c>
      <c r="J67" s="49" t="s">
        <v>152</v>
      </c>
      <c r="K67" s="177">
        <v>4</v>
      </c>
      <c r="L67" s="46">
        <v>0.1</v>
      </c>
      <c r="M67" s="192">
        <v>0</v>
      </c>
      <c r="N67" s="36">
        <v>0</v>
      </c>
      <c r="O67" s="239"/>
      <c r="P67" s="94">
        <v>41360000</v>
      </c>
      <c r="Q67" s="38">
        <v>83426655</v>
      </c>
      <c r="R67" s="39"/>
      <c r="S67" s="39">
        <v>0</v>
      </c>
      <c r="T67" s="67">
        <f t="shared" si="4"/>
        <v>0</v>
      </c>
      <c r="U67" s="67">
        <f t="shared" si="4"/>
        <v>0</v>
      </c>
      <c r="V67" s="18"/>
      <c r="W67" s="18"/>
      <c r="X67" s="18"/>
      <c r="Y67" s="18"/>
    </row>
    <row r="68" spans="1:25" x14ac:dyDescent="0.25">
      <c r="A68" s="95"/>
      <c r="B68" s="68">
        <v>53040050009</v>
      </c>
      <c r="C68" s="16" t="s">
        <v>35</v>
      </c>
      <c r="D68" s="65" t="s">
        <v>158</v>
      </c>
      <c r="E68" s="93"/>
      <c r="F68" s="75">
        <v>140000</v>
      </c>
      <c r="G68" s="52"/>
      <c r="H68" s="75">
        <f>+H70</f>
        <v>12822</v>
      </c>
      <c r="I68" s="93"/>
      <c r="J68" s="95"/>
      <c r="K68" s="182"/>
      <c r="L68" s="182"/>
      <c r="M68" s="191"/>
      <c r="N68" s="36"/>
      <c r="O68" s="96"/>
      <c r="P68" s="97"/>
      <c r="Q68" s="38"/>
      <c r="R68" s="39"/>
      <c r="S68" s="39"/>
      <c r="T68" s="36"/>
      <c r="U68" s="36"/>
      <c r="V68" s="18"/>
      <c r="W68" s="18"/>
      <c r="X68" s="18"/>
      <c r="Y68" s="18"/>
    </row>
    <row r="69" spans="1:25" ht="16.5" customHeight="1" x14ac:dyDescent="0.25">
      <c r="A69" s="237">
        <v>4152</v>
      </c>
      <c r="B69" s="68"/>
      <c r="C69" s="226" t="s">
        <v>40</v>
      </c>
      <c r="D69" s="223" t="s">
        <v>159</v>
      </c>
      <c r="E69" s="19" t="s">
        <v>160</v>
      </c>
      <c r="F69" s="98"/>
      <c r="G69" s="52"/>
      <c r="H69" s="98"/>
      <c r="I69" s="29"/>
      <c r="J69" s="98"/>
      <c r="K69" s="106">
        <f>+K70</f>
        <v>140000</v>
      </c>
      <c r="L69" s="46">
        <f>SUM(L70:L71)</f>
        <v>1</v>
      </c>
      <c r="M69" s="191">
        <f>SUM(M70:M71)</f>
        <v>12822</v>
      </c>
      <c r="N69" s="36">
        <f>SUM(N70:N71)</f>
        <v>0.15</v>
      </c>
      <c r="O69" s="240">
        <f>IF(Q69&gt;0,N69,"na")</f>
        <v>0.15</v>
      </c>
      <c r="P69" s="74">
        <f>SUM(P70:P71)</f>
        <v>979683000</v>
      </c>
      <c r="Q69" s="99">
        <f>SUM(Q70:Q71)</f>
        <v>1210683000</v>
      </c>
      <c r="R69" s="99">
        <f>SUM(R70:R71)</f>
        <v>247006000</v>
      </c>
      <c r="S69" s="99">
        <f>SUM(S70:S71)</f>
        <v>192908000</v>
      </c>
      <c r="T69" s="36">
        <f>IF(Q69=0,0,R69/Q69)</f>
        <v>0.20402202723586604</v>
      </c>
      <c r="U69" s="36">
        <f>IF(R6=0,0,S69/R69)</f>
        <v>0</v>
      </c>
      <c r="V69" s="18"/>
      <c r="W69" s="18"/>
      <c r="X69" s="18"/>
      <c r="Y69" s="18"/>
    </row>
    <row r="70" spans="1:25" ht="81" x14ac:dyDescent="0.25">
      <c r="A70" s="237"/>
      <c r="B70" s="68"/>
      <c r="C70" s="226"/>
      <c r="D70" s="223"/>
      <c r="E70" s="19" t="s">
        <v>161</v>
      </c>
      <c r="F70" s="98"/>
      <c r="G70" s="52" t="s">
        <v>162</v>
      </c>
      <c r="H70" s="75">
        <v>12822</v>
      </c>
      <c r="I70" s="100" t="s">
        <v>163</v>
      </c>
      <c r="J70" s="101" t="s">
        <v>164</v>
      </c>
      <c r="K70" s="106">
        <v>140000</v>
      </c>
      <c r="L70" s="46">
        <v>0.9</v>
      </c>
      <c r="M70" s="99">
        <v>12822</v>
      </c>
      <c r="N70" s="36">
        <v>0.15</v>
      </c>
      <c r="O70" s="240"/>
      <c r="P70" s="74">
        <v>859233000</v>
      </c>
      <c r="Q70" s="38">
        <v>1090233000</v>
      </c>
      <c r="R70" s="38">
        <v>247006000</v>
      </c>
      <c r="S70" s="38">
        <v>192908000</v>
      </c>
      <c r="T70" s="67">
        <f>IF(Q70=0,0,R70/Q70)</f>
        <v>0.22656257882489339</v>
      </c>
      <c r="U70" s="67">
        <f>IF(R70=0,0,S70/R70)</f>
        <v>0.78098507728557198</v>
      </c>
      <c r="V70" s="203">
        <v>44242</v>
      </c>
      <c r="W70" s="203">
        <v>44560</v>
      </c>
      <c r="X70" s="49" t="s">
        <v>218</v>
      </c>
      <c r="Y70" s="58" t="s">
        <v>137</v>
      </c>
    </row>
    <row r="71" spans="1:25" x14ac:dyDescent="0.25">
      <c r="A71" s="237"/>
      <c r="B71" s="68"/>
      <c r="C71" s="226"/>
      <c r="D71" s="223"/>
      <c r="E71" s="18" t="s">
        <v>165</v>
      </c>
      <c r="F71" s="19"/>
      <c r="G71" s="52"/>
      <c r="H71" s="19"/>
      <c r="I71" s="18" t="s">
        <v>166</v>
      </c>
      <c r="J71" s="18" t="s">
        <v>167</v>
      </c>
      <c r="K71" s="177">
        <v>39</v>
      </c>
      <c r="L71" s="46">
        <v>0.1</v>
      </c>
      <c r="M71" s="192">
        <v>0</v>
      </c>
      <c r="N71" s="36">
        <v>0</v>
      </c>
      <c r="O71" s="240"/>
      <c r="P71" s="64">
        <v>120450000</v>
      </c>
      <c r="Q71" s="38">
        <v>120450000</v>
      </c>
      <c r="R71" s="39">
        <v>0</v>
      </c>
      <c r="S71" s="39">
        <v>0</v>
      </c>
      <c r="T71" s="67">
        <f>IF(Q71=0,0,R71/Q71)</f>
        <v>0</v>
      </c>
      <c r="U71" s="67">
        <f>IF(R71=0,0,S71/R71)</f>
        <v>0</v>
      </c>
      <c r="V71" s="18"/>
      <c r="W71" s="18"/>
      <c r="X71" s="18"/>
      <c r="Y71" s="18"/>
    </row>
    <row r="72" spans="1:25" ht="27" x14ac:dyDescent="0.25">
      <c r="A72" s="95"/>
      <c r="B72" s="68">
        <v>53040050010</v>
      </c>
      <c r="C72" s="16" t="s">
        <v>35</v>
      </c>
      <c r="D72" s="49" t="s">
        <v>168</v>
      </c>
      <c r="E72" s="18"/>
      <c r="F72" s="83">
        <v>8</v>
      </c>
      <c r="G72" s="52"/>
      <c r="H72" s="19">
        <f>+H74</f>
        <v>2</v>
      </c>
      <c r="I72" s="18"/>
      <c r="J72" s="18"/>
      <c r="K72" s="177"/>
      <c r="L72" s="177"/>
      <c r="M72" s="191"/>
      <c r="N72" s="36"/>
      <c r="O72" s="36"/>
      <c r="P72" s="64"/>
      <c r="Q72" s="38"/>
      <c r="R72" s="39"/>
      <c r="S72" s="39"/>
      <c r="T72" s="36"/>
      <c r="U72" s="36"/>
      <c r="V72" s="18"/>
      <c r="W72" s="18"/>
      <c r="X72" s="18"/>
      <c r="Y72" s="18"/>
    </row>
    <row r="73" spans="1:25" ht="16.5" customHeight="1" x14ac:dyDescent="0.25">
      <c r="A73" s="237">
        <v>4152</v>
      </c>
      <c r="B73" s="68"/>
      <c r="C73" s="226" t="s">
        <v>40</v>
      </c>
      <c r="D73" s="241" t="s">
        <v>169</v>
      </c>
      <c r="E73" s="19" t="s">
        <v>170</v>
      </c>
      <c r="F73" s="19"/>
      <c r="G73" s="18"/>
      <c r="H73" s="19"/>
      <c r="I73" s="49"/>
      <c r="J73" s="49"/>
      <c r="K73" s="106">
        <v>8</v>
      </c>
      <c r="L73" s="46">
        <f>SUM(L74:L75)</f>
        <v>1</v>
      </c>
      <c r="M73" s="191">
        <f>SUM(M74:M75)</f>
        <v>2</v>
      </c>
      <c r="N73" s="36">
        <f>SUM(N74:N75)</f>
        <v>0.15</v>
      </c>
      <c r="O73" s="240">
        <f>IF(Q73&gt;0,N73,"na")</f>
        <v>0.15</v>
      </c>
      <c r="P73" s="74">
        <f>SUM(P74:P75)</f>
        <v>1113327000</v>
      </c>
      <c r="Q73" s="99">
        <f>SUM(Q74:Q75)</f>
        <v>1162327000</v>
      </c>
      <c r="R73" s="102">
        <f>SUM(R74:R75)</f>
        <v>201675500</v>
      </c>
      <c r="S73" s="102">
        <f>SUM(S74:S75)</f>
        <v>164216500</v>
      </c>
      <c r="T73" s="36">
        <f t="shared" ref="T73:U79" si="5">IF(Q73=0,0,R73/Q73)</f>
        <v>0.17351012236659735</v>
      </c>
      <c r="U73" s="36">
        <f t="shared" si="5"/>
        <v>0.81426102823595325</v>
      </c>
      <c r="V73" s="18"/>
      <c r="W73" s="18"/>
      <c r="X73" s="18"/>
      <c r="Y73" s="18"/>
    </row>
    <row r="74" spans="1:25" ht="94.5" customHeight="1" x14ac:dyDescent="0.25">
      <c r="A74" s="237"/>
      <c r="B74" s="68"/>
      <c r="C74" s="226"/>
      <c r="D74" s="242"/>
      <c r="E74" s="19" t="s">
        <v>171</v>
      </c>
      <c r="F74" s="19"/>
      <c r="G74" s="49" t="s">
        <v>172</v>
      </c>
      <c r="H74" s="19">
        <v>2</v>
      </c>
      <c r="I74" s="49" t="s">
        <v>173</v>
      </c>
      <c r="J74" s="49" t="s">
        <v>46</v>
      </c>
      <c r="K74" s="106">
        <v>8</v>
      </c>
      <c r="L74" s="46">
        <v>0.9</v>
      </c>
      <c r="M74" s="192">
        <v>2</v>
      </c>
      <c r="N74" s="36">
        <v>0.15</v>
      </c>
      <c r="O74" s="240"/>
      <c r="P74" s="102">
        <v>933327000</v>
      </c>
      <c r="Q74" s="99">
        <v>982327000</v>
      </c>
      <c r="R74" s="38">
        <v>201675500</v>
      </c>
      <c r="S74" s="38">
        <v>164216500</v>
      </c>
      <c r="T74" s="36">
        <f t="shared" si="5"/>
        <v>0.20530383467012511</v>
      </c>
      <c r="U74" s="67">
        <f t="shared" si="5"/>
        <v>0.81426102823595325</v>
      </c>
      <c r="V74" s="43">
        <v>44242</v>
      </c>
      <c r="W74" s="43">
        <v>44561</v>
      </c>
      <c r="X74" s="49" t="s">
        <v>174</v>
      </c>
      <c r="Y74" s="58" t="s">
        <v>137</v>
      </c>
    </row>
    <row r="75" spans="1:25" ht="40.5" x14ac:dyDescent="0.25">
      <c r="A75" s="237"/>
      <c r="B75" s="68"/>
      <c r="C75" s="226"/>
      <c r="D75" s="243"/>
      <c r="E75" s="19" t="s">
        <v>175</v>
      </c>
      <c r="F75" s="19"/>
      <c r="G75" s="18"/>
      <c r="H75" s="19"/>
      <c r="I75" s="49" t="s">
        <v>176</v>
      </c>
      <c r="J75" s="49" t="s">
        <v>177</v>
      </c>
      <c r="K75" s="106">
        <v>2</v>
      </c>
      <c r="L75" s="46">
        <v>0.1</v>
      </c>
      <c r="M75" s="192">
        <v>0</v>
      </c>
      <c r="N75" s="36">
        <v>0</v>
      </c>
      <c r="O75" s="240"/>
      <c r="P75" s="102">
        <v>180000000</v>
      </c>
      <c r="Q75" s="99">
        <v>180000000</v>
      </c>
      <c r="R75" s="39">
        <v>0</v>
      </c>
      <c r="S75" s="39">
        <v>0</v>
      </c>
      <c r="T75" s="36">
        <f t="shared" si="5"/>
        <v>0</v>
      </c>
      <c r="U75" s="67">
        <f t="shared" si="5"/>
        <v>0</v>
      </c>
      <c r="V75" s="18"/>
      <c r="W75" s="18"/>
      <c r="X75" s="18"/>
      <c r="Y75" s="18"/>
    </row>
    <row r="76" spans="1:25" ht="16.5" customHeight="1" x14ac:dyDescent="0.25">
      <c r="A76" s="237">
        <v>4152</v>
      </c>
      <c r="B76" s="93"/>
      <c r="C76" s="226" t="s">
        <v>40</v>
      </c>
      <c r="D76" s="236" t="s">
        <v>178</v>
      </c>
      <c r="E76" s="45" t="s">
        <v>179</v>
      </c>
      <c r="F76" s="19"/>
      <c r="G76" s="49"/>
      <c r="H76" s="19"/>
      <c r="I76" s="49"/>
      <c r="J76" s="49"/>
      <c r="K76" s="106">
        <f>SUM(K77)</f>
        <v>1</v>
      </c>
      <c r="L76" s="46">
        <f>SUM(L77)</f>
        <v>1</v>
      </c>
      <c r="M76" s="192">
        <f>SUM(M77)</f>
        <v>0</v>
      </c>
      <c r="N76" s="36">
        <f>SUM(N77)</f>
        <v>0</v>
      </c>
      <c r="O76" s="240">
        <f>IF(Q76&gt;0,N76,"na")</f>
        <v>0</v>
      </c>
      <c r="P76" s="102">
        <f>SUM(P77)</f>
        <v>90000000</v>
      </c>
      <c r="Q76" s="38">
        <f>SUM(Q77)</f>
        <v>90000000</v>
      </c>
      <c r="R76" s="39">
        <f>SUM(R77)</f>
        <v>0</v>
      </c>
      <c r="S76" s="39">
        <f>SUM(S77)</f>
        <v>0</v>
      </c>
      <c r="T76" s="36">
        <f t="shared" si="5"/>
        <v>0</v>
      </c>
      <c r="U76" s="36">
        <f t="shared" si="5"/>
        <v>0</v>
      </c>
      <c r="V76" s="18"/>
      <c r="W76" s="18"/>
      <c r="X76" s="18"/>
      <c r="Y76" s="18"/>
    </row>
    <row r="77" spans="1:25" ht="108" x14ac:dyDescent="0.25">
      <c r="A77" s="237"/>
      <c r="B77" s="93"/>
      <c r="C77" s="226"/>
      <c r="D77" s="236"/>
      <c r="E77" s="19" t="s">
        <v>180</v>
      </c>
      <c r="F77" s="19"/>
      <c r="G77" s="49" t="s">
        <v>181</v>
      </c>
      <c r="H77" s="19">
        <v>0</v>
      </c>
      <c r="I77" s="49" t="s">
        <v>182</v>
      </c>
      <c r="J77" s="49" t="s">
        <v>46</v>
      </c>
      <c r="K77" s="106">
        <v>1</v>
      </c>
      <c r="L77" s="46">
        <v>1</v>
      </c>
      <c r="M77" s="192">
        <v>0</v>
      </c>
      <c r="N77" s="36">
        <v>0</v>
      </c>
      <c r="O77" s="240"/>
      <c r="P77" s="102">
        <v>90000000</v>
      </c>
      <c r="Q77" s="38">
        <v>90000000</v>
      </c>
      <c r="R77" s="39">
        <v>0</v>
      </c>
      <c r="S77" s="39">
        <v>0</v>
      </c>
      <c r="T77" s="36">
        <f t="shared" si="5"/>
        <v>0</v>
      </c>
      <c r="U77" s="36">
        <f t="shared" si="5"/>
        <v>0</v>
      </c>
      <c r="V77" s="18"/>
      <c r="W77" s="18"/>
      <c r="X77" s="18"/>
      <c r="Y77" s="18"/>
    </row>
    <row r="78" spans="1:25" x14ac:dyDescent="0.25">
      <c r="A78" s="237">
        <v>4152</v>
      </c>
      <c r="B78" s="68"/>
      <c r="C78" s="226" t="s">
        <v>40</v>
      </c>
      <c r="D78" s="223" t="s">
        <v>183</v>
      </c>
      <c r="E78" s="19" t="s">
        <v>184</v>
      </c>
      <c r="F78" s="19"/>
      <c r="G78" s="49"/>
      <c r="H78" s="19"/>
      <c r="I78" s="49"/>
      <c r="J78" s="49"/>
      <c r="K78" s="106">
        <f>SUM(K79)</f>
        <v>1</v>
      </c>
      <c r="L78" s="46">
        <f>SUM(L79)</f>
        <v>1</v>
      </c>
      <c r="M78" s="192">
        <f>SUM(M79)</f>
        <v>0</v>
      </c>
      <c r="N78" s="36">
        <f>SUM(N79)</f>
        <v>0</v>
      </c>
      <c r="O78" s="240">
        <f>IF(Q78&gt;0,N78,"na")</f>
        <v>0</v>
      </c>
      <c r="P78" s="103">
        <f>SUM(P79)</f>
        <v>40000000</v>
      </c>
      <c r="Q78" s="38">
        <f>SUM(Q79)</f>
        <v>40000000</v>
      </c>
      <c r="R78" s="39">
        <f>SUM(R79)</f>
        <v>0</v>
      </c>
      <c r="S78" s="39">
        <f>SUM(S79)</f>
        <v>0</v>
      </c>
      <c r="T78" s="36">
        <f t="shared" si="5"/>
        <v>0</v>
      </c>
      <c r="U78" s="36">
        <f t="shared" si="5"/>
        <v>0</v>
      </c>
      <c r="V78" s="18"/>
      <c r="W78" s="18"/>
      <c r="X78" s="18"/>
      <c r="Y78" s="18"/>
    </row>
    <row r="79" spans="1:25" ht="54" x14ac:dyDescent="0.25">
      <c r="A79" s="237"/>
      <c r="B79" s="68"/>
      <c r="C79" s="226"/>
      <c r="D79" s="223"/>
      <c r="E79" s="19" t="s">
        <v>185</v>
      </c>
      <c r="F79" s="19"/>
      <c r="G79" s="49" t="s">
        <v>186</v>
      </c>
      <c r="H79" s="19">
        <v>0</v>
      </c>
      <c r="I79" s="49" t="s">
        <v>187</v>
      </c>
      <c r="J79" s="49" t="s">
        <v>46</v>
      </c>
      <c r="K79" s="106">
        <v>1</v>
      </c>
      <c r="L79" s="46">
        <v>1</v>
      </c>
      <c r="M79" s="192">
        <v>0</v>
      </c>
      <c r="N79" s="36">
        <v>0</v>
      </c>
      <c r="O79" s="240"/>
      <c r="P79" s="74">
        <v>40000000</v>
      </c>
      <c r="Q79" s="99">
        <v>40000000</v>
      </c>
      <c r="R79" s="39">
        <v>0</v>
      </c>
      <c r="S79" s="39">
        <v>0</v>
      </c>
      <c r="T79" s="67">
        <f t="shared" si="5"/>
        <v>0</v>
      </c>
      <c r="U79" s="36">
        <f t="shared" si="5"/>
        <v>0</v>
      </c>
      <c r="V79" s="18"/>
      <c r="W79" s="18"/>
      <c r="X79" s="18"/>
      <c r="Y79" s="18"/>
    </row>
    <row r="80" spans="1:25" ht="27" x14ac:dyDescent="0.25">
      <c r="A80" s="95"/>
      <c r="B80" s="68">
        <v>53040050011</v>
      </c>
      <c r="C80" s="16" t="s">
        <v>35</v>
      </c>
      <c r="D80" s="49" t="s">
        <v>188</v>
      </c>
      <c r="E80" s="18"/>
      <c r="F80" s="19">
        <v>35</v>
      </c>
      <c r="G80" s="18"/>
      <c r="H80" s="19">
        <f>+H82</f>
        <v>20</v>
      </c>
      <c r="I80" s="18"/>
      <c r="J80" s="18"/>
      <c r="K80" s="177"/>
      <c r="L80" s="177"/>
      <c r="M80" s="191"/>
      <c r="N80" s="36"/>
      <c r="O80" s="36"/>
      <c r="P80" s="64"/>
      <c r="Q80" s="38"/>
      <c r="R80" s="39"/>
      <c r="S80" s="39"/>
      <c r="T80" s="36"/>
      <c r="U80" s="36"/>
      <c r="V80" s="18"/>
      <c r="W80" s="18"/>
      <c r="X80" s="18"/>
      <c r="Y80" s="18"/>
    </row>
    <row r="81" spans="1:25" ht="16.5" customHeight="1" x14ac:dyDescent="0.25">
      <c r="A81" s="237">
        <v>4152</v>
      </c>
      <c r="B81" s="68"/>
      <c r="C81" s="226" t="s">
        <v>40</v>
      </c>
      <c r="D81" s="223" t="s">
        <v>189</v>
      </c>
      <c r="E81" s="19" t="s">
        <v>190</v>
      </c>
      <c r="F81" s="19"/>
      <c r="G81" s="18"/>
      <c r="H81" s="19"/>
      <c r="I81" s="49"/>
      <c r="J81" s="49"/>
      <c r="K81" s="106">
        <f>SUM(K82)</f>
        <v>75</v>
      </c>
      <c r="L81" s="46">
        <f>SUM(L82)</f>
        <v>1</v>
      </c>
      <c r="M81" s="191">
        <f>SUM(M82)</f>
        <v>20</v>
      </c>
      <c r="N81" s="36">
        <f>SUM(N82)</f>
        <v>0.5</v>
      </c>
      <c r="O81" s="240">
        <f>IF(Q81&gt;0,N81,"na")</f>
        <v>0.5</v>
      </c>
      <c r="P81" s="103">
        <f>SUM(P82)</f>
        <v>300000000</v>
      </c>
      <c r="Q81" s="38">
        <f>SUM(Q82)</f>
        <v>354000000</v>
      </c>
      <c r="R81" s="39">
        <f>SUM(R82)</f>
        <v>139360000</v>
      </c>
      <c r="S81" s="39">
        <f>SUM(S82)</f>
        <v>109344000</v>
      </c>
      <c r="T81" s="36">
        <f>IF(Q81=0,0,R81/Q81)</f>
        <v>0.39367231638418076</v>
      </c>
      <c r="U81" s="36">
        <f>IF(R81=0,0,S81/R81)</f>
        <v>0.7846153846153846</v>
      </c>
      <c r="V81" s="18"/>
      <c r="W81" s="18"/>
      <c r="X81" s="18"/>
      <c r="Y81" s="18"/>
    </row>
    <row r="82" spans="1:25" ht="94.5" x14ac:dyDescent="0.25">
      <c r="A82" s="237"/>
      <c r="B82" s="68"/>
      <c r="C82" s="226"/>
      <c r="D82" s="223"/>
      <c r="E82" s="19" t="s">
        <v>190</v>
      </c>
      <c r="F82" s="82"/>
      <c r="G82" s="49" t="s">
        <v>191</v>
      </c>
      <c r="H82" s="19">
        <v>20</v>
      </c>
      <c r="I82" s="49" t="s">
        <v>192</v>
      </c>
      <c r="J82" s="49" t="s">
        <v>193</v>
      </c>
      <c r="K82" s="106">
        <v>75</v>
      </c>
      <c r="L82" s="46">
        <v>1</v>
      </c>
      <c r="M82" s="99">
        <v>20</v>
      </c>
      <c r="N82" s="36">
        <v>0.5</v>
      </c>
      <c r="O82" s="240"/>
      <c r="P82" s="74">
        <v>300000000</v>
      </c>
      <c r="Q82" s="38">
        <v>354000000</v>
      </c>
      <c r="R82" s="48">
        <v>139360000</v>
      </c>
      <c r="S82" s="48">
        <v>109344000</v>
      </c>
      <c r="T82" s="67">
        <f>IF(Q82=0,0,R82/Q82)</f>
        <v>0.39367231638418076</v>
      </c>
      <c r="U82" s="67">
        <f>IF(R82=0,0,S82/R82)</f>
        <v>0.7846153846153846</v>
      </c>
      <c r="V82" s="203">
        <v>44242</v>
      </c>
      <c r="W82" s="203">
        <v>44561</v>
      </c>
      <c r="X82" s="49" t="s">
        <v>219</v>
      </c>
      <c r="Y82" s="58" t="s">
        <v>137</v>
      </c>
    </row>
    <row r="83" spans="1:25" x14ac:dyDescent="0.25">
      <c r="A83" s="95"/>
      <c r="B83" s="68">
        <v>54</v>
      </c>
      <c r="C83" s="104" t="s">
        <v>29</v>
      </c>
      <c r="D83" s="105" t="s">
        <v>194</v>
      </c>
      <c r="E83" s="18"/>
      <c r="F83" s="19"/>
      <c r="G83" s="18"/>
      <c r="H83" s="19"/>
      <c r="I83" s="18"/>
      <c r="J83" s="18"/>
      <c r="K83" s="177"/>
      <c r="L83" s="177"/>
      <c r="M83" s="191"/>
      <c r="N83" s="36"/>
      <c r="O83" s="36"/>
      <c r="P83" s="64"/>
      <c r="Q83" s="38"/>
      <c r="R83" s="39"/>
      <c r="S83" s="39"/>
      <c r="T83" s="36"/>
      <c r="U83" s="36"/>
      <c r="V83" s="18"/>
      <c r="W83" s="18"/>
      <c r="X83" s="18"/>
      <c r="Y83" s="18"/>
    </row>
    <row r="84" spans="1:25" x14ac:dyDescent="0.25">
      <c r="A84" s="95"/>
      <c r="B84" s="68">
        <v>5402</v>
      </c>
      <c r="C84" s="16" t="s">
        <v>31</v>
      </c>
      <c r="D84" s="77" t="s">
        <v>195</v>
      </c>
      <c r="E84" s="18"/>
      <c r="F84" s="19"/>
      <c r="G84" s="18"/>
      <c r="H84" s="19"/>
      <c r="I84" s="18"/>
      <c r="J84" s="18"/>
      <c r="K84" s="177"/>
      <c r="L84" s="177"/>
      <c r="M84" s="191"/>
      <c r="N84" s="36"/>
      <c r="O84" s="36"/>
      <c r="P84" s="64"/>
      <c r="Q84" s="38"/>
      <c r="R84" s="39"/>
      <c r="S84" s="39"/>
      <c r="T84" s="36"/>
      <c r="U84" s="36"/>
      <c r="V84" s="18"/>
      <c r="W84" s="18"/>
      <c r="X84" s="18"/>
      <c r="Y84" s="18"/>
    </row>
    <row r="85" spans="1:25" x14ac:dyDescent="0.25">
      <c r="A85" s="95"/>
      <c r="B85" s="68">
        <v>5402001</v>
      </c>
      <c r="C85" s="16" t="s">
        <v>33</v>
      </c>
      <c r="D85" s="17" t="s">
        <v>196</v>
      </c>
      <c r="E85" s="18"/>
      <c r="F85" s="19"/>
      <c r="G85" s="18"/>
      <c r="H85" s="19"/>
      <c r="I85" s="18"/>
      <c r="J85" s="18"/>
      <c r="K85" s="177"/>
      <c r="L85" s="177"/>
      <c r="M85" s="191"/>
      <c r="N85" s="36"/>
      <c r="O85" s="36"/>
      <c r="P85" s="64"/>
      <c r="Q85" s="38"/>
      <c r="R85" s="39"/>
      <c r="S85" s="39"/>
      <c r="T85" s="36"/>
      <c r="U85" s="36"/>
      <c r="V85" s="18"/>
      <c r="W85" s="18"/>
      <c r="X85" s="18"/>
      <c r="Y85" s="18"/>
    </row>
    <row r="86" spans="1:25" ht="25.5" x14ac:dyDescent="0.25">
      <c r="A86" s="95"/>
      <c r="B86" s="68">
        <v>54020010043</v>
      </c>
      <c r="C86" s="26" t="s">
        <v>35</v>
      </c>
      <c r="D86" s="27" t="s">
        <v>197</v>
      </c>
      <c r="E86" s="18"/>
      <c r="F86" s="19">
        <v>1</v>
      </c>
      <c r="G86" s="18"/>
      <c r="H86" s="19">
        <f>+H88</f>
        <v>1</v>
      </c>
      <c r="I86" s="18"/>
      <c r="J86" s="18"/>
      <c r="K86" s="177"/>
      <c r="L86" s="177"/>
      <c r="M86" s="191"/>
      <c r="N86" s="36"/>
      <c r="O86" s="36"/>
      <c r="P86" s="64"/>
      <c r="Q86" s="38"/>
      <c r="R86" s="39"/>
      <c r="S86" s="39"/>
      <c r="T86" s="36"/>
      <c r="U86" s="36"/>
      <c r="V86" s="18"/>
      <c r="W86" s="18"/>
      <c r="X86" s="18"/>
      <c r="Y86" s="18"/>
    </row>
    <row r="87" spans="1:25" ht="16.5" customHeight="1" x14ac:dyDescent="0.25">
      <c r="A87" s="237">
        <v>4152</v>
      </c>
      <c r="B87" s="68"/>
      <c r="C87" s="226" t="s">
        <v>40</v>
      </c>
      <c r="D87" s="231" t="s">
        <v>198</v>
      </c>
      <c r="E87" s="19" t="s">
        <v>199</v>
      </c>
      <c r="F87" s="28"/>
      <c r="G87" s="49"/>
      <c r="H87" s="19"/>
      <c r="I87" s="49"/>
      <c r="J87" s="18"/>
      <c r="K87" s="106">
        <f>SUM(K88:K88)</f>
        <v>1</v>
      </c>
      <c r="L87" s="71">
        <f>SUM(L88)</f>
        <v>1</v>
      </c>
      <c r="M87" s="191">
        <f>SUM(M88)</f>
        <v>1</v>
      </c>
      <c r="N87" s="36">
        <f>SUM(N88)</f>
        <v>0.5</v>
      </c>
      <c r="O87" s="240">
        <f>IF(Q87&gt;0,N87,"na")</f>
        <v>0.5</v>
      </c>
      <c r="P87" s="106">
        <f>SUM(P88:P88)</f>
        <v>2970798842</v>
      </c>
      <c r="Q87" s="38">
        <f>SUM(Q88)</f>
        <v>3959798842</v>
      </c>
      <c r="R87" s="39">
        <f>SUM(R88)</f>
        <v>1626324500</v>
      </c>
      <c r="S87" s="39">
        <f>SUM(S88)</f>
        <v>1249336500</v>
      </c>
      <c r="T87" s="36">
        <f>IF(Q87=0,0,R87/Q87)</f>
        <v>0.41070886802385703</v>
      </c>
      <c r="U87" s="36">
        <f>IF(R87=0,0,S87/R87)</f>
        <v>0.76819632244364522</v>
      </c>
      <c r="V87" s="18"/>
      <c r="W87" s="18"/>
      <c r="X87" s="18"/>
      <c r="Y87" s="18"/>
    </row>
    <row r="88" spans="1:25" ht="94.5" x14ac:dyDescent="0.25">
      <c r="A88" s="237"/>
      <c r="B88" s="68"/>
      <c r="C88" s="226"/>
      <c r="D88" s="231"/>
      <c r="E88" s="19" t="s">
        <v>200</v>
      </c>
      <c r="F88" s="19"/>
      <c r="G88" s="49" t="s">
        <v>197</v>
      </c>
      <c r="H88" s="19">
        <v>1</v>
      </c>
      <c r="I88" s="107" t="s">
        <v>201</v>
      </c>
      <c r="J88" s="49" t="s">
        <v>202</v>
      </c>
      <c r="K88" s="106">
        <v>1</v>
      </c>
      <c r="L88" s="46">
        <v>1</v>
      </c>
      <c r="M88" s="191">
        <v>1</v>
      </c>
      <c r="N88" s="36">
        <v>0.5</v>
      </c>
      <c r="O88" s="240"/>
      <c r="P88" s="74">
        <v>2970798842</v>
      </c>
      <c r="Q88" s="99">
        <v>3959798842</v>
      </c>
      <c r="R88" s="38">
        <v>1626324500</v>
      </c>
      <c r="S88" s="48">
        <v>1249336500</v>
      </c>
      <c r="T88" s="67">
        <f>IF(Q88=0,0,R88/Q88)</f>
        <v>0.41070886802385703</v>
      </c>
      <c r="U88" s="67">
        <f>IF(R88=0,0,S14/R88)</f>
        <v>0</v>
      </c>
      <c r="V88" s="43">
        <v>44242</v>
      </c>
      <c r="W88" s="43">
        <v>44561</v>
      </c>
      <c r="X88" s="49" t="s">
        <v>203</v>
      </c>
      <c r="Y88" s="58" t="s">
        <v>137</v>
      </c>
    </row>
    <row r="89" spans="1:25" x14ac:dyDescent="0.25">
      <c r="A89" s="95"/>
      <c r="B89" s="68">
        <v>5402004</v>
      </c>
      <c r="C89" s="16" t="s">
        <v>33</v>
      </c>
      <c r="D89" s="77" t="s">
        <v>204</v>
      </c>
      <c r="E89" s="18"/>
      <c r="F89" s="19"/>
      <c r="G89" s="18"/>
      <c r="H89" s="19"/>
      <c r="I89" s="18"/>
      <c r="J89" s="18"/>
      <c r="K89" s="177"/>
      <c r="L89" s="177"/>
      <c r="M89" s="191"/>
      <c r="N89" s="36"/>
      <c r="O89" s="36"/>
      <c r="P89" s="64"/>
      <c r="Q89" s="38"/>
      <c r="R89" s="39"/>
      <c r="S89" s="39"/>
      <c r="T89" s="36"/>
      <c r="U89" s="36"/>
      <c r="V89" s="18"/>
      <c r="W89" s="18"/>
      <c r="X89" s="18"/>
      <c r="Y89" s="18"/>
    </row>
    <row r="90" spans="1:25" x14ac:dyDescent="0.25">
      <c r="A90" s="95"/>
      <c r="B90" s="68">
        <v>54020040009</v>
      </c>
      <c r="C90" s="26" t="s">
        <v>35</v>
      </c>
      <c r="D90" s="65" t="s">
        <v>205</v>
      </c>
      <c r="E90" s="18"/>
      <c r="F90" s="108">
        <v>9.4799999999999995E-2</v>
      </c>
      <c r="G90" s="18"/>
      <c r="H90" s="108">
        <f>H92</f>
        <v>2.5999999999999999E-2</v>
      </c>
      <c r="I90" s="18"/>
      <c r="J90" s="18"/>
      <c r="K90" s="177"/>
      <c r="L90" s="177"/>
      <c r="M90" s="191"/>
      <c r="N90" s="36"/>
      <c r="O90" s="36"/>
      <c r="P90" s="64"/>
      <c r="Q90" s="38"/>
      <c r="R90" s="39"/>
      <c r="S90" s="39"/>
      <c r="T90" s="36"/>
      <c r="U90" s="36"/>
      <c r="V90" s="18"/>
      <c r="W90" s="18"/>
      <c r="X90" s="18"/>
      <c r="Y90" s="18"/>
    </row>
    <row r="91" spans="1:25" ht="16.5" customHeight="1" x14ac:dyDescent="0.25">
      <c r="A91" s="237">
        <v>4152</v>
      </c>
      <c r="B91" s="68"/>
      <c r="C91" s="237" t="s">
        <v>40</v>
      </c>
      <c r="D91" s="241" t="s">
        <v>206</v>
      </c>
      <c r="E91" s="18" t="s">
        <v>207</v>
      </c>
      <c r="F91" s="109"/>
      <c r="G91" s="19"/>
      <c r="H91" s="19"/>
      <c r="I91" s="49"/>
      <c r="J91" s="18"/>
      <c r="K91" s="183">
        <f>SUM(K92)</f>
        <v>9.4799999999999995E-2</v>
      </c>
      <c r="L91" s="71">
        <f>SUM(L92)</f>
        <v>1</v>
      </c>
      <c r="M91" s="71">
        <f>SUM(M92)</f>
        <v>2.5999999999999999E-2</v>
      </c>
      <c r="N91" s="36">
        <f>SUM(N92)</f>
        <v>0.1</v>
      </c>
      <c r="O91" s="240">
        <f>IF(Q91&gt;0,N91,"na")</f>
        <v>0.1</v>
      </c>
      <c r="P91" s="35">
        <f>SUM(P92)</f>
        <v>1203328014</v>
      </c>
      <c r="Q91" s="38">
        <f>SUM(Q92)</f>
        <v>1203328014</v>
      </c>
      <c r="R91" s="39">
        <f>SUM(R92)</f>
        <v>540241500</v>
      </c>
      <c r="S91" s="39">
        <f>SUM(S92)</f>
        <v>318135500</v>
      </c>
      <c r="T91" s="36">
        <f>IF(Q91=0,0,R91/Q91)</f>
        <v>0.4489561397346476</v>
      </c>
      <c r="U91" s="36">
        <f>IF(R91=0,0,S91/R91)</f>
        <v>0.58887645617746875</v>
      </c>
      <c r="V91" s="18"/>
      <c r="W91" s="18"/>
      <c r="X91" s="18"/>
      <c r="Y91" s="18"/>
    </row>
    <row r="92" spans="1:25" ht="67.5" x14ac:dyDescent="0.25">
      <c r="A92" s="244"/>
      <c r="B92" s="110"/>
      <c r="C92" s="244"/>
      <c r="D92" s="245"/>
      <c r="E92" s="111" t="s">
        <v>207</v>
      </c>
      <c r="F92" s="112"/>
      <c r="G92" s="113" t="s">
        <v>205</v>
      </c>
      <c r="H92" s="114">
        <v>2.5999999999999999E-2</v>
      </c>
      <c r="I92" s="113" t="s">
        <v>208</v>
      </c>
      <c r="J92" s="113" t="s">
        <v>209</v>
      </c>
      <c r="K92" s="184">
        <v>9.4799999999999995E-2</v>
      </c>
      <c r="L92" s="115">
        <v>1</v>
      </c>
      <c r="M92" s="195">
        <v>2.5999999999999999E-2</v>
      </c>
      <c r="N92" s="160">
        <v>0.1</v>
      </c>
      <c r="O92" s="246"/>
      <c r="P92" s="116">
        <v>1203328014</v>
      </c>
      <c r="Q92" s="117">
        <v>1203328014</v>
      </c>
      <c r="R92" s="117">
        <v>540241500</v>
      </c>
      <c r="S92" s="117">
        <v>318135500</v>
      </c>
      <c r="T92" s="118">
        <f>IF(Q92=0,0,R92/Q92)</f>
        <v>0.4489561397346476</v>
      </c>
      <c r="U92" s="118">
        <f>IF(R92=0,0,S92/R92)</f>
        <v>0.58887645617746875</v>
      </c>
      <c r="V92" s="43">
        <v>44242</v>
      </c>
      <c r="W92" s="43">
        <v>44561</v>
      </c>
      <c r="X92" s="113" t="s">
        <v>227</v>
      </c>
      <c r="Y92" s="119" t="s">
        <v>210</v>
      </c>
    </row>
    <row r="93" spans="1:25" x14ac:dyDescent="0.25">
      <c r="A93" s="120"/>
      <c r="B93" s="120"/>
      <c r="C93" s="120"/>
      <c r="D93" s="121"/>
      <c r="E93" s="200"/>
      <c r="F93" s="122"/>
      <c r="G93" s="121"/>
      <c r="H93" s="123"/>
      <c r="I93" s="121"/>
      <c r="J93" s="121"/>
      <c r="K93" s="185"/>
      <c r="L93" s="124"/>
      <c r="M93" s="196"/>
      <c r="N93" s="125"/>
      <c r="O93" s="126"/>
      <c r="P93" s="127"/>
      <c r="Q93" s="128"/>
      <c r="R93" s="128"/>
      <c r="S93" s="128"/>
      <c r="T93" s="129"/>
      <c r="U93" s="129"/>
      <c r="V93" s="130"/>
      <c r="W93" s="130"/>
      <c r="X93" s="121"/>
      <c r="Y93" s="131"/>
    </row>
    <row r="94" spans="1:25" x14ac:dyDescent="0.25">
      <c r="A94" s="120"/>
      <c r="B94" s="120"/>
      <c r="C94" s="120"/>
      <c r="D94" s="121"/>
      <c r="E94" s="132"/>
      <c r="F94" s="122"/>
      <c r="G94" s="121"/>
      <c r="H94" s="123"/>
      <c r="I94" s="121"/>
      <c r="J94" s="121"/>
      <c r="K94" s="185"/>
      <c r="L94" s="124"/>
      <c r="M94" s="196"/>
      <c r="N94" s="125"/>
      <c r="O94" s="126"/>
      <c r="P94" s="127"/>
      <c r="Q94" s="128"/>
      <c r="R94" s="128"/>
      <c r="S94" s="128"/>
      <c r="T94" s="128"/>
      <c r="U94" s="129"/>
      <c r="V94" s="130"/>
      <c r="W94" s="130"/>
      <c r="X94" s="121"/>
      <c r="Y94" s="131"/>
    </row>
    <row r="95" spans="1:25" x14ac:dyDescent="0.25">
      <c r="A95" s="133"/>
      <c r="B95" s="134"/>
      <c r="C95" s="133"/>
      <c r="D95" s="134"/>
      <c r="E95" s="134"/>
      <c r="F95" s="134"/>
      <c r="G95" s="134"/>
      <c r="H95" s="133"/>
      <c r="I95" s="134"/>
      <c r="J95" s="133"/>
      <c r="K95" s="186"/>
      <c r="L95" s="186"/>
      <c r="M95" s="197"/>
      <c r="N95" s="135"/>
      <c r="O95" s="135"/>
      <c r="P95" s="136"/>
      <c r="R95" s="128"/>
      <c r="S95" s="128"/>
      <c r="T95" s="138"/>
      <c r="U95" s="138"/>
      <c r="V95" s="134"/>
      <c r="W95" s="134"/>
      <c r="X95" s="139"/>
      <c r="Y95" s="140"/>
    </row>
    <row r="96" spans="1:25" s="152" customFormat="1" ht="12.75" x14ac:dyDescent="0.25">
      <c r="A96" s="141"/>
      <c r="B96" s="142" t="s">
        <v>212</v>
      </c>
      <c r="C96" s="141">
        <f>COUNTIF(C13:C92,"pr")</f>
        <v>22</v>
      </c>
      <c r="D96" s="142"/>
      <c r="E96" s="206" t="s">
        <v>228</v>
      </c>
      <c r="F96" s="207"/>
      <c r="G96" s="208">
        <f>COUNTIF(L11:L92,"na")-C97</f>
        <v>0</v>
      </c>
      <c r="H96" s="142"/>
      <c r="I96" s="142"/>
      <c r="J96" s="141"/>
      <c r="K96" s="187"/>
      <c r="L96" s="187"/>
      <c r="M96" s="198"/>
      <c r="N96" s="144" t="s">
        <v>213</v>
      </c>
      <c r="O96" s="145">
        <f>AVERAGE(O17:O91)</f>
        <v>0.16363636363636364</v>
      </c>
      <c r="P96" s="146">
        <f>P17+P21+P25+P28+P32+P37+P39+P41+P43+P45+P47+P50+P55+P58+P63+P69+P73+P76+P78+P81+P87+P91</f>
        <v>174338098139</v>
      </c>
      <c r="Q96" s="147">
        <f>Q91+Q87+Q81+Q78+Q76+Q73+Q69+Q63+Q58+Q55+Q50+Q47+Q45+Q43+Q41+Q39+Q37+Q32+Q28+Q25+Q21+Q17+Q93+Q11</f>
        <v>198067416372</v>
      </c>
      <c r="R96" s="148">
        <f>R91+R87+R81+R78+R76+R73+R69+R63+R58+R55+R50+R47+R45+R43+R41+R39+R37+R32+R28+R25+R21+R17</f>
        <v>66817020182</v>
      </c>
      <c r="S96" s="148">
        <f>S91+S87+S81+S78+S76+S73+S69+S63+S58+S55+S50+S47+S45+S43+S41+S39+S37+S32+S28+S25+S21+S17</f>
        <v>56143558431</v>
      </c>
      <c r="T96" s="149">
        <f>IF(Q96=0,0,R96/Q96)</f>
        <v>0.33734483644956381</v>
      </c>
      <c r="U96" s="149">
        <f>IF(R96=0,0,S96/R96)</f>
        <v>0.84025833953793483</v>
      </c>
      <c r="V96" s="142"/>
      <c r="W96" s="142"/>
      <c r="X96" s="150"/>
      <c r="Y96" s="151"/>
    </row>
    <row r="97" spans="1:25" s="152" customFormat="1" x14ac:dyDescent="0.3">
      <c r="A97" s="141"/>
      <c r="B97" s="142" t="s">
        <v>231</v>
      </c>
      <c r="C97" s="141">
        <f>COUNTIF(C12:C93,"db")</f>
        <v>0</v>
      </c>
      <c r="D97" s="142"/>
      <c r="E97" s="142"/>
      <c r="F97" s="142"/>
      <c r="G97" s="142"/>
      <c r="H97" s="142"/>
      <c r="I97" s="142"/>
      <c r="J97" s="141"/>
      <c r="K97" s="187"/>
      <c r="L97" s="187"/>
      <c r="M97" s="198"/>
      <c r="N97" s="143"/>
      <c r="O97" s="143"/>
      <c r="P97" s="153"/>
      <c r="Q97" s="154"/>
      <c r="R97" s="147"/>
      <c r="S97" s="155"/>
      <c r="T97" s="149"/>
      <c r="U97" s="149"/>
      <c r="V97" s="142"/>
      <c r="W97" s="142"/>
      <c r="X97" s="150"/>
      <c r="Y97" s="150"/>
    </row>
    <row r="98" spans="1:25" s="152" customFormat="1" ht="12.75" x14ac:dyDescent="0.25">
      <c r="A98" s="156"/>
      <c r="C98" s="156"/>
      <c r="J98" s="156"/>
      <c r="K98" s="188"/>
      <c r="L98" s="188"/>
      <c r="M98" s="188"/>
      <c r="O98" s="156"/>
      <c r="Q98" s="157"/>
      <c r="R98" s="157"/>
      <c r="S98" s="157"/>
      <c r="Y98" s="158"/>
    </row>
  </sheetData>
  <mergeCells count="124">
    <mergeCell ref="A91:A92"/>
    <mergeCell ref="C91:C92"/>
    <mergeCell ref="D91:D92"/>
    <mergeCell ref="O91:O92"/>
    <mergeCell ref="A81:A82"/>
    <mergeCell ref="C81:C82"/>
    <mergeCell ref="D81:D82"/>
    <mergeCell ref="O81:O82"/>
    <mergeCell ref="A87:A88"/>
    <mergeCell ref="C87:C88"/>
    <mergeCell ref="D87:D88"/>
    <mergeCell ref="O87:O88"/>
    <mergeCell ref="A76:A77"/>
    <mergeCell ref="C76:C77"/>
    <mergeCell ref="D76:D77"/>
    <mergeCell ref="O76:O77"/>
    <mergeCell ref="A78:A79"/>
    <mergeCell ref="C78:C79"/>
    <mergeCell ref="D78:D79"/>
    <mergeCell ref="O78:O79"/>
    <mergeCell ref="A69:A71"/>
    <mergeCell ref="C69:C71"/>
    <mergeCell ref="D69:D71"/>
    <mergeCell ref="O69:O71"/>
    <mergeCell ref="A73:A75"/>
    <mergeCell ref="C73:C75"/>
    <mergeCell ref="D73:D75"/>
    <mergeCell ref="O73:O75"/>
    <mergeCell ref="O43:O44"/>
    <mergeCell ref="A58:A60"/>
    <mergeCell ref="C58:C61"/>
    <mergeCell ref="D58:D60"/>
    <mergeCell ref="O58:O61"/>
    <mergeCell ref="A63:A67"/>
    <mergeCell ref="C63:C67"/>
    <mergeCell ref="D63:D67"/>
    <mergeCell ref="O63:O67"/>
    <mergeCell ref="A50:A53"/>
    <mergeCell ref="C50:C53"/>
    <mergeCell ref="D50:D53"/>
    <mergeCell ref="O50:O53"/>
    <mergeCell ref="A55:A56"/>
    <mergeCell ref="C55:C56"/>
    <mergeCell ref="D55:D56"/>
    <mergeCell ref="O55:O56"/>
    <mergeCell ref="Y33:Y36"/>
    <mergeCell ref="A37:A38"/>
    <mergeCell ref="C37:C38"/>
    <mergeCell ref="D37:D38"/>
    <mergeCell ref="O37:O38"/>
    <mergeCell ref="Y38:Y48"/>
    <mergeCell ref="A39:A40"/>
    <mergeCell ref="C39:C40"/>
    <mergeCell ref="O39:O40"/>
    <mergeCell ref="A41:A42"/>
    <mergeCell ref="A45:A46"/>
    <mergeCell ref="C45:C46"/>
    <mergeCell ref="D45:D46"/>
    <mergeCell ref="O45:O46"/>
    <mergeCell ref="A47:A48"/>
    <mergeCell ref="C47:C48"/>
    <mergeCell ref="D47:D48"/>
    <mergeCell ref="O47:O48"/>
    <mergeCell ref="C41:C42"/>
    <mergeCell ref="D41:D42"/>
    <mergeCell ref="O41:O42"/>
    <mergeCell ref="A43:A44"/>
    <mergeCell ref="C43:C44"/>
    <mergeCell ref="D43:D44"/>
    <mergeCell ref="A28:A29"/>
    <mergeCell ref="C28:C29"/>
    <mergeCell ref="D28:D29"/>
    <mergeCell ref="O28:O29"/>
    <mergeCell ref="O30:O31"/>
    <mergeCell ref="A32:A35"/>
    <mergeCell ref="C32:C35"/>
    <mergeCell ref="D32:D35"/>
    <mergeCell ref="O32:O35"/>
    <mergeCell ref="A21:A22"/>
    <mergeCell ref="C21:C22"/>
    <mergeCell ref="D21:D22"/>
    <mergeCell ref="O21:O22"/>
    <mergeCell ref="Y23:Y24"/>
    <mergeCell ref="A25:A26"/>
    <mergeCell ref="C25:C26"/>
    <mergeCell ref="D25:D26"/>
    <mergeCell ref="O25:O26"/>
    <mergeCell ref="A17:A18"/>
    <mergeCell ref="D17:D19"/>
    <mergeCell ref="O17:O19"/>
    <mergeCell ref="Y17:Y19"/>
    <mergeCell ref="C18:C19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1:X1"/>
    <mergeCell ref="A2:Y2"/>
    <mergeCell ref="A3:B3"/>
    <mergeCell ref="C3:R3"/>
    <mergeCell ref="S3:U3"/>
    <mergeCell ref="V3:W3"/>
    <mergeCell ref="A4:Y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Y5:Y6"/>
  </mergeCells>
  <conditionalFormatting sqref="I57">
    <cfRule type="cellIs" dxfId="1" priority="2" stopIfTrue="1" operator="equal">
      <formula>"ESCRIBA AQUÍ EL NOMBRE DEL CAPITULO"</formula>
    </cfRule>
  </conditionalFormatting>
  <conditionalFormatting sqref="I88">
    <cfRule type="cellIs" dxfId="0" priority="1" stopIfTrue="1" operator="equal">
      <formula>"ESCRIBA AQUÍ EL NOMBRE DEL CAPITULO"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Velasco Quintana</dc:creator>
  <cp:lastModifiedBy>gil, yesid</cp:lastModifiedBy>
  <dcterms:created xsi:type="dcterms:W3CDTF">2021-07-08T00:58:51Z</dcterms:created>
  <dcterms:modified xsi:type="dcterms:W3CDTF">2021-08-30T20:21:43Z</dcterms:modified>
</cp:coreProperties>
</file>