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sid.gil.alcaldiacali\Desktop\Documentos importantes\plan de accion 2020-2023\2021\"/>
    </mc:Choice>
  </mc:AlternateContent>
  <bookViews>
    <workbookView xWindow="0" yWindow="0" windowWidth="24000" windowHeight="9030"/>
  </bookViews>
  <sheets>
    <sheet name="4152 Movilidad" sheetId="1" r:id="rId1"/>
  </sheets>
  <externalReferences>
    <externalReference r:id="rId2"/>
  </externalReferences>
  <definedNames>
    <definedName name="_xlnm._FilterDatabase" localSheetId="0" hidden="1">'4152 Movilidad'!$A$5:$Y$86</definedName>
    <definedName name="datos">[1]PUERTOCARREÑO!$C$36:$C$40,[1]PUERTOCARREÑO!$D$85:$D$87,[1]PUERTOCARREÑO!$C$92:$C$96,[1]PUERTOCARREÑO!$C$99:$C$103</definedName>
    <definedName name="Print_Titles" localSheetId="0">'4152 Movilidad'!$2:$6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88" i="1"/>
  <c r="C89" i="1"/>
  <c r="H66" i="1" l="1"/>
  <c r="M26" i="1"/>
  <c r="H30" i="1"/>
  <c r="C88" i="1" l="1"/>
  <c r="U86" i="1"/>
  <c r="T86" i="1"/>
  <c r="S85" i="1"/>
  <c r="R85" i="1"/>
  <c r="U85" i="1" s="1"/>
  <c r="Q85" i="1"/>
  <c r="P85" i="1"/>
  <c r="N85" i="1"/>
  <c r="O85" i="1" s="1"/>
  <c r="L85" i="1"/>
  <c r="U82" i="1"/>
  <c r="T82" i="1"/>
  <c r="S81" i="1"/>
  <c r="R81" i="1"/>
  <c r="Q81" i="1"/>
  <c r="T81" i="1" s="1"/>
  <c r="P81" i="1"/>
  <c r="N81" i="1"/>
  <c r="M81" i="1"/>
  <c r="L81" i="1"/>
  <c r="K81" i="1"/>
  <c r="H80" i="1"/>
  <c r="U76" i="1"/>
  <c r="T76" i="1"/>
  <c r="S75" i="1"/>
  <c r="R75" i="1"/>
  <c r="Q75" i="1"/>
  <c r="T75" i="1" s="1"/>
  <c r="P75" i="1"/>
  <c r="N75" i="1"/>
  <c r="M75" i="1"/>
  <c r="L75" i="1"/>
  <c r="K75" i="1"/>
  <c r="H74" i="1"/>
  <c r="U73" i="1"/>
  <c r="T73" i="1"/>
  <c r="S72" i="1"/>
  <c r="R72" i="1"/>
  <c r="U72" i="1" s="1"/>
  <c r="Q72" i="1"/>
  <c r="T72" i="1" s="1"/>
  <c r="P72" i="1"/>
  <c r="N72" i="1"/>
  <c r="M72" i="1"/>
  <c r="L72" i="1"/>
  <c r="K72" i="1"/>
  <c r="U71" i="1"/>
  <c r="T71" i="1"/>
  <c r="S70" i="1"/>
  <c r="R70" i="1"/>
  <c r="U70" i="1" s="1"/>
  <c r="Q70" i="1"/>
  <c r="P70" i="1"/>
  <c r="N70" i="1"/>
  <c r="M70" i="1"/>
  <c r="L70" i="1"/>
  <c r="K70" i="1"/>
  <c r="U69" i="1"/>
  <c r="T69" i="1"/>
  <c r="U68" i="1"/>
  <c r="T68" i="1"/>
  <c r="S67" i="1"/>
  <c r="R67" i="1"/>
  <c r="Q67" i="1"/>
  <c r="T67" i="1" s="1"/>
  <c r="P67" i="1"/>
  <c r="N67" i="1"/>
  <c r="M67" i="1"/>
  <c r="L67" i="1"/>
  <c r="U65" i="1"/>
  <c r="T65" i="1"/>
  <c r="U64" i="1"/>
  <c r="T64" i="1"/>
  <c r="H64" i="1"/>
  <c r="U63" i="1"/>
  <c r="S63" i="1"/>
  <c r="R63" i="1"/>
  <c r="T63" i="1" s="1"/>
  <c r="Q63" i="1"/>
  <c r="P63" i="1"/>
  <c r="N63" i="1"/>
  <c r="O63" i="1" s="1"/>
  <c r="M63" i="1"/>
  <c r="L63" i="1"/>
  <c r="K63" i="1"/>
  <c r="H62" i="1"/>
  <c r="U61" i="1"/>
  <c r="T61" i="1"/>
  <c r="U60" i="1"/>
  <c r="T60" i="1"/>
  <c r="U59" i="1"/>
  <c r="T59" i="1"/>
  <c r="U58" i="1"/>
  <c r="T58" i="1"/>
  <c r="S57" i="1"/>
  <c r="R57" i="1"/>
  <c r="U57" i="1" s="1"/>
  <c r="Q57" i="1"/>
  <c r="P57" i="1"/>
  <c r="N57" i="1"/>
  <c r="O57" i="1" s="1"/>
  <c r="M57" i="1"/>
  <c r="L57" i="1"/>
  <c r="H56" i="1"/>
  <c r="U55" i="1"/>
  <c r="T55" i="1"/>
  <c r="U54" i="1"/>
  <c r="T54" i="1"/>
  <c r="U53" i="1"/>
  <c r="T53" i="1"/>
  <c r="S52" i="1"/>
  <c r="R52" i="1"/>
  <c r="Q52" i="1"/>
  <c r="T52" i="1" s="1"/>
  <c r="P52" i="1"/>
  <c r="N52" i="1"/>
  <c r="M52" i="1"/>
  <c r="L52" i="1"/>
  <c r="H51" i="1"/>
  <c r="U50" i="1"/>
  <c r="T50" i="1"/>
  <c r="S49" i="1"/>
  <c r="R49" i="1"/>
  <c r="U49" i="1" s="1"/>
  <c r="Q49" i="1"/>
  <c r="O49" i="1" s="1"/>
  <c r="P49" i="1"/>
  <c r="M49" i="1"/>
  <c r="L49" i="1"/>
  <c r="K49" i="1"/>
  <c r="H48" i="1"/>
  <c r="U47" i="1"/>
  <c r="T47" i="1"/>
  <c r="U46" i="1"/>
  <c r="T46" i="1"/>
  <c r="U45" i="1"/>
  <c r="T45" i="1"/>
  <c r="S44" i="1"/>
  <c r="U44" i="1" s="1"/>
  <c r="R44" i="1"/>
  <c r="Q44" i="1"/>
  <c r="T44" i="1" s="1"/>
  <c r="P44" i="1"/>
  <c r="N44" i="1"/>
  <c r="M44" i="1"/>
  <c r="L44" i="1"/>
  <c r="K44" i="1"/>
  <c r="U42" i="1"/>
  <c r="T42" i="1"/>
  <c r="U41" i="1"/>
  <c r="Q41" i="1"/>
  <c r="O41" i="1" s="1"/>
  <c r="P41" i="1"/>
  <c r="M41" i="1"/>
  <c r="L41" i="1"/>
  <c r="K41" i="1"/>
  <c r="U40" i="1"/>
  <c r="T40" i="1"/>
  <c r="S39" i="1"/>
  <c r="R39" i="1"/>
  <c r="U39" i="1" s="1"/>
  <c r="Q39" i="1"/>
  <c r="P39" i="1"/>
  <c r="O39" i="1"/>
  <c r="M39" i="1"/>
  <c r="L39" i="1"/>
  <c r="K39" i="1"/>
  <c r="U38" i="1"/>
  <c r="T38" i="1"/>
  <c r="U37" i="1"/>
  <c r="Q37" i="1"/>
  <c r="O37" i="1" s="1"/>
  <c r="P37" i="1"/>
  <c r="M37" i="1"/>
  <c r="L37" i="1"/>
  <c r="K37" i="1"/>
  <c r="U36" i="1"/>
  <c r="T36" i="1"/>
  <c r="U35" i="1"/>
  <c r="Q35" i="1"/>
  <c r="T35" i="1" s="1"/>
  <c r="P35" i="1"/>
  <c r="O35" i="1"/>
  <c r="M35" i="1"/>
  <c r="L35" i="1"/>
  <c r="K35" i="1"/>
  <c r="U34" i="1"/>
  <c r="T34" i="1"/>
  <c r="S33" i="1"/>
  <c r="R33" i="1"/>
  <c r="U33" i="1" s="1"/>
  <c r="Q33" i="1"/>
  <c r="O33" i="1" s="1"/>
  <c r="P33" i="1"/>
  <c r="M33" i="1"/>
  <c r="L33" i="1"/>
  <c r="K33" i="1"/>
  <c r="U32" i="1"/>
  <c r="T32" i="1"/>
  <c r="S31" i="1"/>
  <c r="R31" i="1"/>
  <c r="Q31" i="1"/>
  <c r="P31" i="1"/>
  <c r="O31" i="1"/>
  <c r="N31" i="1"/>
  <c r="M31" i="1"/>
  <c r="L31" i="1"/>
  <c r="U29" i="1"/>
  <c r="T29" i="1"/>
  <c r="U28" i="1"/>
  <c r="T28" i="1"/>
  <c r="U27" i="1"/>
  <c r="T27" i="1"/>
  <c r="S26" i="1"/>
  <c r="R26" i="1"/>
  <c r="U26" i="1" s="1"/>
  <c r="Q26" i="1"/>
  <c r="P26" i="1"/>
  <c r="N26" i="1"/>
  <c r="L26" i="1"/>
  <c r="K26" i="1"/>
  <c r="H25" i="1"/>
  <c r="U23" i="1"/>
  <c r="T23" i="1"/>
  <c r="S22" i="1"/>
  <c r="R22" i="1"/>
  <c r="U22" i="1" s="1"/>
  <c r="Q22" i="1"/>
  <c r="O22" i="1" s="1"/>
  <c r="P22" i="1"/>
  <c r="M22" i="1"/>
  <c r="L22" i="1"/>
  <c r="K22" i="1"/>
  <c r="H21" i="1"/>
  <c r="U20" i="1"/>
  <c r="T20" i="1"/>
  <c r="U19" i="1"/>
  <c r="S19" i="1"/>
  <c r="R19" i="1"/>
  <c r="Q19" i="1"/>
  <c r="T19" i="1" s="1"/>
  <c r="P19" i="1"/>
  <c r="M19" i="1"/>
  <c r="L19" i="1"/>
  <c r="K19" i="1"/>
  <c r="H18" i="1"/>
  <c r="U16" i="1"/>
  <c r="S15" i="1"/>
  <c r="R15" i="1"/>
  <c r="U15" i="1" s="1"/>
  <c r="Q15" i="1"/>
  <c r="P15" i="1"/>
  <c r="M15" i="1"/>
  <c r="L15" i="1"/>
  <c r="K15" i="1"/>
  <c r="H14" i="1"/>
  <c r="U13" i="1"/>
  <c r="T13" i="1"/>
  <c r="U12" i="1"/>
  <c r="T12" i="1"/>
  <c r="S11" i="1"/>
  <c r="R11" i="1"/>
  <c r="U11" i="1" s="1"/>
  <c r="Q11" i="1"/>
  <c r="N11" i="1"/>
  <c r="O11" i="1" s="1"/>
  <c r="M11" i="1"/>
  <c r="L11" i="1"/>
  <c r="K11" i="1"/>
  <c r="H10" i="1"/>
  <c r="T37" i="1" l="1"/>
  <c r="T41" i="1"/>
  <c r="S88" i="1"/>
  <c r="P88" i="1"/>
  <c r="O26" i="1"/>
  <c r="O52" i="1"/>
  <c r="U52" i="1"/>
  <c r="O72" i="1"/>
  <c r="T15" i="1"/>
  <c r="U31" i="1"/>
  <c r="O67" i="1"/>
  <c r="U67" i="1"/>
  <c r="O70" i="1"/>
  <c r="O75" i="1"/>
  <c r="U75" i="1"/>
  <c r="O81" i="1"/>
  <c r="U81" i="1"/>
  <c r="Q88" i="1"/>
  <c r="T11" i="1"/>
  <c r="O15" i="1"/>
  <c r="T33" i="1"/>
  <c r="T49" i="1"/>
  <c r="T57" i="1"/>
  <c r="T70" i="1"/>
  <c r="T85" i="1"/>
  <c r="R88" i="1"/>
  <c r="U88" i="1" s="1"/>
  <c r="O19" i="1"/>
  <c r="T22" i="1"/>
  <c r="T26" i="1"/>
  <c r="T31" i="1"/>
  <c r="T39" i="1"/>
  <c r="O44" i="1"/>
  <c r="O88" i="1" l="1"/>
  <c r="T88" i="1"/>
</calcChain>
</file>

<file path=xl/comments1.xml><?xml version="1.0" encoding="utf-8"?>
<comments xmlns="http://schemas.openxmlformats.org/spreadsheetml/2006/main">
  <authors>
    <author>GUIDO ESCOBAR</author>
    <author>AEZ</author>
  </authors>
  <commentList>
    <comment ref="L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Formato Porcentaje, 1 decimal</t>
        </r>
      </text>
    </comment>
    <comment ref="N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Formato Porcentaje, 1 decimal</t>
        </r>
      </text>
    </comment>
    <comment ref="O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Formato Porcentaje, 1 decimal</t>
        </r>
      </text>
    </comment>
    <comment ref="R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Corresponde al valor del RPC</t>
        </r>
      </text>
    </comment>
    <comment ref="S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Corresponde a lo efectivamente pagado.</t>
        </r>
      </text>
    </comment>
    <comment ref="T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Formato Porcentaje, 1 decimal</t>
        </r>
      </text>
    </comment>
    <comment ref="U5" authorId="0" shapeId="0">
      <text>
        <r>
          <rPr>
            <b/>
            <sz val="9"/>
            <rFont val="Tahoma"/>
            <family val="2"/>
          </rPr>
          <t>GUIDO ESCOBAR:</t>
        </r>
        <r>
          <rPr>
            <sz val="9"/>
            <rFont val="Tahoma"/>
            <family val="2"/>
          </rPr>
          <t xml:space="preserve">
Formato Porcentaje, 1 decimal</t>
        </r>
      </text>
    </comment>
    <comment ref="X13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No referenciar estar en contratación.  Este informe es sobre lo efectivamente realizado a marzo. No sobre lo que se va a realizar. Revise todo</t>
        </r>
      </text>
    </comment>
    <comment ref="M26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en esta columna va el producto ejecutado. Para este caso no se diliegencia con valores monetarios.</t>
        </r>
      </text>
    </comment>
    <comment ref="H30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Con fórmula aquí va lo que lleva ejecutado. Todas las filas de indicadores</t>
        </r>
      </text>
    </comment>
    <comment ref="H43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Con fórmula aquí va lo que lleva ejecutado. Todas las filas de indicadores</t>
        </r>
      </text>
    </comment>
    <comment ref="H53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Coherencia con la columna M</t>
        </r>
      </text>
    </comment>
    <comment ref="H66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Con fórmula aquí va lo que lleva ejecutado. Todas las filas de indicadores</t>
        </r>
      </text>
    </comment>
    <comment ref="I68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Complementar con lo cualitativo. Ejemplo realizar 8 o X campañas de promoción y sensibilización… Revisar los sgtes también</t>
        </r>
      </text>
    </comment>
    <comment ref="F76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¿?</t>
        </r>
      </text>
    </comment>
    <comment ref="H76" authorId="1" shapeId="0">
      <text>
        <r>
          <rPr>
            <b/>
            <sz val="9"/>
            <color indexed="81"/>
            <rFont val="Tahoma"/>
          </rPr>
          <t>AEZ:</t>
        </r>
        <r>
          <rPr>
            <sz val="9"/>
            <color indexed="81"/>
            <rFont val="Tahoma"/>
          </rPr>
          <t xml:space="preserve">
Aquí debe reportar los 10 espacios de participacion  de movilidad, con grupos especificos ( Jac, Jal,  Comerciantes) en comunas y corregimientos del Distrito. Esta columna h iria en coherencia con lo reportado en M</t>
        </r>
      </text>
    </comment>
  </commentList>
</comments>
</file>

<file path=xl/sharedStrings.xml><?xml version="1.0" encoding="utf-8"?>
<sst xmlns="http://schemas.openxmlformats.org/spreadsheetml/2006/main" count="297" uniqueCount="223">
  <si>
    <t>ORGANISMO</t>
  </si>
  <si>
    <t>SECRETARIA DE MOVILIDAD</t>
  </si>
  <si>
    <t>Fecha de reporte:</t>
  </si>
  <si>
    <t>Vigencia:</t>
  </si>
  <si>
    <t>Código organismo</t>
  </si>
  <si>
    <t>Código general</t>
  </si>
  <si>
    <t>Clase</t>
  </si>
  <si>
    <t>Identificación de la dimensión, línea estratégica, programa, indicador y proyectos de inversión</t>
  </si>
  <si>
    <t>Clasificación (BP)</t>
  </si>
  <si>
    <t xml:space="preserve">Meta a alcanzar Plan Indicativo
</t>
  </si>
  <si>
    <t>Indicador de resultado del proyecto (Descripción)</t>
  </si>
  <si>
    <t>Valor Indicador de resultado del proyecto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</si>
  <si>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</si>
  <si>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</si>
  <si>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</si>
  <si>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</si>
  <si>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>Valor de la ejecución del producto del proyecto</t>
  </si>
  <si>
    <t xml:space="preserve">% de ejecución física de los productos del proyecto
</t>
  </si>
  <si>
    <t>% de avance del proyecto</t>
  </si>
  <si>
    <t>Presupuesto inicial
(Pesos)</t>
  </si>
  <si>
    <t>Presupuesto definitivo
(Pesos)
(1)</t>
  </si>
  <si>
    <t>Presupuesto ejecutado
(Pesos)
(2)</t>
  </si>
  <si>
    <t>Presupuesto pagos
(Pesos)
(3)</t>
  </si>
  <si>
    <t>% de ejecución presupuestal
(2) / (1)</t>
  </si>
  <si>
    <t>% de ejecución con pagos
(3) / (2)</t>
  </si>
  <si>
    <t>Día / Mes / Año (Inicio)</t>
  </si>
  <si>
    <t>Día / Mes / Año (Finali-zación)</t>
  </si>
  <si>
    <t>Explicación del avance o retraso</t>
  </si>
  <si>
    <t>Organismo responsable
(Reparto administrativo)</t>
  </si>
  <si>
    <t>D</t>
  </si>
  <si>
    <t>Cali, por Nuestra Casa Común</t>
  </si>
  <si>
    <t>L</t>
  </si>
  <si>
    <t xml:space="preserve">Movilidad Multimodal Sustentable </t>
  </si>
  <si>
    <t>P</t>
  </si>
  <si>
    <t xml:space="preserve">Movilidad en Bicicleta </t>
  </si>
  <si>
    <t>I</t>
  </si>
  <si>
    <t xml:space="preserve">Kilómetros de ciclo infraestructura en calzada implementados </t>
  </si>
  <si>
    <t>Implementacion de Cicloinfraestructura en calzada en Santiago de Cali</t>
  </si>
  <si>
    <t>BP-26003059</t>
  </si>
  <si>
    <t>Secretaria de Movilidad-Subsecretaria de la Movilidad Sostenible y Seguridad Vial</t>
  </si>
  <si>
    <t>Pr</t>
  </si>
  <si>
    <t>BP-26003059A</t>
  </si>
  <si>
    <t xml:space="preserve">Implementar ciclo infraestructura en la calzada.
</t>
  </si>
  <si>
    <t xml:space="preserve">Implementar  5 Km de cicloinfraestructura en las vias de Santiago de Cali </t>
  </si>
  <si>
    <t>Cicloinfraestructura Implementada</t>
  </si>
  <si>
    <t>BP-26003059B</t>
  </si>
  <si>
    <t>Realizar 3 Campañas para el uso de la Cicloinfraestructura en las vias de Santiago de Cali.</t>
  </si>
  <si>
    <t>Campañas de Sensibilizacion realizadas</t>
  </si>
  <si>
    <t>Puntos de Ciclo parqueaderos en la ciudad instalados</t>
  </si>
  <si>
    <t>Construcción de cicloparqueaderos en puntos atractores de viaje en Santiago de Cali</t>
  </si>
  <si>
    <t>BP-26003058</t>
  </si>
  <si>
    <t>BP-26003058A</t>
  </si>
  <si>
    <t>Construir 81 Ciclo parqueaderos para estacionamiento de bicicletas en Santiago de Cali.</t>
  </si>
  <si>
    <t>Cicloparqueaderos Construidos</t>
  </si>
  <si>
    <t xml:space="preserve">Transporte Público de Pasajeros  </t>
  </si>
  <si>
    <t>Ejecución de recursos FESDE para la operación del Sistema de Transporte Masivo, reportado</t>
  </si>
  <si>
    <t>Apoyo a la sostenibilidad del SITM-MIO del Distrito Santiago de Cali</t>
  </si>
  <si>
    <t>BP-26002814</t>
  </si>
  <si>
    <t>Realizar 4 Documentos de lineamientos técnicos ejecucion de recursos FESDE</t>
  </si>
  <si>
    <t xml:space="preserve">Documentos de lineamientos   técnicosde ejecucion realizados </t>
  </si>
  <si>
    <t>Ejecución de recursos componente tecnológico, reportado al STIM</t>
  </si>
  <si>
    <t>Mejoramiento del sistema inteligente del transporte masivo –mio en Santiago de Cali</t>
  </si>
  <si>
    <t>BP-26003552</t>
  </si>
  <si>
    <t>Dotar de infraestructura tecnológica para la operación del sistema de Transporte Masivo</t>
  </si>
  <si>
    <t>Realizar 4 Documentos de ejecución  de infraestructura Tecnológica STMM</t>
  </si>
  <si>
    <t>Documentos de ejecucion de infraestructura Tecnológica realizados</t>
  </si>
  <si>
    <t xml:space="preserve">Regulación, Control y Gestión Inteligente del Tránsito  </t>
  </si>
  <si>
    <t xml:space="preserve">Mantenimiento de la red semaforizada en Cali realizada </t>
  </si>
  <si>
    <t>Mejoramiento de la red semaforizada del municipio de Cali</t>
  </si>
  <si>
    <t>BP-26002902</t>
  </si>
  <si>
    <t>BP-26002902A</t>
  </si>
  <si>
    <t>Realizar mantenimiento  correctivo  a  la  red semaforizada en Santiago de Cali</t>
  </si>
  <si>
    <t>Mantenimiento a la red semaforizada realizada</t>
  </si>
  <si>
    <t>A través de las cuadrillas de técnicos de semáforos pertenecientes al grupo de mantenimiento de la Subsecretaría de Movilidad Sostenible y Seguridad Vial, se completó el mantenimiento de las  intersecciones controladas por semáforos de la ciudad de Santiago de Cali,  Dentro de los cuales, se llevó a cabo actividades de mantenimiento preventivo y correctivo a la red semaforizada.</t>
  </si>
  <si>
    <t>BP-26002902B</t>
  </si>
  <si>
    <t>Adquirir 851 equipos e insumos necesarios para mantenimiento de la red semaforizada</t>
  </si>
  <si>
    <t>Insumos para mantenimiento de la red semaforizada Adquiridos</t>
  </si>
  <si>
    <t>BP-26002902C</t>
  </si>
  <si>
    <t>Adquirir 180 equipos tecnológicos  que fomenten y garanticen inclusión social</t>
  </si>
  <si>
    <t>Equipos Tecnologicos para mantenimiento de la red semaforizada Adquiridos</t>
  </si>
  <si>
    <t xml:space="preserve">Puntos de la red vial del Distrito de Cali señalizados </t>
  </si>
  <si>
    <t>Mejoramiento de la señalización vial, en Santiago de   Cali</t>
  </si>
  <si>
    <t>BP-26003061</t>
  </si>
  <si>
    <t>BP-26003061A</t>
  </si>
  <si>
    <t>Realizar la señalizacion de 1.300 Puntos de Red vial del Distrito de Cali</t>
  </si>
  <si>
    <t>Se ha realizo la demarcacion de 4846  Mts 2 en las vias de la ciudad, los cuales equivalen a 82 puntos de señalizacion.</t>
  </si>
  <si>
    <t>Mejoramiento de la señalización vial, en  la comuna 2 de Santiago de Cali</t>
  </si>
  <si>
    <t>BP-26003093</t>
  </si>
  <si>
    <t>BP-26003093A</t>
  </si>
  <si>
    <t>. Adecuar la señalización en las vías de la comuna</t>
  </si>
  <si>
    <t>Realizar la señalizacion de 60 Puntos de Red vial en vias en la comuna 2</t>
  </si>
  <si>
    <t xml:space="preserve">Puntos de la red vial de la Comuna 2 de Cali señalizados </t>
  </si>
  <si>
    <t>Mejoramiento de la señalización vial, en  la comuna 16 de Santiago de Cali</t>
  </si>
  <si>
    <t>BP-26003108</t>
  </si>
  <si>
    <t>BP-26003108A</t>
  </si>
  <si>
    <t xml:space="preserve"> Adecuar la señalización en las vías de la comuna</t>
  </si>
  <si>
    <t>Realizar la señalizacion de 24 Puntos de Red vial en vias en la comuna 16</t>
  </si>
  <si>
    <t xml:space="preserve">Puntos de la red vial de la Comuna 16 de Cali señalizados </t>
  </si>
  <si>
    <t>Mejoramiento de la señalización vial, en  la comuna 15 de Santiago de Cali</t>
  </si>
  <si>
    <t>BP-26003170</t>
  </si>
  <si>
    <t>BP-26003170A</t>
  </si>
  <si>
    <t>Realizar la señalizacion de 6  Puntos de Red vial en vias en la comuna 15</t>
  </si>
  <si>
    <t xml:space="preserve">Puntos de la red vial de la Comuna 15 de Cali señalizados </t>
  </si>
  <si>
    <t>Mejoramiento de la señalización vial, en  la comuna 17 de Santiago de Cali</t>
  </si>
  <si>
    <t>BP-26003221</t>
  </si>
  <si>
    <t>BP-26003221A</t>
  </si>
  <si>
    <t>Realizar la señalizacion de 6  Puntos de Red vial en vias en la comuna 17</t>
  </si>
  <si>
    <t xml:space="preserve">Puntos de la red vial de la Comuna 17 de Cali señalizados </t>
  </si>
  <si>
    <t>Mejoramiento de la señalización vial, en  la comuna 54 - La Buitrera de Santiago de Cali</t>
  </si>
  <si>
    <t>BP-26003497</t>
  </si>
  <si>
    <t>BP-26003497A</t>
  </si>
  <si>
    <t>Realizar la señalizacion de 7  Puntos de Red vial en vias en la comuna 17</t>
  </si>
  <si>
    <t xml:space="preserve">Operativos en vía para el control de vehículos automotores realizados </t>
  </si>
  <si>
    <t>Fortalecimiento de la Gestión Inteligente para la Regulación y Control del Transito en Santiago de Cali</t>
  </si>
  <si>
    <t>BP-26002783</t>
  </si>
  <si>
    <t>BP-260027835A</t>
  </si>
  <si>
    <t>Realizar 1000 operativos de control en diferentes puntos de la ciudad</t>
  </si>
  <si>
    <t>Operativos de control realizado</t>
  </si>
  <si>
    <t xml:space="preserve">Con la ejecucion de estos recursos se implementan estrategias educativas y de control  con los agentes de transito realizando 390 controles operativos en via , con los cuales se pretende  una reduccion en la  mortalidad de personas involucradas en accidentes de transito. </t>
  </si>
  <si>
    <t>Secretaria de Movilidad- Subsecretaria de Servicios de Movilidad</t>
  </si>
  <si>
    <t>BP-26002783B</t>
  </si>
  <si>
    <t>Adquirir  10000 equipos e insumos para atender las necesidades en el control vial de uso permanente de los agentes de transito</t>
  </si>
  <si>
    <t>Elementos Tecnologicos  adquiridos</t>
  </si>
  <si>
    <t>BP-26002783C</t>
  </si>
  <si>
    <t>Capacitar a 400 agentes de transito en normatividad vigente en transito y transporte.</t>
  </si>
  <si>
    <t xml:space="preserve"> Agentes Capacitados</t>
  </si>
  <si>
    <t xml:space="preserve">Acciones del plan local de seguridad vial implementados </t>
  </si>
  <si>
    <t>Implementación del Plan Local de Seguridad Vial de Distrito de Santiago de Cali</t>
  </si>
  <si>
    <t>BP-26002981</t>
  </si>
  <si>
    <t xml:space="preserve">Realizar la implementacion de  8 acciones estrategicas del  Plan de Local de seguridad vial </t>
  </si>
  <si>
    <t>Estrategias del Plan Local seguirdad Vial  Implementadas</t>
  </si>
  <si>
    <t xml:space="preserve">Se adelanta  la elaboración de estudios técnicos y diseños en materia de seguridad vial, con el propósito de reducir la siniestralidad y mortalidad, la contaminación ambiental, mejorar la accesibilidad universal y promover el mejoramiento del tránsito que permitan mejorar las condiciones de seguridad vial, en puntos críticos de siniestralidad y mortalidad y/o zonas de riesgo para los usuarios más vulnerables, en la ciudad. </t>
  </si>
  <si>
    <t xml:space="preserve">Infraestructura física y tecnológica para una atención efectiva integral al usuario realizada  </t>
  </si>
  <si>
    <t>Mejoramiento de la infraestructura física y tecnológica para una atención efectiva al usuario de la secretaria de movilidad Cali</t>
  </si>
  <si>
    <t>BP-26002813</t>
  </si>
  <si>
    <t>BP-26002813A</t>
  </si>
  <si>
    <t xml:space="preserve">Infraestructura física y tecnológica para una atención efectiva integral al usuario realizada </t>
  </si>
  <si>
    <t>Realizar acciones de mantenimiento preventivo de Infraestructura física y tecnológica a los espacios fisicos de atencion a la comunidad.</t>
  </si>
  <si>
    <t>Acciones de Mantenimiento Infraestructura física y tecnológica realizadas</t>
  </si>
  <si>
    <t>Se  realiza el   mantenimiento a la infraestructura fisica desarrollando actividades como pintura, adecuacion de espacios, mantenimientos de A.A, Maposteria y adecuaciones sanitarias.  en  los espacios de la Secretaria de Movilidad, donde se brinda una buena atencion a los ciudadanos.</t>
  </si>
  <si>
    <t>Secretaria de Movilidad- Unidad de Apoyo a la Gestión</t>
  </si>
  <si>
    <t>BP-260028137B</t>
  </si>
  <si>
    <t>Realizar obras de adecuación de infraestructura fisica a los bienes de la secretaria de movilidad.</t>
  </si>
  <si>
    <t>Obras de adecuacion realizadas</t>
  </si>
  <si>
    <t>BP-260028137C</t>
  </si>
  <si>
    <t>Adquirir los bienes muebles y equipos necesarios  en la secretaria para la atencion a usuarios de la secretaria de movilidad.</t>
  </si>
  <si>
    <t>Bienes Muebles adquiridos</t>
  </si>
  <si>
    <t xml:space="preserve">Centro de enseñanza automovilística de Distrito de Cali operando </t>
  </si>
  <si>
    <t xml:space="preserve">
Servicio del centro de enseñanza automovilística del distrito de Santiago de Cali</t>
  </si>
  <si>
    <t>BP-26002903</t>
  </si>
  <si>
    <t>BP-26002903A</t>
  </si>
  <si>
    <t>Certificar a 200 usuarios aspirantes a conductores  en el centro de enseñanza de Automovilismo</t>
  </si>
  <si>
    <t>Usuarios del Centro de Enseñanza del Distrito certificados</t>
  </si>
  <si>
    <t>BP-26002903B</t>
  </si>
  <si>
    <t>Adquirir 4 equipos  tecnologicos para la enseñanza de conduccion</t>
  </si>
  <si>
    <t>Insumos tecnologicos  adquiridos</t>
  </si>
  <si>
    <t>BP-26002903C</t>
  </si>
  <si>
    <t>Realizar la certificación del Centro de Enseñanza en la norma NT 9001:2015</t>
  </si>
  <si>
    <t>CEA Certificados</t>
  </si>
  <si>
    <t>BP-26002903D</t>
  </si>
  <si>
    <t>Adquirir 4 vehículos según las categorías habilitadas para la operación del Centro de Enseñanza</t>
  </si>
  <si>
    <t>Actores de la movilidad sensibilizados sobre la movilidad sostenible y segura</t>
  </si>
  <si>
    <t>Mejoramiento de los comportamientos en seguridad vial para los actores de las vias en el Municipio de Santiago de Cali</t>
  </si>
  <si>
    <t>BP-26003046</t>
  </si>
  <si>
    <t>BP-26003046A</t>
  </si>
  <si>
    <t xml:space="preserve">Actores de la movilidad sensibilizados sobre la movilidad sostenible y segura </t>
  </si>
  <si>
    <t>Capacitar y sensibilizar  en educacion vial a 140.000 infractores  sobre movilidad sostenible y segura</t>
  </si>
  <si>
    <t>Infractores capacitados y sensibilizados en Movilidad sostenible y segura</t>
  </si>
  <si>
    <t>Se han capacitado 8,701 Infractores de las normas de tránsito, donde se  sensibiliza en el comportamiento  vial.</t>
  </si>
  <si>
    <t>BP-26003046B</t>
  </si>
  <si>
    <t>Adquirir 39 equipos para las capacitaciones en buenas practicas de movilidad</t>
  </si>
  <si>
    <t>Equipos adquiridos</t>
  </si>
  <si>
    <t xml:space="preserve">Promoción y pedagogía de comportamientos y prácticas seguras para la movilidad sustentable y sobre estrategias de regulación del tránsito realizadas </t>
  </si>
  <si>
    <t>Fortalecimiento del desarrollo de estrategias de promoción y pedagogía para la movilidad sustentable en Santiago de cali</t>
  </si>
  <si>
    <t>BP-26003025</t>
  </si>
  <si>
    <t>BP-26003025A</t>
  </si>
  <si>
    <t>Sensibilizar a los actores de la movilidad en normas de tránsito y seguridad vial</t>
  </si>
  <si>
    <t>Se han  realizado 2 campañas de promocion y sensibilizacion , plan exodo en semana santa y ruta por la seguridad vial</t>
  </si>
  <si>
    <t>BP-26003025B</t>
  </si>
  <si>
    <t>Insumos educativos adquiridos</t>
  </si>
  <si>
    <t>Mejoramiento de la movilidad y la seguridad vial en la Comuna 22 del Distrito de Santiago de Cali</t>
  </si>
  <si>
    <t>BP-26003168</t>
  </si>
  <si>
    <t>BP-26003168A</t>
  </si>
  <si>
    <t>Fomentar el cambio de comportamientos transgresores e intolerantes frente a las normas de tránsito y de seguridad vial</t>
  </si>
  <si>
    <t>Mejoramiento de la movilidad y la seguridad vial en la Comuna 19 de Santiago de Cali</t>
  </si>
  <si>
    <t>BP-26003169</t>
  </si>
  <si>
    <t>BP-26003169A</t>
  </si>
  <si>
    <t>Baja cultura ciudadana en la movilidad en la comuna 19</t>
  </si>
  <si>
    <t xml:space="preserve">Espacios de participación e interacción con los diversos actores viales y comunidad del Municipio de Cali implementados </t>
  </si>
  <si>
    <t>Fortalecimiento de los espacios de participación ciudadana para la movilidad en Santiago de Cali</t>
  </si>
  <si>
    <t>BP-26003056</t>
  </si>
  <si>
    <t>. Promover espacios de participación ciudadana en temas de movilidad de la ciudad</t>
  </si>
  <si>
    <t>Promover 75 espacios de participacion ciudadana en los territorios en temas de movilidad.</t>
  </si>
  <si>
    <t>Espacios de participacion implementados</t>
  </si>
  <si>
    <t>Se han promovido 10 espacios de participacion  de movilidad, con grupos especificos ( Jac, Jal,  Comerciantes) en comunas y corregimientos del Distrito.</t>
  </si>
  <si>
    <t xml:space="preserve">Cali, Gobierno Incluyente </t>
  </si>
  <si>
    <t>Gobierno Inteligente</t>
  </si>
  <si>
    <t>Fortalecimiento Institucional</t>
  </si>
  <si>
    <t xml:space="preserve">Proceso de gestión de tránsito y transporte implementado bajo las políticas institucionales vigentes </t>
  </si>
  <si>
    <t>Fortalecimiento  del Modelo Integrado de Planeación y Gestión en la Secretaría de Movilidad para dar cumplimiento a las políticas institucionales vigentes  Cali</t>
  </si>
  <si>
    <t>BP-26002863</t>
  </si>
  <si>
    <t>BP-26002863A</t>
  </si>
  <si>
    <t>Mantener actualizado el proceso de gestion de transito y transporte conforme a los linneamientos institucionales de acuerdo a MIPG</t>
  </si>
  <si>
    <t>Proceso de Gestión de tránsito y transporte Actualizado</t>
  </si>
  <si>
    <t>Se han actualizado los  subprocesos del  MOP del organismo, igualmente  hojas de vida de tramites y servicios, formatos metodologicos aprobadas  por el Departamento Administrativo de Desarrollo e Innovacion</t>
  </si>
  <si>
    <t>Gestión Financiera Eficiente</t>
  </si>
  <si>
    <t>Cartera morosa por infracciones de tránsito, recuperada</t>
  </si>
  <si>
    <t>Recuperación de la cartera morosa de infractores de la via en la secretaria de movilidad  municipio de Santiago de Cali</t>
  </si>
  <si>
    <t>BP-26003044</t>
  </si>
  <si>
    <t xml:space="preserve">Realizar la recuperacion  de 0,26%  de la cartera morosa infraciones de transito  a deudores morosos. </t>
  </si>
  <si>
    <t>Cartera de infracciones de transito recuperada</t>
  </si>
  <si>
    <t>Se  ha logrado la recuperacion de de la cartera morosa por valor de  $ 14.043.314,000  durante el primer trimestre de la vigencia 2021, el valor total de la cartera a dic 31 de 2021 es de $ 798.502.482.237 que equivale a 1,7%</t>
  </si>
  <si>
    <t>Secretaria de Movilidad- Oficina de Contravencciones</t>
  </si>
  <si>
    <t>Proyectos</t>
  </si>
  <si>
    <t>Proyectos desfinanciados</t>
  </si>
  <si>
    <t>Avance físico</t>
  </si>
  <si>
    <t xml:space="preserve">En la actualidad se adelanta proceso de sensibilizacion y estructuracion de  estudios previos y analisis del sector  de la construccion de los km de calzada donde Implementacion de Cicloinfraestructura </t>
  </si>
  <si>
    <t>Se realiza la conexión entre los semaforos y la central de trafico, con los cuales nos permite dar una semaforizacion permanente en las intersecciones.</t>
  </si>
  <si>
    <t>Realizar 8 campañas de promocion y sensibilizacion de seguridad vial con  gremios, colectivos, organizaciones y organismos del sector público</t>
  </si>
  <si>
    <t>Adquirir 2 elementos y herramientas educativas, pedagógicas y lúdícas</t>
  </si>
  <si>
    <t>Realizar 1 campaña de sensibilización a usuarios frente a las norms de transito</t>
  </si>
  <si>
    <t>Realizar 1 Campaña de sensibilización y cultura ciudadana a comunidad</t>
  </si>
  <si>
    <t>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</si>
</sst>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C0A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Calibri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1"/>
      <name val="Tahoma"/>
    </font>
    <font>
      <sz val="9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</cellStyleXfs>
  <cellXfs count="200">
    <xf numFmtId="0" fontId="0" fillId="0" borderId="0" xfId="0"/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7" fillId="2" borderId="9" xfId="5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10" fillId="2" borderId="9" xfId="3" applyFont="1" applyFill="1" applyBorder="1" applyAlignment="1">
      <alignment vertical="center"/>
    </xf>
    <xf numFmtId="0" fontId="10" fillId="2" borderId="9" xfId="3" applyFont="1" applyFill="1" applyBorder="1" applyAlignment="1">
      <alignment horizontal="center" vertical="center"/>
    </xf>
    <xf numFmtId="0" fontId="7" fillId="2" borderId="7" xfId="5" applyFont="1" applyFill="1" applyBorder="1" applyAlignment="1">
      <alignment vertical="center"/>
    </xf>
    <xf numFmtId="0" fontId="8" fillId="2" borderId="7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 wrapText="1"/>
    </xf>
    <xf numFmtId="0" fontId="10" fillId="2" borderId="7" xfId="3" applyFont="1" applyFill="1" applyBorder="1" applyAlignment="1">
      <alignment vertical="center"/>
    </xf>
    <xf numFmtId="0" fontId="10" fillId="2" borderId="7" xfId="3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vertical="center"/>
    </xf>
    <xf numFmtId="0" fontId="10" fillId="2" borderId="7" xfId="5" applyFont="1" applyFill="1" applyBorder="1" applyAlignment="1">
      <alignment vertical="center"/>
    </xf>
    <xf numFmtId="0" fontId="10" fillId="2" borderId="7" xfId="5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/>
    </xf>
    <xf numFmtId="1" fontId="10" fillId="2" borderId="7" xfId="2" applyNumberFormat="1" applyFont="1" applyFill="1" applyBorder="1" applyAlignment="1">
      <alignment vertical="center" wrapText="1"/>
    </xf>
    <xf numFmtId="0" fontId="10" fillId="2" borderId="7" xfId="5" applyFont="1" applyFill="1" applyBorder="1" applyAlignment="1">
      <alignment horizontal="left" vertical="center" wrapText="1"/>
    </xf>
    <xf numFmtId="0" fontId="10" fillId="2" borderId="7" xfId="5" applyFont="1" applyFill="1" applyBorder="1" applyAlignment="1">
      <alignment horizontal="left" vertical="center"/>
    </xf>
    <xf numFmtId="0" fontId="10" fillId="2" borderId="7" xfId="5" applyFont="1" applyFill="1" applyBorder="1" applyAlignment="1">
      <alignment horizontal="right" vertical="center"/>
    </xf>
    <xf numFmtId="9" fontId="10" fillId="2" borderId="7" xfId="5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vertical="center"/>
    </xf>
    <xf numFmtId="166" fontId="10" fillId="2" borderId="7" xfId="3" applyNumberFormat="1" applyFont="1" applyFill="1" applyBorder="1" applyAlignment="1">
      <alignment vertical="center"/>
    </xf>
    <xf numFmtId="3" fontId="10" fillId="2" borderId="7" xfId="5" applyNumberFormat="1" applyFont="1" applyFill="1" applyBorder="1" applyAlignment="1">
      <alignment vertical="center" wrapText="1"/>
    </xf>
    <xf numFmtId="3" fontId="10" fillId="2" borderId="7" xfId="3" applyNumberFormat="1" applyFont="1" applyFill="1" applyBorder="1" applyAlignment="1">
      <alignment vertical="center"/>
    </xf>
    <xf numFmtId="0" fontId="10" fillId="2" borderId="7" xfId="5" applyFont="1" applyFill="1" applyBorder="1" applyAlignment="1">
      <alignment vertical="center" wrapText="1"/>
    </xf>
    <xf numFmtId="9" fontId="10" fillId="2" borderId="7" xfId="5" applyNumberFormat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vertical="center" wrapText="1"/>
    </xf>
    <xf numFmtId="14" fontId="10" fillId="2" borderId="7" xfId="3" applyNumberFormat="1" applyFont="1" applyFill="1" applyBorder="1" applyAlignment="1">
      <alignment vertical="center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left" vertical="center"/>
    </xf>
    <xf numFmtId="166" fontId="10" fillId="2" borderId="7" xfId="6" applyNumberFormat="1" applyFont="1" applyFill="1" applyBorder="1" applyAlignment="1">
      <alignment horizontal="right" vertical="center"/>
    </xf>
    <xf numFmtId="3" fontId="10" fillId="2" borderId="7" xfId="7" applyNumberFormat="1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wrapText="1"/>
    </xf>
    <xf numFmtId="0" fontId="14" fillId="2" borderId="7" xfId="5" applyFont="1" applyFill="1" applyBorder="1" applyAlignment="1">
      <alignment horizontal="left" vertical="center" wrapText="1"/>
    </xf>
    <xf numFmtId="165" fontId="10" fillId="2" borderId="7" xfId="1" applyNumberFormat="1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left" vertical="center" wrapText="1"/>
    </xf>
    <xf numFmtId="166" fontId="10" fillId="2" borderId="7" xfId="6" applyNumberFormat="1" applyFont="1" applyFill="1" applyBorder="1" applyAlignment="1">
      <alignment horizontal="center" vertical="center" wrapText="1"/>
    </xf>
    <xf numFmtId="0" fontId="10" fillId="2" borderId="7" xfId="4" applyNumberFormat="1" applyFont="1" applyFill="1" applyBorder="1" applyAlignment="1">
      <alignment horizontal="center" vertical="center" wrapText="1"/>
    </xf>
    <xf numFmtId="9" fontId="10" fillId="2" borderId="7" xfId="3" applyNumberFormat="1" applyFont="1" applyFill="1" applyBorder="1" applyAlignment="1">
      <alignment horizontal="right" vertical="center"/>
    </xf>
    <xf numFmtId="9" fontId="10" fillId="2" borderId="7" xfId="5" applyNumberFormat="1" applyFont="1" applyFill="1" applyBorder="1" applyAlignment="1">
      <alignment vertical="center"/>
    </xf>
    <xf numFmtId="3" fontId="10" fillId="2" borderId="7" xfId="5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horizontal="center" vertical="center" wrapText="1"/>
    </xf>
    <xf numFmtId="3" fontId="13" fillId="5" borderId="7" xfId="0" applyNumberFormat="1" applyFont="1" applyFill="1" applyBorder="1" applyAlignment="1">
      <alignment vertical="center"/>
    </xf>
    <xf numFmtId="0" fontId="7" fillId="2" borderId="7" xfId="5" applyFont="1" applyFill="1" applyBorder="1" applyAlignment="1">
      <alignment horizontal="center" vertical="center"/>
    </xf>
    <xf numFmtId="3" fontId="10" fillId="2" borderId="7" xfId="5" applyNumberFormat="1" applyFont="1" applyFill="1" applyBorder="1" applyAlignment="1">
      <alignment vertical="center"/>
    </xf>
    <xf numFmtId="0" fontId="2" fillId="2" borderId="7" xfId="3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vertical="center" wrapText="1"/>
    </xf>
    <xf numFmtId="0" fontId="10" fillId="2" borderId="7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166" fontId="10" fillId="2" borderId="7" xfId="6" applyNumberFormat="1" applyFont="1" applyFill="1" applyBorder="1" applyAlignment="1">
      <alignment vertical="center" wrapText="1"/>
    </xf>
    <xf numFmtId="166" fontId="10" fillId="2" borderId="7" xfId="6" applyNumberFormat="1" applyFont="1" applyFill="1" applyBorder="1" applyAlignment="1">
      <alignment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 wrapText="1"/>
    </xf>
    <xf numFmtId="165" fontId="10" fillId="2" borderId="7" xfId="7" applyNumberFormat="1" applyFont="1" applyFill="1" applyBorder="1" applyAlignment="1">
      <alignment horizontal="center" vertical="center"/>
    </xf>
    <xf numFmtId="166" fontId="10" fillId="2" borderId="7" xfId="3" applyNumberFormat="1" applyFont="1" applyFill="1" applyBorder="1" applyAlignment="1">
      <alignment horizontal="right" vertical="center"/>
    </xf>
    <xf numFmtId="167" fontId="13" fillId="2" borderId="7" xfId="8" applyNumberFormat="1" applyFont="1" applyFill="1" applyBorder="1" applyAlignment="1" applyProtection="1">
      <alignment horizontal="left" vertical="center" wrapText="1"/>
    </xf>
    <xf numFmtId="3" fontId="10" fillId="2" borderId="7" xfId="7" applyNumberFormat="1" applyFont="1" applyFill="1" applyBorder="1" applyAlignment="1">
      <alignment horizontal="right" vertical="center"/>
    </xf>
    <xf numFmtId="0" fontId="10" fillId="2" borderId="7" xfId="3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right" vertical="center"/>
    </xf>
    <xf numFmtId="0" fontId="2" fillId="2" borderId="7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left"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left" vertical="center"/>
    </xf>
    <xf numFmtId="3" fontId="10" fillId="0" borderId="7" xfId="3" applyNumberFormat="1" applyFont="1" applyFill="1" applyBorder="1" applyAlignment="1">
      <alignment vertical="center"/>
    </xf>
    <xf numFmtId="166" fontId="10" fillId="0" borderId="7" xfId="6" applyNumberFormat="1" applyFont="1" applyFill="1" applyBorder="1" applyAlignment="1">
      <alignment vertical="center"/>
    </xf>
    <xf numFmtId="165" fontId="10" fillId="0" borderId="7" xfId="1" applyNumberFormat="1" applyFont="1" applyFill="1" applyBorder="1" applyAlignment="1">
      <alignment vertical="center"/>
    </xf>
    <xf numFmtId="166" fontId="10" fillId="0" borderId="7" xfId="3" applyNumberFormat="1" applyFont="1" applyFill="1" applyBorder="1" applyAlignment="1">
      <alignment vertical="center"/>
    </xf>
    <xf numFmtId="166" fontId="10" fillId="0" borderId="7" xfId="6" applyNumberFormat="1" applyFont="1" applyFill="1" applyBorder="1" applyAlignment="1">
      <alignment horizontal="center" vertical="center" wrapText="1"/>
    </xf>
    <xf numFmtId="3" fontId="10" fillId="0" borderId="7" xfId="7" applyNumberFormat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vertical="center"/>
    </xf>
    <xf numFmtId="3" fontId="10" fillId="2" borderId="7" xfId="3" applyNumberFormat="1" applyFont="1" applyFill="1" applyBorder="1" applyAlignment="1">
      <alignment horizontal="center" vertical="center"/>
    </xf>
    <xf numFmtId="3" fontId="10" fillId="2" borderId="7" xfId="6" applyNumberFormat="1" applyFont="1" applyFill="1" applyBorder="1" applyAlignment="1">
      <alignment vertical="center"/>
    </xf>
    <xf numFmtId="166" fontId="10" fillId="2" borderId="7" xfId="6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vertical="center"/>
    </xf>
    <xf numFmtId="3" fontId="15" fillId="5" borderId="7" xfId="1" applyNumberFormat="1" applyFont="1" applyFill="1" applyBorder="1" applyAlignment="1">
      <alignment vertical="center"/>
    </xf>
    <xf numFmtId="0" fontId="2" fillId="2" borderId="7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left" vertical="center"/>
    </xf>
    <xf numFmtId="166" fontId="16" fillId="2" borderId="7" xfId="2" applyNumberFormat="1" applyFont="1" applyFill="1" applyBorder="1" applyAlignment="1">
      <alignment vertical="center"/>
    </xf>
    <xf numFmtId="3" fontId="2" fillId="2" borderId="7" xfId="2" applyNumberFormat="1" applyFont="1" applyFill="1" applyBorder="1" applyAlignment="1">
      <alignment vertical="center"/>
    </xf>
    <xf numFmtId="3" fontId="10" fillId="2" borderId="7" xfId="1" applyNumberFormat="1" applyFont="1" applyFill="1" applyBorder="1" applyAlignment="1">
      <alignment horizontal="right" vertical="center"/>
    </xf>
    <xf numFmtId="0" fontId="10" fillId="2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left" vertical="center" wrapText="1"/>
    </xf>
    <xf numFmtId="3" fontId="10" fillId="2" borderId="7" xfId="2" applyNumberFormat="1" applyFont="1" applyFill="1" applyBorder="1" applyAlignment="1">
      <alignment vertical="center"/>
    </xf>
    <xf numFmtId="0" fontId="9" fillId="2" borderId="7" xfId="2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1" fontId="10" fillId="2" borderId="7" xfId="3" applyNumberFormat="1" applyFont="1" applyFill="1" applyBorder="1" applyAlignment="1">
      <alignment horizontal="center" vertical="center"/>
    </xf>
    <xf numFmtId="3" fontId="10" fillId="2" borderId="7" xfId="3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vertical="center" wrapText="1"/>
    </xf>
    <xf numFmtId="9" fontId="10" fillId="2" borderId="7" xfId="3" applyNumberFormat="1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10" fontId="10" fillId="2" borderId="10" xfId="3" applyNumberFormat="1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vertical="center" wrapText="1"/>
    </xf>
    <xf numFmtId="166" fontId="10" fillId="2" borderId="10" xfId="3" applyNumberFormat="1" applyFont="1" applyFill="1" applyBorder="1" applyAlignment="1">
      <alignment vertical="center"/>
    </xf>
    <xf numFmtId="3" fontId="10" fillId="2" borderId="10" xfId="1" applyNumberFormat="1" applyFont="1" applyFill="1" applyBorder="1" applyAlignment="1">
      <alignment vertical="center"/>
    </xf>
    <xf numFmtId="166" fontId="10" fillId="2" borderId="10" xfId="6" applyNumberFormat="1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10" fillId="2" borderId="10" xfId="3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 vertical="center"/>
    </xf>
    <xf numFmtId="165" fontId="16" fillId="2" borderId="0" xfId="1" applyNumberFormat="1" applyFont="1" applyFill="1" applyBorder="1" applyAlignment="1">
      <alignment vertical="center"/>
    </xf>
    <xf numFmtId="166" fontId="16" fillId="2" borderId="0" xfId="2" applyNumberFormat="1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166" fontId="2" fillId="2" borderId="0" xfId="2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17" fillId="2" borderId="0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center" vertical="center"/>
    </xf>
    <xf numFmtId="9" fontId="7" fillId="2" borderId="0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166" fontId="7" fillId="2" borderId="0" xfId="6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0" fillId="2" borderId="7" xfId="3" applyFont="1" applyFill="1" applyBorder="1" applyAlignment="1">
      <alignment vertical="center" wrapText="1"/>
    </xf>
    <xf numFmtId="0" fontId="10" fillId="6" borderId="7" xfId="3" applyFont="1" applyFill="1" applyBorder="1" applyAlignment="1">
      <alignment vertical="center" wrapText="1"/>
    </xf>
    <xf numFmtId="0" fontId="10" fillId="6" borderId="7" xfId="3" applyFont="1" applyFill="1" applyBorder="1" applyAlignment="1">
      <alignment horizontal="center" vertical="center"/>
    </xf>
    <xf numFmtId="165" fontId="10" fillId="6" borderId="7" xfId="1" applyNumberFormat="1" applyFont="1" applyFill="1" applyBorder="1" applyAlignment="1">
      <alignment vertical="center"/>
    </xf>
    <xf numFmtId="3" fontId="10" fillId="6" borderId="7" xfId="1" applyNumberFormat="1" applyFont="1" applyFill="1" applyBorder="1" applyAlignment="1">
      <alignment vertical="center"/>
    </xf>
    <xf numFmtId="0" fontId="10" fillId="6" borderId="10" xfId="3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0" xfId="3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14" fontId="4" fillId="0" borderId="5" xfId="4" applyNumberFormat="1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vertical="center" wrapText="1"/>
    </xf>
    <xf numFmtId="166" fontId="10" fillId="2" borderId="7" xfId="6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1" fontId="10" fillId="2" borderId="7" xfId="2" applyNumberFormat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166" fontId="10" fillId="2" borderId="7" xfId="3" applyNumberFormat="1" applyFont="1" applyFill="1" applyBorder="1" applyAlignment="1">
      <alignment horizontal="center" vertical="center"/>
    </xf>
    <xf numFmtId="166" fontId="10" fillId="2" borderId="7" xfId="2" applyNumberFormat="1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 wrapText="1"/>
    </xf>
    <xf numFmtId="166" fontId="10" fillId="2" borderId="10" xfId="2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" fontId="7" fillId="6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0" fontId="10" fillId="6" borderId="7" xfId="3" applyNumberFormat="1" applyFont="1" applyFill="1" applyBorder="1" applyAlignment="1">
      <alignment horizontal="center" vertical="center"/>
    </xf>
    <xf numFmtId="166" fontId="10" fillId="6" borderId="7" xfId="3" applyNumberFormat="1" applyFont="1" applyFill="1" applyBorder="1" applyAlignment="1">
      <alignment vertical="center"/>
    </xf>
    <xf numFmtId="2" fontId="10" fillId="6" borderId="7" xfId="1" applyNumberFormat="1" applyFont="1" applyFill="1" applyBorder="1" applyAlignment="1">
      <alignment vertical="center"/>
    </xf>
    <xf numFmtId="10" fontId="10" fillId="6" borderId="10" xfId="3" applyNumberFormat="1" applyFont="1" applyFill="1" applyBorder="1" applyAlignment="1">
      <alignment horizontal="center" vertical="center"/>
    </xf>
    <xf numFmtId="166" fontId="10" fillId="6" borderId="10" xfId="3" applyNumberFormat="1" applyFont="1" applyFill="1" applyBorder="1" applyAlignment="1">
      <alignment horizontal="right" vertical="center"/>
    </xf>
    <xf numFmtId="2" fontId="10" fillId="6" borderId="10" xfId="1" applyNumberFormat="1" applyFont="1" applyFill="1" applyBorder="1" applyAlignment="1">
      <alignment vertical="center"/>
    </xf>
  </cellXfs>
  <cellStyles count="9">
    <cellStyle name="Excel Built-in Normal" xfId="8"/>
    <cellStyle name="Millares" xfId="1" builtinId="3"/>
    <cellStyle name="Millares 4" xfId="7"/>
    <cellStyle name="Normal" xfId="0" builtinId="0"/>
    <cellStyle name="Normal 2 2" xfId="4"/>
    <cellStyle name="Normal 3" xfId="2"/>
    <cellStyle name="Normal 3 2" xfId="3"/>
    <cellStyle name="Normal 3 3" xfId="5"/>
    <cellStyle name="Porcentaje 3 2 2" xfId="6"/>
  </cellStyles>
  <dxfs count="2">
    <dxf>
      <font>
        <b val="0"/>
        <condense val="0"/>
        <extend val="0"/>
        <color indexed="8"/>
      </font>
      <fill>
        <patternFill patternType="solid">
          <fgColor indexed="64"/>
          <bgColor indexed="26"/>
        </patternFill>
      </fill>
    </dxf>
    <dxf>
      <font>
        <b val="0"/>
        <condense val="0"/>
        <extend val="0"/>
        <color indexed="8"/>
      </font>
      <fill>
        <patternFill patternType="solid">
          <fgColor indexed="64"/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24</xdr:col>
      <xdr:colOff>1114425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525" y="0"/>
          <a:ext cx="2587942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>
          <a:xfrm>
            <a:off x="11004" y="0"/>
            <a:ext cx="341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MEDE01.03.03.18.P01.F05 </a:t>
            </a:r>
            <a:endParaRPr lang="es-CO" sz="9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>
          <a:xfrm>
            <a:off x="12740" y="588"/>
            <a:ext cx="1683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chemeClr val="tx1"/>
                </a:solidFill>
                <a:latin typeface="Arial" panose="020B0604020202020204"/>
                <a:cs typeface="Arial" panose="020B0604020202020204"/>
              </a:rPr>
              <a:t>9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>
          <a:xfrm>
            <a:off x="11004" y="588"/>
            <a:ext cx="175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 panose="020B0604020202020204"/>
                <a:cs typeface="Arial" panose="020B0604020202020204"/>
              </a:rPr>
              <a:t>VERSIÓN</a:t>
            </a: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>
          <a:xfrm>
            <a:off x="12756" y="895"/>
            <a:ext cx="1667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09/jul/2020</a:t>
            </a:r>
            <a:endParaRPr lang="es-CO" sz="8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>
          <a:xfrm>
            <a:off x="11004" y="895"/>
            <a:ext cx="175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FECHA  DE ENTRADA</a:t>
            </a:r>
            <a:endParaRPr lang="en-US" sz="8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EN VIGENCIA</a:t>
            </a:r>
            <a:endParaRPr lang="en-US" sz="8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>
          <a:xfrm>
            <a:off x="1778" y="0"/>
            <a:ext cx="9226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 INTEGRADOS</a:t>
            </a:r>
            <a:endParaRPr lang="en-US" sz="10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ES" sz="100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ES" sz="1200" b="1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SEGUIMIENTO</a:t>
            </a:r>
            <a:r>
              <a:rPr lang="es-ES" sz="1200" b="1" baseline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 DEL PLAN DE ACCIÓN</a:t>
            </a:r>
            <a:endParaRPr lang="es-CO" sz="12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 rtl="0" eaLnBrk="1" fontAlgn="auto" latinLnBrk="0" hangingPunct="1"/>
            <a:r>
              <a:rPr lang="es-CO" sz="1200" b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RELACIÓN DE LOS PROYECTOS DE COMPETENCIA DEL </a:t>
            </a:r>
            <a:r>
              <a:rPr lang="es-CO" sz="1200" b="0">
                <a:solidFill>
                  <a:sysClr val="windowText" lastClr="000000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ORGANISMO</a:t>
            </a:r>
            <a:r>
              <a:rPr lang="es-CO" sz="1200" b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  FRENTE AL PLAN DE DESARROLLO</a:t>
            </a:r>
            <a:endParaRPr lang="es-CO" sz="1200" b="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 rtl="0"/>
            <a:r>
              <a:rPr lang="es-ES" sz="1200" b="1" i="0"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CUADRO 1S</a:t>
            </a:r>
            <a:endParaRPr lang="es-CO" sz="1200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1</xdr:col>
      <xdr:colOff>76200</xdr:colOff>
      <xdr:row>0</xdr:row>
      <xdr:rowOff>123825</xdr:rowOff>
    </xdr:from>
    <xdr:to>
      <xdr:col>2</xdr:col>
      <xdr:colOff>428625</xdr:colOff>
      <xdr:row>0</xdr:row>
      <xdr:rowOff>952500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3825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510540</xdr:colOff>
      <xdr:row>0</xdr:row>
      <xdr:rowOff>962025</xdr:rowOff>
    </xdr:from>
    <xdr:to>
      <xdr:col>3</xdr:col>
      <xdr:colOff>268021</xdr:colOff>
      <xdr:row>0</xdr:row>
      <xdr:rowOff>1170305</xdr:rowOff>
    </xdr:to>
    <xdr:sp macro="" textlink="">
      <xdr:nvSpPr>
        <xdr:cNvPr id="11" name="Text Box 49"/>
        <xdr:cNvSpPr txBox="1">
          <a:spLocks noChangeArrowheads="1"/>
        </xdr:cNvSpPr>
      </xdr:nvSpPr>
      <xdr:spPr>
        <a:xfrm>
          <a:off x="510540" y="962025"/>
          <a:ext cx="1919656" cy="2082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PLANEACION</a:t>
          </a:r>
          <a:r>
            <a:rPr lang="es-CO" sz="700" b="0" i="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ECONOMICA Y SOCIAL</a:t>
          </a:r>
          <a:endParaRPr lang="es-CO" sz="7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file:/h:/Documents%20and%20Settings/hrodriguez/Configuraci&#243;n%20local/Archivos%20temporales%20de%20Internet/OLK108/luforero/A&#209;OS/2001/VARIOS/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90"/>
  <sheetViews>
    <sheetView tabSelected="1" topLeftCell="J80" zoomScaleSheetLayoutView="100" workbookViewId="0">
      <selection activeCell="M86" sqref="M86"/>
    </sheetView>
  </sheetViews>
  <sheetFormatPr baseColWidth="10" defaultRowHeight="16.5" x14ac:dyDescent="0.25"/>
  <cols>
    <col min="1" max="1" width="13" style="148" customWidth="1"/>
    <col min="2" max="2" width="10.85546875" style="2" customWidth="1"/>
    <col min="3" max="3" width="8.5703125" style="148" customWidth="1"/>
    <col min="4" max="4" width="55" style="2" customWidth="1"/>
    <col min="5" max="5" width="13" style="2" customWidth="1"/>
    <col min="6" max="8" width="12.42578125" style="2" customWidth="1"/>
    <col min="9" max="9" width="17.7109375" style="2" customWidth="1"/>
    <col min="10" max="10" width="17.5703125" style="148" customWidth="1"/>
    <col min="11" max="13" width="13.140625" style="149" customWidth="1"/>
    <col min="14" max="14" width="12.7109375" style="2" customWidth="1"/>
    <col min="15" max="15" width="11.7109375" style="148" customWidth="1"/>
    <col min="16" max="16" width="14.28515625" style="2" customWidth="1"/>
    <col min="17" max="17" width="14.140625" style="2" customWidth="1"/>
    <col min="18" max="21" width="12.7109375" style="2" customWidth="1"/>
    <col min="22" max="23" width="10.7109375" style="2" customWidth="1"/>
    <col min="24" max="24" width="34" style="2" customWidth="1"/>
    <col min="25" max="25" width="17.140625" style="1" customWidth="1"/>
    <col min="26" max="26" width="11.42578125" style="2" bestFit="1" customWidth="1"/>
    <col min="27" max="27" width="12.42578125" style="2" bestFit="1" customWidth="1"/>
    <col min="28" max="16384" width="11.42578125" style="2"/>
  </cols>
  <sheetData>
    <row r="1" spans="1:25" ht="99.9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5" s="3" customFormat="1" ht="25.5" customHeigh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1:25" s="6" customFormat="1" ht="24.95" customHeight="1" x14ac:dyDescent="0.25">
      <c r="A3" s="162" t="s">
        <v>0</v>
      </c>
      <c r="B3" s="162"/>
      <c r="C3" s="163" t="s">
        <v>1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  <c r="S3" s="166" t="s">
        <v>2</v>
      </c>
      <c r="T3" s="166"/>
      <c r="U3" s="166"/>
      <c r="V3" s="167">
        <v>44286</v>
      </c>
      <c r="W3" s="166"/>
      <c r="X3" s="4" t="s">
        <v>3</v>
      </c>
      <c r="Y3" s="5">
        <v>2021</v>
      </c>
    </row>
    <row r="4" spans="1:25" s="3" customFormat="1" ht="25.5" customHeight="1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1:25" ht="53.25" customHeight="1" x14ac:dyDescent="0.25">
      <c r="A5" s="168" t="s">
        <v>4</v>
      </c>
      <c r="B5" s="168" t="s">
        <v>5</v>
      </c>
      <c r="C5" s="168" t="s">
        <v>6</v>
      </c>
      <c r="D5" s="168" t="s">
        <v>7</v>
      </c>
      <c r="E5" s="168" t="s">
        <v>8</v>
      </c>
      <c r="F5" s="168" t="s">
        <v>9</v>
      </c>
      <c r="G5" s="168" t="s">
        <v>10</v>
      </c>
      <c r="H5" s="168" t="s">
        <v>11</v>
      </c>
      <c r="I5" s="168" t="s">
        <v>12</v>
      </c>
      <c r="J5" s="168" t="s">
        <v>13</v>
      </c>
      <c r="K5" s="168" t="s">
        <v>14</v>
      </c>
      <c r="L5" s="168" t="s">
        <v>15</v>
      </c>
      <c r="M5" s="170" t="s">
        <v>16</v>
      </c>
      <c r="N5" s="170" t="s">
        <v>17</v>
      </c>
      <c r="O5" s="170" t="s">
        <v>18</v>
      </c>
      <c r="P5" s="169" t="s">
        <v>19</v>
      </c>
      <c r="Q5" s="170" t="s">
        <v>20</v>
      </c>
      <c r="R5" s="170" t="s">
        <v>21</v>
      </c>
      <c r="S5" s="170" t="s">
        <v>22</v>
      </c>
      <c r="T5" s="170" t="s">
        <v>23</v>
      </c>
      <c r="U5" s="170" t="s">
        <v>24</v>
      </c>
      <c r="V5" s="169" t="s">
        <v>25</v>
      </c>
      <c r="W5" s="169" t="s">
        <v>26</v>
      </c>
      <c r="X5" s="170" t="s">
        <v>27</v>
      </c>
      <c r="Y5" s="170" t="s">
        <v>28</v>
      </c>
    </row>
    <row r="6" spans="1:25" ht="42.75" customHeight="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70"/>
      <c r="N6" s="170"/>
      <c r="O6" s="170"/>
      <c r="P6" s="169"/>
      <c r="Q6" s="170"/>
      <c r="R6" s="170"/>
      <c r="S6" s="170"/>
      <c r="T6" s="170"/>
      <c r="U6" s="170"/>
      <c r="V6" s="169"/>
      <c r="W6" s="169"/>
      <c r="X6" s="170"/>
      <c r="Y6" s="170"/>
    </row>
    <row r="7" spans="1:25" x14ac:dyDescent="0.25">
      <c r="A7" s="7"/>
      <c r="B7" s="8">
        <v>53</v>
      </c>
      <c r="C7" s="9" t="s">
        <v>29</v>
      </c>
      <c r="D7" s="10" t="s">
        <v>30</v>
      </c>
      <c r="E7" s="11"/>
      <c r="F7" s="12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13"/>
      <c r="B8" s="14">
        <v>5304</v>
      </c>
      <c r="C8" s="15" t="s">
        <v>31</v>
      </c>
      <c r="D8" s="16" t="s">
        <v>32</v>
      </c>
      <c r="E8" s="17"/>
      <c r="F8" s="18"/>
      <c r="G8" s="17"/>
      <c r="H8" s="18"/>
      <c r="I8" s="17"/>
      <c r="J8" s="17"/>
      <c r="K8" s="17"/>
      <c r="L8" s="17"/>
      <c r="M8" s="1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5">
      <c r="A9" s="13"/>
      <c r="B9" s="14">
        <v>5304002</v>
      </c>
      <c r="C9" s="15" t="s">
        <v>33</v>
      </c>
      <c r="D9" s="16" t="s">
        <v>34</v>
      </c>
      <c r="E9" s="17"/>
      <c r="F9" s="18"/>
      <c r="G9" s="17"/>
      <c r="H9" s="18"/>
      <c r="I9" s="17"/>
      <c r="J9" s="17"/>
      <c r="K9" s="17"/>
      <c r="L9" s="17"/>
      <c r="M9" s="19"/>
      <c r="N9" s="17"/>
      <c r="O9" s="17"/>
      <c r="P9" s="17"/>
      <c r="Q9" s="17"/>
      <c r="R9" s="20"/>
      <c r="S9" s="21"/>
      <c r="T9" s="17"/>
      <c r="U9" s="17"/>
      <c r="V9" s="20"/>
      <c r="W9" s="21"/>
      <c r="X9" s="20"/>
      <c r="Y9" s="21"/>
    </row>
    <row r="10" spans="1:25" x14ac:dyDescent="0.25">
      <c r="A10" s="13"/>
      <c r="B10" s="22">
        <v>53040020005</v>
      </c>
      <c r="C10" s="23" t="s">
        <v>35</v>
      </c>
      <c r="D10" s="24" t="s">
        <v>36</v>
      </c>
      <c r="E10" s="17"/>
      <c r="F10" s="18">
        <v>5</v>
      </c>
      <c r="G10" s="17"/>
      <c r="H10" s="18">
        <f>+H12+H13</f>
        <v>0</v>
      </c>
      <c r="I10" s="17"/>
      <c r="J10" s="17"/>
      <c r="K10" s="17"/>
      <c r="L10" s="17"/>
      <c r="M10" s="19"/>
      <c r="N10" s="17"/>
      <c r="O10" s="17"/>
      <c r="P10" s="17"/>
      <c r="Q10" s="17"/>
      <c r="R10" s="20"/>
      <c r="S10" s="21"/>
      <c r="T10" s="25"/>
      <c r="U10" s="25"/>
      <c r="V10" s="20"/>
      <c r="W10" s="21"/>
      <c r="X10" s="20"/>
      <c r="Y10" s="21"/>
    </row>
    <row r="11" spans="1:25" x14ac:dyDescent="0.25">
      <c r="A11" s="171">
        <v>4152</v>
      </c>
      <c r="B11" s="23"/>
      <c r="C11" s="26"/>
      <c r="D11" s="172" t="s">
        <v>37</v>
      </c>
      <c r="E11" s="27" t="s">
        <v>38</v>
      </c>
      <c r="F11" s="21"/>
      <c r="G11" s="28"/>
      <c r="H11" s="21"/>
      <c r="I11" s="20"/>
      <c r="J11" s="28"/>
      <c r="K11" s="29">
        <f>SUM(K12:K13)</f>
        <v>8</v>
      </c>
      <c r="L11" s="30">
        <f>SUM(L12:L13)</f>
        <v>1</v>
      </c>
      <c r="M11" s="31">
        <f>SUM(M12:M13)</f>
        <v>0</v>
      </c>
      <c r="N11" s="32">
        <f>+N12+N13</f>
        <v>0</v>
      </c>
      <c r="O11" s="173">
        <f>IF(Q11&gt;0,N11,"na")</f>
        <v>0</v>
      </c>
      <c r="P11" s="33">
        <v>1597396965</v>
      </c>
      <c r="Q11" s="31">
        <f>SUM(Q12+Q13)</f>
        <v>1597396965</v>
      </c>
      <c r="R11" s="34">
        <f>SUM(R12+R13)</f>
        <v>54984000</v>
      </c>
      <c r="S11" s="31">
        <f>SUM(S12+S13)</f>
        <v>17000000</v>
      </c>
      <c r="T11" s="32">
        <f t="shared" ref="T11:U13" si="0">IF(Q11=0,0,R11/Q11)</f>
        <v>3.4420999416384893E-2</v>
      </c>
      <c r="U11" s="32">
        <f t="shared" si="0"/>
        <v>0.30918085261166883</v>
      </c>
      <c r="V11" s="17"/>
      <c r="W11" s="17"/>
      <c r="X11" s="17"/>
      <c r="Y11" s="174" t="s">
        <v>39</v>
      </c>
    </row>
    <row r="12" spans="1:25" ht="54" x14ac:dyDescent="0.25">
      <c r="A12" s="171"/>
      <c r="B12" s="23"/>
      <c r="C12" s="175" t="s">
        <v>40</v>
      </c>
      <c r="D12" s="172"/>
      <c r="E12" s="27" t="s">
        <v>41</v>
      </c>
      <c r="F12" s="21"/>
      <c r="G12" s="35" t="s">
        <v>42</v>
      </c>
      <c r="H12" s="21">
        <v>0</v>
      </c>
      <c r="I12" s="35" t="s">
        <v>43</v>
      </c>
      <c r="J12" s="35" t="s">
        <v>44</v>
      </c>
      <c r="K12" s="29">
        <v>5</v>
      </c>
      <c r="L12" s="36">
        <v>0.8</v>
      </c>
      <c r="M12" s="31">
        <v>0</v>
      </c>
      <c r="N12" s="32">
        <v>0</v>
      </c>
      <c r="O12" s="173"/>
      <c r="P12" s="33">
        <v>1387833965</v>
      </c>
      <c r="Q12" s="37">
        <v>1387833965</v>
      </c>
      <c r="R12" s="31">
        <v>0</v>
      </c>
      <c r="S12" s="31">
        <v>0</v>
      </c>
      <c r="T12" s="32">
        <f t="shared" si="0"/>
        <v>0</v>
      </c>
      <c r="U12" s="32">
        <f t="shared" si="0"/>
        <v>0</v>
      </c>
      <c r="V12" s="38"/>
      <c r="W12" s="38"/>
      <c r="X12" s="17"/>
      <c r="Y12" s="174"/>
    </row>
    <row r="13" spans="1:25" ht="54" x14ac:dyDescent="0.25">
      <c r="A13" s="13"/>
      <c r="B13" s="23"/>
      <c r="C13" s="175"/>
      <c r="D13" s="172"/>
      <c r="E13" s="27" t="s">
        <v>45</v>
      </c>
      <c r="F13" s="39"/>
      <c r="G13" s="40"/>
      <c r="H13" s="18">
        <v>0</v>
      </c>
      <c r="I13" s="35" t="s">
        <v>46</v>
      </c>
      <c r="J13" s="35" t="s">
        <v>47</v>
      </c>
      <c r="K13" s="29">
        <v>3</v>
      </c>
      <c r="L13" s="41">
        <v>0.2</v>
      </c>
      <c r="M13" s="31">
        <v>0</v>
      </c>
      <c r="N13" s="32">
        <v>0</v>
      </c>
      <c r="O13" s="173"/>
      <c r="P13" s="42">
        <v>209563000</v>
      </c>
      <c r="Q13" s="31">
        <v>209563000</v>
      </c>
      <c r="R13" s="43">
        <v>54984000</v>
      </c>
      <c r="S13" s="44">
        <v>17000000</v>
      </c>
      <c r="T13" s="32">
        <f t="shared" si="0"/>
        <v>0.26237456039472618</v>
      </c>
      <c r="U13" s="32">
        <f t="shared" si="0"/>
        <v>0.30918085261166883</v>
      </c>
      <c r="V13" s="38">
        <v>44242</v>
      </c>
      <c r="W13" s="38">
        <v>44561</v>
      </c>
      <c r="X13" s="151" t="s">
        <v>216</v>
      </c>
      <c r="Y13" s="174"/>
    </row>
    <row r="14" spans="1:25" x14ac:dyDescent="0.25">
      <c r="A14" s="13"/>
      <c r="B14" s="14">
        <v>53040020006</v>
      </c>
      <c r="C14" s="23" t="s">
        <v>35</v>
      </c>
      <c r="D14" s="45" t="s">
        <v>48</v>
      </c>
      <c r="E14" s="46"/>
      <c r="F14" s="47">
        <v>81</v>
      </c>
      <c r="G14" s="28"/>
      <c r="H14" s="39">
        <f>+H16</f>
        <v>0</v>
      </c>
      <c r="I14" s="27"/>
      <c r="J14" s="48"/>
      <c r="K14" s="20"/>
      <c r="L14" s="29"/>
      <c r="M14" s="19"/>
      <c r="N14" s="32"/>
      <c r="O14" s="49"/>
      <c r="P14" s="42"/>
      <c r="Q14" s="31"/>
      <c r="R14" s="31"/>
      <c r="S14" s="34"/>
      <c r="T14" s="32"/>
      <c r="U14" s="32"/>
      <c r="V14" s="38"/>
      <c r="W14" s="38"/>
      <c r="X14" s="17"/>
      <c r="Y14" s="17"/>
    </row>
    <row r="15" spans="1:25" x14ac:dyDescent="0.25">
      <c r="A15" s="171">
        <v>4152</v>
      </c>
      <c r="B15" s="23"/>
      <c r="C15" s="176" t="s">
        <v>40</v>
      </c>
      <c r="D15" s="177" t="s">
        <v>49</v>
      </c>
      <c r="E15" s="17" t="s">
        <v>50</v>
      </c>
      <c r="F15" s="18"/>
      <c r="G15" s="40"/>
      <c r="H15" s="50"/>
      <c r="I15" s="27"/>
      <c r="J15" s="27"/>
      <c r="K15" s="20">
        <f>SUM(K16)</f>
        <v>81</v>
      </c>
      <c r="L15" s="51">
        <f>SUM(L16)</f>
        <v>1</v>
      </c>
      <c r="M15" s="31">
        <f>SUM(M16)</f>
        <v>0</v>
      </c>
      <c r="N15" s="32">
        <v>0</v>
      </c>
      <c r="O15" s="173">
        <f>IF(Q15&gt;0,N15,"na")</f>
        <v>0</v>
      </c>
      <c r="P15" s="33">
        <f>SUM(P16)</f>
        <v>1305880855</v>
      </c>
      <c r="Q15" s="31">
        <f>SUM(Q16)</f>
        <v>1305880855</v>
      </c>
      <c r="R15" s="34">
        <f>SUM(R16)</f>
        <v>0</v>
      </c>
      <c r="S15" s="34">
        <f>SUM(S16)</f>
        <v>0</v>
      </c>
      <c r="T15" s="32">
        <f>IF(Q15=0,0,R15/Q15)</f>
        <v>0</v>
      </c>
      <c r="U15" s="32">
        <f>IF(R15=0,0,S15/R15)</f>
        <v>0</v>
      </c>
      <c r="V15" s="17"/>
      <c r="W15" s="17"/>
      <c r="X15" s="17"/>
      <c r="Y15" s="17"/>
    </row>
    <row r="16" spans="1:25" ht="67.5" x14ac:dyDescent="0.25">
      <c r="A16" s="171"/>
      <c r="B16" s="23"/>
      <c r="C16" s="176"/>
      <c r="D16" s="177"/>
      <c r="E16" s="27" t="s">
        <v>51</v>
      </c>
      <c r="F16" s="21"/>
      <c r="G16" s="35" t="s">
        <v>48</v>
      </c>
      <c r="H16" s="21">
        <v>0</v>
      </c>
      <c r="I16" s="35" t="s">
        <v>52</v>
      </c>
      <c r="J16" s="35" t="s">
        <v>53</v>
      </c>
      <c r="K16" s="20">
        <v>81</v>
      </c>
      <c r="L16" s="52">
        <v>1</v>
      </c>
      <c r="M16" s="31">
        <v>0</v>
      </c>
      <c r="N16" s="32">
        <v>0</v>
      </c>
      <c r="O16" s="173"/>
      <c r="P16" s="53">
        <v>1305880855</v>
      </c>
      <c r="Q16" s="31">
        <v>1305880855</v>
      </c>
      <c r="R16" s="34">
        <v>0</v>
      </c>
      <c r="S16" s="34">
        <v>0</v>
      </c>
      <c r="T16" s="32">
        <v>0</v>
      </c>
      <c r="U16" s="32">
        <f>IF(R16=0,0,S16/R16)</f>
        <v>0</v>
      </c>
      <c r="V16" s="17"/>
      <c r="W16" s="17"/>
      <c r="X16" s="17"/>
      <c r="Y16" s="54" t="s">
        <v>39</v>
      </c>
    </row>
    <row r="17" spans="1:25" x14ac:dyDescent="0.25">
      <c r="A17" s="13"/>
      <c r="B17" s="14">
        <v>5304003</v>
      </c>
      <c r="C17" s="23" t="s">
        <v>33</v>
      </c>
      <c r="D17" s="24" t="s">
        <v>54</v>
      </c>
      <c r="E17" s="27"/>
      <c r="F17" s="21"/>
      <c r="G17" s="28"/>
      <c r="H17" s="21"/>
      <c r="I17" s="28"/>
      <c r="J17" s="28"/>
      <c r="K17" s="20"/>
      <c r="L17" s="29"/>
      <c r="M17" s="19"/>
      <c r="N17" s="32"/>
      <c r="O17" s="49"/>
      <c r="P17" s="42"/>
      <c r="Q17" s="31"/>
      <c r="R17" s="55"/>
      <c r="S17" s="31"/>
      <c r="T17" s="32"/>
      <c r="U17" s="32"/>
      <c r="V17" s="17"/>
      <c r="W17" s="17"/>
      <c r="X17" s="17"/>
      <c r="Y17" s="174"/>
    </row>
    <row r="18" spans="1:25" ht="25.5" x14ac:dyDescent="0.25">
      <c r="A18" s="56"/>
      <c r="B18" s="22">
        <v>53040030011</v>
      </c>
      <c r="C18" s="23" t="s">
        <v>35</v>
      </c>
      <c r="D18" s="45" t="s">
        <v>55</v>
      </c>
      <c r="E18" s="27"/>
      <c r="F18" s="21">
        <v>4</v>
      </c>
      <c r="G18" s="27"/>
      <c r="H18" s="21">
        <f>+H20</f>
        <v>0</v>
      </c>
      <c r="I18" s="27"/>
      <c r="J18" s="48"/>
      <c r="K18" s="17"/>
      <c r="L18" s="41"/>
      <c r="M18" s="19"/>
      <c r="N18" s="32"/>
      <c r="O18" s="49"/>
      <c r="P18" s="42"/>
      <c r="Q18" s="31"/>
      <c r="R18" s="31"/>
      <c r="S18" s="31"/>
      <c r="T18" s="32"/>
      <c r="U18" s="32"/>
      <c r="V18" s="38"/>
      <c r="W18" s="38"/>
      <c r="X18" s="17"/>
      <c r="Y18" s="174"/>
    </row>
    <row r="19" spans="1:25" x14ac:dyDescent="0.25">
      <c r="A19" s="178">
        <v>4152</v>
      </c>
      <c r="B19" s="23"/>
      <c r="C19" s="179" t="s">
        <v>40</v>
      </c>
      <c r="D19" s="180" t="s">
        <v>56</v>
      </c>
      <c r="E19" s="27" t="s">
        <v>57</v>
      </c>
      <c r="F19" s="21"/>
      <c r="G19" s="28"/>
      <c r="H19" s="21"/>
      <c r="I19" s="28"/>
      <c r="J19" s="28"/>
      <c r="K19" s="57">
        <f>SUM(K20)</f>
        <v>4</v>
      </c>
      <c r="L19" s="30">
        <f>SUM(L20)</f>
        <v>1</v>
      </c>
      <c r="M19" s="31">
        <f>SUM(M20)</f>
        <v>0</v>
      </c>
      <c r="N19" s="32">
        <v>0</v>
      </c>
      <c r="O19" s="173">
        <f>IF(Q19&gt;0,N19,"na")</f>
        <v>0</v>
      </c>
      <c r="P19" s="33">
        <f>SUM(P20)</f>
        <v>93671814000</v>
      </c>
      <c r="Q19" s="31">
        <f>SUM(Q20)</f>
        <v>93671814000</v>
      </c>
      <c r="R19" s="34">
        <f>SUM(R20)</f>
        <v>0</v>
      </c>
      <c r="S19" s="34">
        <f>SUM(S20)</f>
        <v>0</v>
      </c>
      <c r="T19" s="32">
        <f>IF(Q19=0,0,R19/Q19)</f>
        <v>0</v>
      </c>
      <c r="U19" s="32">
        <f>IF(R19=0,0,S19/R19)</f>
        <v>0</v>
      </c>
      <c r="V19" s="17"/>
      <c r="W19" s="17"/>
      <c r="X19" s="17"/>
      <c r="Y19" s="17"/>
    </row>
    <row r="20" spans="1:25" ht="81" x14ac:dyDescent="0.25">
      <c r="A20" s="178"/>
      <c r="B20" s="58"/>
      <c r="C20" s="179"/>
      <c r="D20" s="180"/>
      <c r="E20" s="27" t="s">
        <v>57</v>
      </c>
      <c r="F20" s="39"/>
      <c r="G20" s="59" t="s">
        <v>55</v>
      </c>
      <c r="H20" s="39">
        <v>0</v>
      </c>
      <c r="I20" s="60" t="s">
        <v>58</v>
      </c>
      <c r="J20" s="60" t="s">
        <v>59</v>
      </c>
      <c r="K20" s="34">
        <v>4</v>
      </c>
      <c r="L20" s="36">
        <v>1</v>
      </c>
      <c r="M20" s="31">
        <v>0</v>
      </c>
      <c r="N20" s="32">
        <v>0</v>
      </c>
      <c r="O20" s="173"/>
      <c r="P20" s="31">
        <v>93671814000</v>
      </c>
      <c r="Q20" s="31">
        <v>93671814000</v>
      </c>
      <c r="R20" s="55">
        <v>0</v>
      </c>
      <c r="S20" s="34">
        <v>0</v>
      </c>
      <c r="T20" s="32">
        <f>IF(Q20=0,0,R20/Q20)</f>
        <v>0</v>
      </c>
      <c r="U20" s="32">
        <f>IF(R20=0,0,S20/R20)</f>
        <v>0</v>
      </c>
      <c r="V20" s="38"/>
      <c r="W20" s="38"/>
      <c r="X20" s="17"/>
      <c r="Y20" s="54" t="s">
        <v>39</v>
      </c>
    </row>
    <row r="21" spans="1:25" x14ac:dyDescent="0.25">
      <c r="A21" s="61"/>
      <c r="B21" s="22">
        <v>53040030012</v>
      </c>
      <c r="C21" s="23" t="s">
        <v>35</v>
      </c>
      <c r="D21" s="48" t="s">
        <v>60</v>
      </c>
      <c r="E21" s="17"/>
      <c r="F21" s="18">
        <v>4</v>
      </c>
      <c r="G21" s="48"/>
      <c r="H21" s="18">
        <f>+H23</f>
        <v>0</v>
      </c>
      <c r="I21" s="48"/>
      <c r="J21" s="48"/>
      <c r="K21" s="34"/>
      <c r="L21" s="51"/>
      <c r="M21" s="19"/>
      <c r="N21" s="32"/>
      <c r="O21" s="62"/>
      <c r="P21" s="31"/>
      <c r="Q21" s="31"/>
      <c r="R21" s="55"/>
      <c r="S21" s="34"/>
      <c r="T21" s="63"/>
      <c r="U21" s="63"/>
      <c r="V21" s="38"/>
      <c r="W21" s="38"/>
      <c r="X21" s="17"/>
      <c r="Y21" s="54"/>
    </row>
    <row r="22" spans="1:25" x14ac:dyDescent="0.25">
      <c r="A22" s="178">
        <v>4152</v>
      </c>
      <c r="B22" s="64"/>
      <c r="C22" s="179" t="s">
        <v>40</v>
      </c>
      <c r="D22" s="174" t="s">
        <v>61</v>
      </c>
      <c r="E22" s="27" t="s">
        <v>62</v>
      </c>
      <c r="F22" s="18"/>
      <c r="G22" s="40"/>
      <c r="H22" s="18"/>
      <c r="I22" s="48"/>
      <c r="J22" s="48"/>
      <c r="K22" s="34">
        <f>SUM(K23)</f>
        <v>4</v>
      </c>
      <c r="L22" s="51">
        <f>SUM(L23)</f>
        <v>1</v>
      </c>
      <c r="M22" s="31">
        <f>SUM(M23)</f>
        <v>0</v>
      </c>
      <c r="N22" s="32">
        <v>0</v>
      </c>
      <c r="O22" s="173">
        <f>IF(Q22&gt;0,N22,"na")</f>
        <v>0</v>
      </c>
      <c r="P22" s="53">
        <f>SUM(P23)</f>
        <v>7225511538</v>
      </c>
      <c r="Q22" s="31">
        <f>SUM(Q23)</f>
        <v>7225511538</v>
      </c>
      <c r="R22" s="34">
        <f>SUM(R23)</f>
        <v>0</v>
      </c>
      <c r="S22" s="34">
        <f>SUM(S23)</f>
        <v>0</v>
      </c>
      <c r="T22" s="63">
        <f>IF(Q22=0,0,R22/Q22)</f>
        <v>0</v>
      </c>
      <c r="U22" s="63">
        <f>IF(R22=0,0,S22/R22)</f>
        <v>0</v>
      </c>
      <c r="V22" s="17"/>
      <c r="W22" s="17"/>
      <c r="X22" s="17"/>
      <c r="Y22" s="54"/>
    </row>
    <row r="23" spans="1:25" ht="81" x14ac:dyDescent="0.25">
      <c r="A23" s="178"/>
      <c r="B23" s="64"/>
      <c r="C23" s="179"/>
      <c r="D23" s="174"/>
      <c r="E23" s="27" t="s">
        <v>62</v>
      </c>
      <c r="F23" s="39"/>
      <c r="G23" s="59" t="s">
        <v>63</v>
      </c>
      <c r="H23" s="39">
        <v>0</v>
      </c>
      <c r="I23" s="60" t="s">
        <v>64</v>
      </c>
      <c r="J23" s="60" t="s">
        <v>65</v>
      </c>
      <c r="K23" s="34">
        <v>4</v>
      </c>
      <c r="L23" s="36">
        <v>1</v>
      </c>
      <c r="M23" s="31">
        <v>0</v>
      </c>
      <c r="N23" s="32">
        <v>0</v>
      </c>
      <c r="O23" s="173"/>
      <c r="P23" s="53">
        <v>7225511538</v>
      </c>
      <c r="Q23" s="31">
        <v>7225511538</v>
      </c>
      <c r="R23" s="34">
        <v>0</v>
      </c>
      <c r="S23" s="34">
        <v>0</v>
      </c>
      <c r="T23" s="63">
        <f>IF(Q23=0,0,R23/Q23)</f>
        <v>0</v>
      </c>
      <c r="U23" s="63">
        <f>IF(R23=0,0,S23/R23)</f>
        <v>0</v>
      </c>
      <c r="V23" s="17"/>
      <c r="W23" s="17"/>
      <c r="X23" s="17"/>
      <c r="Y23" s="54" t="s">
        <v>39</v>
      </c>
    </row>
    <row r="24" spans="1:25" x14ac:dyDescent="0.25">
      <c r="A24" s="65"/>
      <c r="B24" s="23">
        <v>5304005</v>
      </c>
      <c r="C24" s="15" t="s">
        <v>33</v>
      </c>
      <c r="D24" s="66" t="s">
        <v>66</v>
      </c>
      <c r="E24" s="17"/>
      <c r="F24" s="67"/>
      <c r="G24" s="40"/>
      <c r="H24" s="18"/>
      <c r="I24" s="40"/>
      <c r="J24" s="40"/>
      <c r="K24" s="34"/>
      <c r="L24" s="68"/>
      <c r="M24" s="19"/>
      <c r="N24" s="32"/>
      <c r="O24" s="173"/>
      <c r="P24" s="34"/>
      <c r="Q24" s="31"/>
      <c r="R24" s="31"/>
      <c r="S24" s="55"/>
      <c r="T24" s="32"/>
      <c r="U24" s="32"/>
      <c r="V24" s="38"/>
      <c r="W24" s="38"/>
      <c r="X24" s="17"/>
      <c r="Y24" s="17"/>
    </row>
    <row r="25" spans="1:25" x14ac:dyDescent="0.25">
      <c r="A25" s="65"/>
      <c r="B25" s="22">
        <v>53040050001</v>
      </c>
      <c r="C25" s="23" t="s">
        <v>35</v>
      </c>
      <c r="D25" s="45" t="s">
        <v>67</v>
      </c>
      <c r="E25" s="17"/>
      <c r="F25" s="18">
        <v>1</v>
      </c>
      <c r="G25" s="48"/>
      <c r="H25" s="18">
        <f>+H27</f>
        <v>1</v>
      </c>
      <c r="I25" s="48"/>
      <c r="J25" s="69"/>
      <c r="K25" s="34"/>
      <c r="L25" s="41"/>
      <c r="M25" s="47"/>
      <c r="N25" s="32"/>
      <c r="O25" s="173"/>
      <c r="P25" s="42"/>
      <c r="Q25" s="31"/>
      <c r="R25" s="31"/>
      <c r="S25" s="55"/>
      <c r="T25" s="32"/>
      <c r="U25" s="32"/>
      <c r="V25" s="38"/>
      <c r="W25" s="38"/>
      <c r="X25" s="17"/>
      <c r="Y25" s="60"/>
    </row>
    <row r="26" spans="1:25" x14ac:dyDescent="0.25">
      <c r="A26" s="171">
        <v>4152</v>
      </c>
      <c r="B26" s="64"/>
      <c r="C26" s="181" t="s">
        <v>40</v>
      </c>
      <c r="D26" s="182" t="s">
        <v>68</v>
      </c>
      <c r="E26" s="27" t="s">
        <v>69</v>
      </c>
      <c r="F26" s="18"/>
      <c r="G26" s="40"/>
      <c r="H26" s="21"/>
      <c r="I26" s="35"/>
      <c r="J26" s="20"/>
      <c r="K26" s="20">
        <f>+K27+K28+K29</f>
        <v>1032</v>
      </c>
      <c r="L26" s="41">
        <f>SUM(L27:L29)</f>
        <v>1</v>
      </c>
      <c r="M26" s="153">
        <f>SUM(M27:M29)</f>
        <v>2</v>
      </c>
      <c r="N26" s="32">
        <f>SUM(N27:N29)</f>
        <v>0.22</v>
      </c>
      <c r="O26" s="173">
        <f>IF(Q26&gt;0,N26,"na")</f>
        <v>0.22</v>
      </c>
      <c r="P26" s="53">
        <f>SUM(P27+P28+P29)</f>
        <v>3000000000</v>
      </c>
      <c r="Q26" s="31">
        <f>SUM(Q27+Q28+Q29)</f>
        <v>3000000000</v>
      </c>
      <c r="R26" s="34">
        <f>SUM(R27+R28+R29)</f>
        <v>829642550</v>
      </c>
      <c r="S26" s="34">
        <f>SUM(S27+S28+S29)</f>
        <v>239713250</v>
      </c>
      <c r="T26" s="63">
        <f>IF(Q26=0,0,R26/Q26)</f>
        <v>0.27654751666666666</v>
      </c>
      <c r="U26" s="32">
        <f>IF(R26=0,0,S26/R26)</f>
        <v>0.28893557834033462</v>
      </c>
      <c r="V26" s="17"/>
      <c r="W26" s="17"/>
      <c r="X26" s="17"/>
      <c r="Y26" s="17"/>
    </row>
    <row r="27" spans="1:25" ht="108" x14ac:dyDescent="0.25">
      <c r="A27" s="171"/>
      <c r="B27" s="64"/>
      <c r="C27" s="181"/>
      <c r="D27" s="182"/>
      <c r="E27" s="27" t="s">
        <v>70</v>
      </c>
      <c r="F27" s="21"/>
      <c r="G27" s="35" t="s">
        <v>67</v>
      </c>
      <c r="H27" s="21">
        <v>1</v>
      </c>
      <c r="I27" s="35" t="s">
        <v>71</v>
      </c>
      <c r="J27" s="60" t="s">
        <v>72</v>
      </c>
      <c r="K27" s="29">
        <v>1</v>
      </c>
      <c r="L27" s="30">
        <v>0.8</v>
      </c>
      <c r="M27" s="153">
        <v>1</v>
      </c>
      <c r="N27" s="32">
        <v>0.2</v>
      </c>
      <c r="O27" s="173"/>
      <c r="P27" s="70">
        <v>2116444056</v>
      </c>
      <c r="Q27" s="31">
        <v>2116444056</v>
      </c>
      <c r="R27" s="55">
        <v>754252250</v>
      </c>
      <c r="S27" s="55">
        <v>239713250</v>
      </c>
      <c r="T27" s="63">
        <f>IF(Q27=0,0,R27/Q27)</f>
        <v>0.35637712599193788</v>
      </c>
      <c r="U27" s="63">
        <f>IF(R1087=0,0,S27/R27)</f>
        <v>0</v>
      </c>
      <c r="V27" s="38">
        <v>44242</v>
      </c>
      <c r="W27" s="38">
        <v>44561</v>
      </c>
      <c r="X27" s="60" t="s">
        <v>73</v>
      </c>
      <c r="Y27" s="174" t="s">
        <v>39</v>
      </c>
    </row>
    <row r="28" spans="1:25" ht="54" x14ac:dyDescent="0.25">
      <c r="A28" s="171"/>
      <c r="B28" s="64"/>
      <c r="C28" s="181"/>
      <c r="D28" s="182"/>
      <c r="E28" s="27" t="s">
        <v>74</v>
      </c>
      <c r="F28" s="18"/>
      <c r="G28" s="48"/>
      <c r="H28" s="18"/>
      <c r="I28" s="48" t="s">
        <v>75</v>
      </c>
      <c r="J28" s="48" t="s">
        <v>76</v>
      </c>
      <c r="K28" s="34">
        <v>851</v>
      </c>
      <c r="L28" s="63">
        <v>0.1</v>
      </c>
      <c r="M28" s="154">
        <v>0</v>
      </c>
      <c r="N28" s="32">
        <v>0</v>
      </c>
      <c r="O28" s="173"/>
      <c r="P28" s="42">
        <v>397555944</v>
      </c>
      <c r="Q28" s="31">
        <v>397555944</v>
      </c>
      <c r="R28" s="31">
        <v>0</v>
      </c>
      <c r="S28" s="31">
        <v>0</v>
      </c>
      <c r="T28" s="63">
        <f>IF(Q28=0,0,R28/Q28)</f>
        <v>0</v>
      </c>
      <c r="U28" s="63">
        <f>IF(R28=0,0,S28/R28)</f>
        <v>0</v>
      </c>
      <c r="V28" s="38"/>
      <c r="W28" s="38"/>
      <c r="X28" s="17"/>
      <c r="Y28" s="174"/>
    </row>
    <row r="29" spans="1:25" ht="54" x14ac:dyDescent="0.25">
      <c r="A29" s="171"/>
      <c r="B29" s="64"/>
      <c r="C29" s="181"/>
      <c r="D29" s="182"/>
      <c r="E29" s="27" t="s">
        <v>77</v>
      </c>
      <c r="F29" s="18"/>
      <c r="G29" s="40"/>
      <c r="H29" s="18"/>
      <c r="I29" s="48" t="s">
        <v>78</v>
      </c>
      <c r="J29" s="48" t="s">
        <v>79</v>
      </c>
      <c r="K29" s="34">
        <v>180</v>
      </c>
      <c r="L29" s="63">
        <v>0.1</v>
      </c>
      <c r="M29" s="153">
        <v>1</v>
      </c>
      <c r="N29" s="32">
        <v>0.02</v>
      </c>
      <c r="O29" s="173"/>
      <c r="P29" s="42">
        <v>486000000</v>
      </c>
      <c r="Q29" s="31">
        <v>486000000</v>
      </c>
      <c r="R29" s="31">
        <v>75390300</v>
      </c>
      <c r="S29" s="31">
        <v>0</v>
      </c>
      <c r="T29" s="63">
        <f>IF(Q29=0,0,R29/Q29)</f>
        <v>0.15512407407407408</v>
      </c>
      <c r="U29" s="63">
        <f>IF(R29=0,0,S29/R29)</f>
        <v>0</v>
      </c>
      <c r="V29" s="38">
        <v>44255</v>
      </c>
      <c r="W29" s="38">
        <v>44561</v>
      </c>
      <c r="X29" s="151" t="s">
        <v>217</v>
      </c>
      <c r="Y29" s="174"/>
    </row>
    <row r="30" spans="1:25" x14ac:dyDescent="0.25">
      <c r="A30" s="65"/>
      <c r="B30" s="23">
        <v>53040050002</v>
      </c>
      <c r="C30" s="23" t="s">
        <v>35</v>
      </c>
      <c r="D30" s="45" t="s">
        <v>80</v>
      </c>
      <c r="E30" s="17"/>
      <c r="F30" s="47">
        <v>1402</v>
      </c>
      <c r="G30" s="40"/>
      <c r="H30" s="152">
        <f>SUM(H32:H38)</f>
        <v>82</v>
      </c>
      <c r="I30" s="48"/>
      <c r="J30" s="48"/>
      <c r="K30" s="34"/>
      <c r="L30" s="63"/>
      <c r="M30" s="19"/>
      <c r="N30" s="32"/>
      <c r="O30" s="62"/>
      <c r="P30" s="42"/>
      <c r="Q30" s="31"/>
      <c r="R30" s="34"/>
      <c r="S30" s="34"/>
      <c r="T30" s="32"/>
      <c r="U30" s="32"/>
      <c r="V30" s="38"/>
      <c r="W30" s="38"/>
      <c r="X30" s="17"/>
      <c r="Y30" s="174"/>
    </row>
    <row r="31" spans="1:25" x14ac:dyDescent="0.25">
      <c r="A31" s="171">
        <v>4152</v>
      </c>
      <c r="B31" s="40"/>
      <c r="C31" s="175" t="s">
        <v>40</v>
      </c>
      <c r="D31" s="183" t="s">
        <v>81</v>
      </c>
      <c r="E31" s="17" t="s">
        <v>82</v>
      </c>
      <c r="F31" s="18"/>
      <c r="G31" s="40"/>
      <c r="H31" s="18"/>
      <c r="I31" s="48"/>
      <c r="J31" s="48"/>
      <c r="K31" s="71">
        <v>1300</v>
      </c>
      <c r="L31" s="63">
        <f>SUM(L32)</f>
        <v>1</v>
      </c>
      <c r="M31" s="31">
        <f>SUM(M32)</f>
        <v>82</v>
      </c>
      <c r="N31" s="32">
        <f>SUM(N32)</f>
        <v>0.05</v>
      </c>
      <c r="O31" s="173">
        <f>IF(Q32&gt;0,N32,"na")</f>
        <v>0.05</v>
      </c>
      <c r="P31" s="42">
        <f>SUM(P32)</f>
        <v>3017946880</v>
      </c>
      <c r="Q31" s="31">
        <f>SUM(Q32)</f>
        <v>3017946880</v>
      </c>
      <c r="R31" s="31">
        <f>SUM(R32)</f>
        <v>454836000</v>
      </c>
      <c r="S31" s="43">
        <f>SUM(S32)</f>
        <v>92695000</v>
      </c>
      <c r="T31" s="32">
        <f t="shared" ref="T31:U42" si="1">IF(Q31=0,0,R31/Q31)</f>
        <v>0.15071040614207232</v>
      </c>
      <c r="U31" s="32">
        <f t="shared" si="1"/>
        <v>0.2037987318506011</v>
      </c>
      <c r="V31" s="38"/>
      <c r="W31" s="38"/>
      <c r="X31" s="17"/>
      <c r="Y31" s="54"/>
    </row>
    <row r="32" spans="1:25" ht="40.5" x14ac:dyDescent="0.25">
      <c r="A32" s="171"/>
      <c r="B32" s="22"/>
      <c r="C32" s="175"/>
      <c r="D32" s="183"/>
      <c r="E32" s="17" t="s">
        <v>83</v>
      </c>
      <c r="F32" s="18"/>
      <c r="G32" s="60" t="s">
        <v>80</v>
      </c>
      <c r="H32" s="18">
        <v>82</v>
      </c>
      <c r="I32" s="60" t="s">
        <v>84</v>
      </c>
      <c r="J32" s="60" t="s">
        <v>80</v>
      </c>
      <c r="K32" s="71">
        <v>1300</v>
      </c>
      <c r="L32" s="41">
        <v>1</v>
      </c>
      <c r="M32" s="31">
        <v>82</v>
      </c>
      <c r="N32" s="32">
        <v>0.05</v>
      </c>
      <c r="O32" s="173"/>
      <c r="P32" s="31">
        <v>3017946880</v>
      </c>
      <c r="Q32" s="31">
        <v>3017946880</v>
      </c>
      <c r="R32" s="31">
        <v>454836000</v>
      </c>
      <c r="S32" s="31">
        <v>92695000</v>
      </c>
      <c r="T32" s="63">
        <f t="shared" si="1"/>
        <v>0.15071040614207232</v>
      </c>
      <c r="U32" s="63">
        <f t="shared" si="1"/>
        <v>0.2037987318506011</v>
      </c>
      <c r="V32" s="17"/>
      <c r="W32" s="17"/>
      <c r="X32" s="60" t="s">
        <v>85</v>
      </c>
      <c r="Y32" s="174" t="s">
        <v>39</v>
      </c>
    </row>
    <row r="33" spans="1:25" x14ac:dyDescent="0.25">
      <c r="A33" s="171">
        <v>4152</v>
      </c>
      <c r="B33" s="22"/>
      <c r="C33" s="175" t="s">
        <v>40</v>
      </c>
      <c r="D33" s="60" t="s">
        <v>86</v>
      </c>
      <c r="E33" s="17" t="s">
        <v>87</v>
      </c>
      <c r="F33" s="18"/>
      <c r="G33" s="40"/>
      <c r="H33" s="18"/>
      <c r="I33" s="48"/>
      <c r="J33" s="48"/>
      <c r="K33" s="34">
        <f>SUM(K34)</f>
        <v>60</v>
      </c>
      <c r="L33" s="32">
        <f>SUM(L34)</f>
        <v>1</v>
      </c>
      <c r="M33" s="31">
        <f>SUM(M34)</f>
        <v>0</v>
      </c>
      <c r="N33" s="32">
        <v>0</v>
      </c>
      <c r="O33" s="173">
        <f>IF(Q33&gt;0,N33,"na")</f>
        <v>0</v>
      </c>
      <c r="P33" s="42">
        <f>SUM(P34)</f>
        <v>355628787</v>
      </c>
      <c r="Q33" s="31">
        <f>SUM(Q34)</f>
        <v>355628787</v>
      </c>
      <c r="R33" s="34">
        <f>SUM(R34:R36)</f>
        <v>0</v>
      </c>
      <c r="S33" s="34">
        <f>SUM(S34)</f>
        <v>0</v>
      </c>
      <c r="T33" s="32">
        <f t="shared" si="1"/>
        <v>0</v>
      </c>
      <c r="U33" s="32">
        <f t="shared" si="1"/>
        <v>0</v>
      </c>
      <c r="V33" s="17"/>
      <c r="W33" s="17"/>
      <c r="X33" s="17"/>
      <c r="Y33" s="174"/>
    </row>
    <row r="34" spans="1:25" ht="40.5" x14ac:dyDescent="0.25">
      <c r="A34" s="171"/>
      <c r="B34" s="64"/>
      <c r="C34" s="175"/>
      <c r="D34" s="60"/>
      <c r="E34" s="17" t="s">
        <v>88</v>
      </c>
      <c r="F34" s="18"/>
      <c r="G34" s="48" t="s">
        <v>89</v>
      </c>
      <c r="H34" s="18">
        <v>0</v>
      </c>
      <c r="I34" s="60" t="s">
        <v>90</v>
      </c>
      <c r="J34" s="60" t="s">
        <v>91</v>
      </c>
      <c r="K34" s="34">
        <v>60</v>
      </c>
      <c r="L34" s="41">
        <v>1</v>
      </c>
      <c r="M34" s="31">
        <v>0</v>
      </c>
      <c r="N34" s="32">
        <v>0</v>
      </c>
      <c r="O34" s="173"/>
      <c r="P34" s="42">
        <v>355628787</v>
      </c>
      <c r="Q34" s="31">
        <v>355628787</v>
      </c>
      <c r="R34" s="31">
        <v>0</v>
      </c>
      <c r="S34" s="31">
        <v>0</v>
      </c>
      <c r="T34" s="63">
        <f t="shared" si="1"/>
        <v>0</v>
      </c>
      <c r="U34" s="63">
        <f t="shared" si="1"/>
        <v>0</v>
      </c>
      <c r="V34" s="38"/>
      <c r="W34" s="38"/>
      <c r="X34" s="17"/>
      <c r="Y34" s="174"/>
    </row>
    <row r="35" spans="1:25" x14ac:dyDescent="0.25">
      <c r="A35" s="171">
        <v>4152</v>
      </c>
      <c r="B35" s="64"/>
      <c r="C35" s="175" t="s">
        <v>40</v>
      </c>
      <c r="D35" s="174" t="s">
        <v>92</v>
      </c>
      <c r="E35" s="17" t="s">
        <v>93</v>
      </c>
      <c r="F35" s="18"/>
      <c r="G35" s="40"/>
      <c r="H35" s="18"/>
      <c r="I35" s="48"/>
      <c r="J35" s="48"/>
      <c r="K35" s="34">
        <f>SUM(K36)</f>
        <v>24</v>
      </c>
      <c r="L35" s="63">
        <f>SUM(L36)</f>
        <v>1</v>
      </c>
      <c r="M35" s="31">
        <f>SUM(M36)</f>
        <v>0</v>
      </c>
      <c r="N35" s="32">
        <v>0</v>
      </c>
      <c r="O35" s="173">
        <f>IF(Q35&gt;0,N35,"na")</f>
        <v>0</v>
      </c>
      <c r="P35" s="42">
        <f>SUM(P36)</f>
        <v>119604014</v>
      </c>
      <c r="Q35" s="31">
        <f>SUM(Q36)</f>
        <v>119604014</v>
      </c>
      <c r="R35" s="34">
        <v>0</v>
      </c>
      <c r="S35" s="34">
        <v>0</v>
      </c>
      <c r="T35" s="63">
        <f t="shared" si="1"/>
        <v>0</v>
      </c>
      <c r="U35" s="63">
        <f t="shared" si="1"/>
        <v>0</v>
      </c>
      <c r="V35" s="38"/>
      <c r="W35" s="38"/>
      <c r="X35" s="17"/>
      <c r="Y35" s="174"/>
    </row>
    <row r="36" spans="1:25" ht="75" x14ac:dyDescent="0.25">
      <c r="A36" s="171"/>
      <c r="B36" s="64"/>
      <c r="C36" s="175"/>
      <c r="D36" s="174"/>
      <c r="E36" s="17" t="s">
        <v>94</v>
      </c>
      <c r="F36" s="18"/>
      <c r="G36" s="72" t="s">
        <v>95</v>
      </c>
      <c r="H36" s="18">
        <v>0</v>
      </c>
      <c r="I36" s="60" t="s">
        <v>96</v>
      </c>
      <c r="J36" s="60" t="s">
        <v>97</v>
      </c>
      <c r="K36" s="34">
        <v>24</v>
      </c>
      <c r="L36" s="41">
        <v>1</v>
      </c>
      <c r="M36" s="31">
        <v>0</v>
      </c>
      <c r="N36" s="32">
        <v>0</v>
      </c>
      <c r="O36" s="173"/>
      <c r="P36" s="31">
        <v>119604014</v>
      </c>
      <c r="Q36" s="31">
        <v>119604014</v>
      </c>
      <c r="R36" s="34">
        <v>0</v>
      </c>
      <c r="S36" s="34">
        <v>0</v>
      </c>
      <c r="T36" s="63">
        <f t="shared" si="1"/>
        <v>0</v>
      </c>
      <c r="U36" s="63">
        <f t="shared" si="1"/>
        <v>0</v>
      </c>
      <c r="V36" s="17"/>
      <c r="W36" s="17"/>
      <c r="X36" s="17"/>
      <c r="Y36" s="174"/>
    </row>
    <row r="37" spans="1:25" x14ac:dyDescent="0.25">
      <c r="A37" s="171">
        <v>4152</v>
      </c>
      <c r="B37" s="64"/>
      <c r="C37" s="175" t="s">
        <v>40</v>
      </c>
      <c r="D37" s="174" t="s">
        <v>98</v>
      </c>
      <c r="E37" s="17" t="s">
        <v>99</v>
      </c>
      <c r="F37" s="18"/>
      <c r="G37" s="60"/>
      <c r="H37" s="18"/>
      <c r="I37" s="60"/>
      <c r="J37" s="60"/>
      <c r="K37" s="34">
        <f>SUM(K38)</f>
        <v>6</v>
      </c>
      <c r="L37" s="41">
        <f>SUM(L38)</f>
        <v>1</v>
      </c>
      <c r="M37" s="31">
        <f>SUM(M38)</f>
        <v>0</v>
      </c>
      <c r="N37" s="32">
        <v>0</v>
      </c>
      <c r="O37" s="173">
        <f>IF(Q37&gt;0,N37,"na")</f>
        <v>0</v>
      </c>
      <c r="P37" s="42">
        <f>SUM(P38)</f>
        <v>60000000</v>
      </c>
      <c r="Q37" s="31">
        <f>SUM(Q38)</f>
        <v>60000000</v>
      </c>
      <c r="R37" s="73">
        <v>0</v>
      </c>
      <c r="S37" s="34">
        <v>0</v>
      </c>
      <c r="T37" s="32">
        <f t="shared" si="1"/>
        <v>0</v>
      </c>
      <c r="U37" s="32">
        <f t="shared" si="1"/>
        <v>0</v>
      </c>
      <c r="V37" s="17"/>
      <c r="W37" s="17"/>
      <c r="X37" s="17"/>
      <c r="Y37" s="174"/>
    </row>
    <row r="38" spans="1:25" ht="75" x14ac:dyDescent="0.25">
      <c r="A38" s="171"/>
      <c r="B38" s="64"/>
      <c r="C38" s="175"/>
      <c r="D38" s="174"/>
      <c r="E38" s="17" t="s">
        <v>100</v>
      </c>
      <c r="F38" s="18"/>
      <c r="G38" s="72" t="s">
        <v>95</v>
      </c>
      <c r="H38" s="18">
        <v>0</v>
      </c>
      <c r="I38" s="60" t="s">
        <v>101</v>
      </c>
      <c r="J38" s="60" t="s">
        <v>102</v>
      </c>
      <c r="K38" s="34">
        <v>6</v>
      </c>
      <c r="L38" s="41">
        <v>1</v>
      </c>
      <c r="M38" s="31">
        <v>0</v>
      </c>
      <c r="N38" s="32">
        <v>0</v>
      </c>
      <c r="O38" s="173"/>
      <c r="P38" s="42">
        <v>60000000</v>
      </c>
      <c r="Q38" s="31">
        <v>60000000</v>
      </c>
      <c r="R38" s="73">
        <v>0</v>
      </c>
      <c r="S38" s="34">
        <v>0</v>
      </c>
      <c r="T38" s="63">
        <f t="shared" si="1"/>
        <v>0</v>
      </c>
      <c r="U38" s="63">
        <f t="shared" si="1"/>
        <v>0</v>
      </c>
      <c r="V38" s="38"/>
      <c r="W38" s="38"/>
      <c r="X38" s="17"/>
      <c r="Y38" s="174"/>
    </row>
    <row r="39" spans="1:25" x14ac:dyDescent="0.25">
      <c r="A39" s="171">
        <v>4152</v>
      </c>
      <c r="B39" s="64"/>
      <c r="C39" s="175" t="s">
        <v>40</v>
      </c>
      <c r="D39" s="174" t="s">
        <v>103</v>
      </c>
      <c r="E39" s="17" t="s">
        <v>104</v>
      </c>
      <c r="F39" s="18"/>
      <c r="G39" s="60"/>
      <c r="H39" s="18"/>
      <c r="I39" s="60"/>
      <c r="J39" s="60"/>
      <c r="K39" s="34">
        <f>SUM(K40)</f>
        <v>5</v>
      </c>
      <c r="L39" s="41">
        <f>SUM(L40)</f>
        <v>1</v>
      </c>
      <c r="M39" s="31">
        <f>SUM(M40)</f>
        <v>0</v>
      </c>
      <c r="N39" s="32">
        <v>0</v>
      </c>
      <c r="O39" s="173">
        <f>IF(Q39&gt;0,N39,"na")</f>
        <v>0</v>
      </c>
      <c r="P39" s="42">
        <f>SUM(P40)</f>
        <v>25000000</v>
      </c>
      <c r="Q39" s="31">
        <f>SUM(Q40)</f>
        <v>25000000</v>
      </c>
      <c r="R39" s="34">
        <f>SUM(R40)</f>
        <v>0</v>
      </c>
      <c r="S39" s="34">
        <f>SUM(S40)</f>
        <v>0</v>
      </c>
      <c r="T39" s="63">
        <f t="shared" si="1"/>
        <v>0</v>
      </c>
      <c r="U39" s="63">
        <f t="shared" si="1"/>
        <v>0</v>
      </c>
      <c r="V39" s="38"/>
      <c r="W39" s="38"/>
      <c r="X39" s="17"/>
      <c r="Y39" s="174"/>
    </row>
    <row r="40" spans="1:25" ht="75" x14ac:dyDescent="0.25">
      <c r="A40" s="171"/>
      <c r="B40" s="64"/>
      <c r="C40" s="175"/>
      <c r="D40" s="174"/>
      <c r="E40" s="17" t="s">
        <v>105</v>
      </c>
      <c r="F40" s="18"/>
      <c r="G40" s="72" t="s">
        <v>95</v>
      </c>
      <c r="H40" s="18">
        <v>0</v>
      </c>
      <c r="I40" s="60" t="s">
        <v>106</v>
      </c>
      <c r="J40" s="60" t="s">
        <v>107</v>
      </c>
      <c r="K40" s="34">
        <v>5</v>
      </c>
      <c r="L40" s="41">
        <v>1</v>
      </c>
      <c r="M40" s="31">
        <v>0</v>
      </c>
      <c r="N40" s="32">
        <v>0</v>
      </c>
      <c r="O40" s="173"/>
      <c r="P40" s="42">
        <v>25000000</v>
      </c>
      <c r="Q40" s="31">
        <v>25000000</v>
      </c>
      <c r="R40" s="34">
        <v>0</v>
      </c>
      <c r="S40" s="34">
        <v>0</v>
      </c>
      <c r="T40" s="63">
        <f t="shared" si="1"/>
        <v>0</v>
      </c>
      <c r="U40" s="63">
        <f t="shared" si="1"/>
        <v>0</v>
      </c>
      <c r="V40" s="17"/>
      <c r="W40" s="17"/>
      <c r="X40" s="17"/>
      <c r="Y40" s="174"/>
    </row>
    <row r="41" spans="1:25" x14ac:dyDescent="0.25">
      <c r="A41" s="171">
        <v>4152</v>
      </c>
      <c r="B41" s="64"/>
      <c r="C41" s="175" t="s">
        <v>40</v>
      </c>
      <c r="D41" s="174" t="s">
        <v>108</v>
      </c>
      <c r="E41" s="17" t="s">
        <v>109</v>
      </c>
      <c r="F41" s="18"/>
      <c r="G41" s="60"/>
      <c r="H41" s="18"/>
      <c r="I41" s="60"/>
      <c r="J41" s="60"/>
      <c r="K41" s="34">
        <f>SUM(K42)</f>
        <v>7</v>
      </c>
      <c r="L41" s="41">
        <f>SUM(L42)</f>
        <v>1</v>
      </c>
      <c r="M41" s="31">
        <f>SUM(M42)</f>
        <v>0</v>
      </c>
      <c r="N41" s="32">
        <v>0</v>
      </c>
      <c r="O41" s="173">
        <f>IF(Q41&gt;0,N41,"na")</f>
        <v>0</v>
      </c>
      <c r="P41" s="42">
        <f>SUM(P42)</f>
        <v>42000000</v>
      </c>
      <c r="Q41" s="31">
        <f>SUM(Q42)</f>
        <v>42000000</v>
      </c>
      <c r="R41" s="55">
        <v>0</v>
      </c>
      <c r="S41" s="34">
        <v>0</v>
      </c>
      <c r="T41" s="63">
        <f t="shared" si="1"/>
        <v>0</v>
      </c>
      <c r="U41" s="63">
        <f t="shared" si="1"/>
        <v>0</v>
      </c>
      <c r="V41" s="17"/>
      <c r="W41" s="17"/>
      <c r="X41" s="17"/>
      <c r="Y41" s="174"/>
    </row>
    <row r="42" spans="1:25" ht="75" x14ac:dyDescent="0.25">
      <c r="A42" s="171"/>
      <c r="B42" s="64"/>
      <c r="C42" s="175"/>
      <c r="D42" s="174"/>
      <c r="E42" s="17" t="s">
        <v>110</v>
      </c>
      <c r="F42" s="18"/>
      <c r="G42" s="72" t="s">
        <v>95</v>
      </c>
      <c r="H42" s="18">
        <v>0</v>
      </c>
      <c r="I42" s="60" t="s">
        <v>111</v>
      </c>
      <c r="J42" s="60" t="s">
        <v>97</v>
      </c>
      <c r="K42" s="34">
        <v>7</v>
      </c>
      <c r="L42" s="41">
        <v>1</v>
      </c>
      <c r="M42" s="31">
        <v>0</v>
      </c>
      <c r="N42" s="32">
        <v>0</v>
      </c>
      <c r="O42" s="173"/>
      <c r="P42" s="42">
        <v>42000000</v>
      </c>
      <c r="Q42" s="31">
        <v>42000000</v>
      </c>
      <c r="R42" s="55">
        <v>0</v>
      </c>
      <c r="S42" s="34">
        <v>0</v>
      </c>
      <c r="T42" s="63">
        <f t="shared" si="1"/>
        <v>0</v>
      </c>
      <c r="U42" s="63">
        <f t="shared" si="1"/>
        <v>0</v>
      </c>
      <c r="V42" s="38"/>
      <c r="W42" s="38"/>
      <c r="X42" s="17"/>
      <c r="Y42" s="174"/>
    </row>
    <row r="43" spans="1:25" x14ac:dyDescent="0.25">
      <c r="A43" s="74"/>
      <c r="B43" s="64">
        <v>53040050003</v>
      </c>
      <c r="C43" s="23" t="s">
        <v>35</v>
      </c>
      <c r="D43" s="75" t="s">
        <v>112</v>
      </c>
      <c r="E43" s="18"/>
      <c r="F43" s="47">
        <v>1000</v>
      </c>
      <c r="G43" s="40"/>
      <c r="H43" s="152">
        <f>SUM(H45:H47)</f>
        <v>390</v>
      </c>
      <c r="I43" s="48"/>
      <c r="J43" s="48"/>
      <c r="K43" s="34"/>
      <c r="L43" s="63"/>
      <c r="M43" s="19"/>
      <c r="N43" s="32"/>
      <c r="O43" s="62"/>
      <c r="P43" s="42"/>
      <c r="Q43" s="31"/>
      <c r="R43" s="43"/>
      <c r="S43" s="34"/>
      <c r="T43" s="63"/>
      <c r="U43" s="63"/>
      <c r="V43" s="38"/>
      <c r="W43" s="38"/>
      <c r="X43" s="17"/>
      <c r="Y43" s="60"/>
    </row>
    <row r="44" spans="1:25" x14ac:dyDescent="0.25">
      <c r="A44" s="184">
        <v>4152</v>
      </c>
      <c r="B44" s="64"/>
      <c r="C44" s="175" t="s">
        <v>40</v>
      </c>
      <c r="D44" s="183" t="s">
        <v>113</v>
      </c>
      <c r="E44" s="17" t="s">
        <v>114</v>
      </c>
      <c r="F44" s="18"/>
      <c r="G44" s="17"/>
      <c r="H44" s="18"/>
      <c r="I44" s="60"/>
      <c r="J44" s="17"/>
      <c r="K44" s="34">
        <f>SUM(K45:K47)</f>
        <v>11400</v>
      </c>
      <c r="L44" s="68">
        <f>SUM(L45:L47)</f>
        <v>1</v>
      </c>
      <c r="M44" s="31">
        <f>SUM(M45:M47)</f>
        <v>390</v>
      </c>
      <c r="N44" s="32">
        <f>SUM(N45:N47)</f>
        <v>0.3</v>
      </c>
      <c r="O44" s="173">
        <f>IF(Q44&gt;0,N44,"na")</f>
        <v>0.3</v>
      </c>
      <c r="P44" s="42">
        <f>SUM(P45:P47)</f>
        <v>55856147278</v>
      </c>
      <c r="Q44" s="31">
        <f>SUM(Q45+Q46+Q47)</f>
        <v>62074604124</v>
      </c>
      <c r="R44" s="34">
        <f>SUM(R45+R46+R47)</f>
        <v>12447523821</v>
      </c>
      <c r="S44" s="34">
        <f>SUM(S45+S46+S47)</f>
        <v>9442411231</v>
      </c>
      <c r="T44" s="63">
        <f t="shared" ref="T44:U47" si="2">IF(Q44=0,0,R44/Q44)</f>
        <v>0.20052522278087948</v>
      </c>
      <c r="U44" s="63">
        <f t="shared" si="2"/>
        <v>0.75857747828285915</v>
      </c>
      <c r="V44" s="38"/>
      <c r="W44" s="38"/>
      <c r="X44" s="17"/>
      <c r="Y44" s="60"/>
    </row>
    <row r="45" spans="1:25" ht="81" x14ac:dyDescent="0.25">
      <c r="A45" s="184"/>
      <c r="B45" s="64"/>
      <c r="C45" s="175"/>
      <c r="D45" s="183"/>
      <c r="E45" s="17" t="s">
        <v>115</v>
      </c>
      <c r="F45" s="18"/>
      <c r="G45" s="60" t="s">
        <v>112</v>
      </c>
      <c r="H45" s="18">
        <v>390</v>
      </c>
      <c r="I45" s="60" t="s">
        <v>116</v>
      </c>
      <c r="J45" s="60" t="s">
        <v>117</v>
      </c>
      <c r="K45" s="34">
        <v>1000</v>
      </c>
      <c r="L45" s="41">
        <v>0.8</v>
      </c>
      <c r="M45" s="31">
        <v>390</v>
      </c>
      <c r="N45" s="32">
        <v>0.3</v>
      </c>
      <c r="O45" s="173"/>
      <c r="P45" s="42">
        <v>53598828278</v>
      </c>
      <c r="Q45" s="31">
        <v>59817285124</v>
      </c>
      <c r="R45" s="31">
        <v>12447523821</v>
      </c>
      <c r="S45" s="31">
        <v>9442411231</v>
      </c>
      <c r="T45" s="63">
        <f t="shared" si="2"/>
        <v>0.20809242337221656</v>
      </c>
      <c r="U45" s="63">
        <f t="shared" si="2"/>
        <v>0.75857747828285915</v>
      </c>
      <c r="V45" s="38">
        <v>44226</v>
      </c>
      <c r="W45" s="38">
        <v>44561</v>
      </c>
      <c r="X45" s="60" t="s">
        <v>118</v>
      </c>
      <c r="Y45" s="54" t="s">
        <v>119</v>
      </c>
    </row>
    <row r="46" spans="1:25" ht="67.5" x14ac:dyDescent="0.25">
      <c r="A46" s="184"/>
      <c r="B46" s="64"/>
      <c r="C46" s="175"/>
      <c r="D46" s="183"/>
      <c r="E46" s="17" t="s">
        <v>120</v>
      </c>
      <c r="F46" s="18"/>
      <c r="G46" s="17"/>
      <c r="H46" s="18"/>
      <c r="I46" s="60" t="s">
        <v>121</v>
      </c>
      <c r="J46" s="60" t="s">
        <v>122</v>
      </c>
      <c r="K46" s="34">
        <v>10000</v>
      </c>
      <c r="L46" s="41">
        <v>0.1</v>
      </c>
      <c r="M46" s="31">
        <v>0</v>
      </c>
      <c r="N46" s="32">
        <v>0</v>
      </c>
      <c r="O46" s="173"/>
      <c r="P46" s="42">
        <v>1657319000</v>
      </c>
      <c r="Q46" s="31">
        <v>1657319000</v>
      </c>
      <c r="R46" s="34">
        <v>0</v>
      </c>
      <c r="S46" s="34">
        <v>0</v>
      </c>
      <c r="T46" s="63">
        <f t="shared" si="2"/>
        <v>0</v>
      </c>
      <c r="U46" s="63">
        <f t="shared" si="2"/>
        <v>0</v>
      </c>
      <c r="V46" s="17"/>
      <c r="W46" s="17"/>
      <c r="X46" s="17"/>
      <c r="Y46" s="17"/>
    </row>
    <row r="47" spans="1:25" ht="54" x14ac:dyDescent="0.25">
      <c r="A47" s="184"/>
      <c r="B47" s="64"/>
      <c r="C47" s="175"/>
      <c r="D47" s="183"/>
      <c r="E47" s="17" t="s">
        <v>123</v>
      </c>
      <c r="F47" s="18"/>
      <c r="G47" s="17"/>
      <c r="H47" s="18"/>
      <c r="I47" s="60" t="s">
        <v>124</v>
      </c>
      <c r="J47" s="60" t="s">
        <v>125</v>
      </c>
      <c r="K47" s="34">
        <v>400</v>
      </c>
      <c r="L47" s="41">
        <v>0.1</v>
      </c>
      <c r="M47" s="31">
        <v>0</v>
      </c>
      <c r="N47" s="32">
        <v>0</v>
      </c>
      <c r="O47" s="173"/>
      <c r="P47" s="42">
        <v>600000000</v>
      </c>
      <c r="Q47" s="31">
        <v>600000000</v>
      </c>
      <c r="R47" s="34">
        <v>0</v>
      </c>
      <c r="S47" s="34">
        <v>0</v>
      </c>
      <c r="T47" s="63">
        <f t="shared" si="2"/>
        <v>0</v>
      </c>
      <c r="U47" s="63">
        <f t="shared" si="2"/>
        <v>0</v>
      </c>
      <c r="V47" s="17"/>
      <c r="W47" s="17"/>
      <c r="X47" s="17"/>
      <c r="Y47" s="17"/>
    </row>
    <row r="48" spans="1:25" x14ac:dyDescent="0.25">
      <c r="A48" s="76"/>
      <c r="B48" s="77">
        <v>53040050005</v>
      </c>
      <c r="C48" s="78" t="s">
        <v>35</v>
      </c>
      <c r="D48" s="79" t="s">
        <v>126</v>
      </c>
      <c r="E48" s="80"/>
      <c r="F48" s="80">
        <v>10</v>
      </c>
      <c r="G48" s="81"/>
      <c r="H48" s="80">
        <f>+H50</f>
        <v>0</v>
      </c>
      <c r="I48" s="79"/>
      <c r="J48" s="79"/>
      <c r="K48" s="82"/>
      <c r="L48" s="83"/>
      <c r="M48" s="84"/>
      <c r="N48" s="85"/>
      <c r="O48" s="86"/>
      <c r="P48" s="87"/>
      <c r="Q48" s="88"/>
      <c r="R48" s="82"/>
      <c r="S48" s="82"/>
      <c r="T48" s="85"/>
      <c r="U48" s="85"/>
      <c r="V48" s="89"/>
      <c r="W48" s="89"/>
      <c r="X48" s="89"/>
      <c r="Y48" s="89"/>
    </row>
    <row r="49" spans="1:25" x14ac:dyDescent="0.25">
      <c r="A49" s="184">
        <v>4152</v>
      </c>
      <c r="B49" s="64"/>
      <c r="C49" s="175" t="s">
        <v>40</v>
      </c>
      <c r="D49" s="174" t="s">
        <v>127</v>
      </c>
      <c r="E49" s="17" t="s">
        <v>128</v>
      </c>
      <c r="F49" s="18"/>
      <c r="G49" s="17"/>
      <c r="H49" s="18"/>
      <c r="I49" s="60"/>
      <c r="J49" s="60"/>
      <c r="K49" s="34">
        <f>SUM(K50)</f>
        <v>8</v>
      </c>
      <c r="L49" s="41">
        <f>SUM(L50)</f>
        <v>1</v>
      </c>
      <c r="M49" s="31">
        <f>SUM(M50)</f>
        <v>0</v>
      </c>
      <c r="N49" s="32">
        <v>0</v>
      </c>
      <c r="O49" s="173">
        <f>IF(Q49&gt;0,N49,"na")</f>
        <v>0</v>
      </c>
      <c r="P49" s="31">
        <f>SUM(P50)</f>
        <v>831962991</v>
      </c>
      <c r="Q49" s="31">
        <f>SUM(Q50)</f>
        <v>831962991</v>
      </c>
      <c r="R49" s="31">
        <f>SUM(R50)</f>
        <v>21440000</v>
      </c>
      <c r="S49" s="31">
        <f>SUM(S50)</f>
        <v>4288000</v>
      </c>
      <c r="T49" s="63">
        <f>IF(Q49=0,0,R49/Q49)</f>
        <v>2.5770377086400949E-2</v>
      </c>
      <c r="U49" s="63">
        <f>IF(R49=0,0,S49/R49)</f>
        <v>0.2</v>
      </c>
      <c r="V49" s="17"/>
      <c r="W49" s="17"/>
      <c r="X49" s="17"/>
      <c r="Y49" s="17"/>
    </row>
    <row r="50" spans="1:25" ht="121.5" x14ac:dyDescent="0.25">
      <c r="A50" s="184"/>
      <c r="B50" s="64"/>
      <c r="C50" s="175"/>
      <c r="D50" s="174"/>
      <c r="E50" s="17" t="s">
        <v>128</v>
      </c>
      <c r="F50" s="18"/>
      <c r="G50" s="60" t="s">
        <v>126</v>
      </c>
      <c r="H50" s="18">
        <v>0</v>
      </c>
      <c r="I50" s="60" t="s">
        <v>129</v>
      </c>
      <c r="J50" s="60" t="s">
        <v>130</v>
      </c>
      <c r="K50" s="34">
        <v>8</v>
      </c>
      <c r="L50" s="41">
        <v>1</v>
      </c>
      <c r="M50" s="31">
        <v>0</v>
      </c>
      <c r="N50" s="32">
        <v>0</v>
      </c>
      <c r="O50" s="173"/>
      <c r="P50" s="31">
        <v>831962991</v>
      </c>
      <c r="Q50" s="31">
        <v>831962991</v>
      </c>
      <c r="R50" s="31">
        <v>21440000</v>
      </c>
      <c r="S50" s="31">
        <v>4288000</v>
      </c>
      <c r="T50" s="63">
        <f>IF(Q50=0,0,R50/Q50)</f>
        <v>2.5770377086400949E-2</v>
      </c>
      <c r="U50" s="63">
        <f>IF(R50=0,0,S50/R50)</f>
        <v>0.2</v>
      </c>
      <c r="V50" s="38">
        <v>44242</v>
      </c>
      <c r="W50" s="38">
        <v>44561</v>
      </c>
      <c r="X50" s="60" t="s">
        <v>131</v>
      </c>
      <c r="Y50" s="60" t="s">
        <v>39</v>
      </c>
    </row>
    <row r="51" spans="1:25" ht="25.5" x14ac:dyDescent="0.25">
      <c r="A51" s="65"/>
      <c r="B51" s="22">
        <v>53040050006</v>
      </c>
      <c r="C51" s="23" t="s">
        <v>35</v>
      </c>
      <c r="D51" s="45" t="s">
        <v>132</v>
      </c>
      <c r="E51" s="18"/>
      <c r="F51" s="18">
        <v>1</v>
      </c>
      <c r="G51" s="40"/>
      <c r="H51" s="18">
        <f>+H53</f>
        <v>1</v>
      </c>
      <c r="I51" s="90"/>
      <c r="J51" s="48"/>
      <c r="K51" s="17"/>
      <c r="L51" s="63"/>
      <c r="M51" s="19"/>
      <c r="N51" s="32"/>
      <c r="O51" s="62"/>
      <c r="P51" s="42"/>
      <c r="Q51" s="31"/>
      <c r="R51" s="34"/>
      <c r="S51" s="34"/>
      <c r="T51" s="32"/>
      <c r="U51" s="32"/>
      <c r="V51" s="17"/>
      <c r="W51" s="17"/>
      <c r="X51" s="17"/>
      <c r="Y51" s="17"/>
    </row>
    <row r="52" spans="1:25" x14ac:dyDescent="0.25">
      <c r="A52" s="184">
        <v>4152</v>
      </c>
      <c r="B52" s="22"/>
      <c r="C52" s="175" t="s">
        <v>40</v>
      </c>
      <c r="D52" s="183" t="s">
        <v>133</v>
      </c>
      <c r="E52" s="17" t="s">
        <v>134</v>
      </c>
      <c r="F52" s="18"/>
      <c r="G52" s="91"/>
      <c r="H52" s="58"/>
      <c r="I52" s="60"/>
      <c r="J52" s="60"/>
      <c r="K52" s="17">
        <v>1</v>
      </c>
      <c r="L52" s="68">
        <f>SUM(L53:L55)</f>
        <v>1</v>
      </c>
      <c r="M52" s="31">
        <f>SUM(M53:M55)</f>
        <v>1</v>
      </c>
      <c r="N52" s="32">
        <f>SUM(N53:N55)</f>
        <v>0.35</v>
      </c>
      <c r="O52" s="173">
        <f>IF(Q52&gt;0,N52,"na")</f>
        <v>0.35</v>
      </c>
      <c r="P52" s="31">
        <f>SUM(P53+P54+P55)</f>
        <v>308513975</v>
      </c>
      <c r="Q52" s="31">
        <f>SUM(Q53+Q54+Q55)</f>
        <v>308513975</v>
      </c>
      <c r="R52" s="31">
        <f>SUM(R53+R54+R55)</f>
        <v>52256000</v>
      </c>
      <c r="S52" s="31">
        <f>SUM(S53+S54+S55)</f>
        <v>10714000</v>
      </c>
      <c r="T52" s="32">
        <f t="shared" ref="T52:U55" si="3">IF(Q52=0,0,R52/Q52)</f>
        <v>0.16937968531247247</v>
      </c>
      <c r="U52" s="32">
        <f t="shared" si="3"/>
        <v>0.2050290875688916</v>
      </c>
      <c r="V52" s="17"/>
      <c r="W52" s="17"/>
      <c r="X52" s="17"/>
      <c r="Y52" s="17"/>
    </row>
    <row r="53" spans="1:25" ht="81" x14ac:dyDescent="0.25">
      <c r="A53" s="184"/>
      <c r="B53" s="64"/>
      <c r="C53" s="175"/>
      <c r="D53" s="183"/>
      <c r="E53" s="17" t="s">
        <v>135</v>
      </c>
      <c r="F53" s="18"/>
      <c r="G53" s="60" t="s">
        <v>136</v>
      </c>
      <c r="H53" s="152">
        <v>1</v>
      </c>
      <c r="I53" s="60" t="s">
        <v>137</v>
      </c>
      <c r="J53" s="60" t="s">
        <v>138</v>
      </c>
      <c r="K53" s="17">
        <v>1</v>
      </c>
      <c r="L53" s="41">
        <v>0.7</v>
      </c>
      <c r="M53" s="154">
        <v>1</v>
      </c>
      <c r="N53" s="32">
        <v>0.35</v>
      </c>
      <c r="O53" s="173"/>
      <c r="P53" s="31">
        <v>137134074</v>
      </c>
      <c r="Q53" s="31">
        <v>137134074</v>
      </c>
      <c r="R53" s="31">
        <v>52256000</v>
      </c>
      <c r="S53" s="31">
        <v>10714000</v>
      </c>
      <c r="T53" s="63">
        <f t="shared" si="3"/>
        <v>0.38105773769982215</v>
      </c>
      <c r="U53" s="63">
        <f t="shared" si="3"/>
        <v>0.2050290875688916</v>
      </c>
      <c r="V53" s="38">
        <v>44242</v>
      </c>
      <c r="W53" s="38">
        <v>44561</v>
      </c>
      <c r="X53" s="60" t="s">
        <v>139</v>
      </c>
      <c r="Y53" s="54" t="s">
        <v>140</v>
      </c>
    </row>
    <row r="54" spans="1:25" ht="67.5" x14ac:dyDescent="0.25">
      <c r="A54" s="184"/>
      <c r="B54" s="64"/>
      <c r="C54" s="175"/>
      <c r="D54" s="183"/>
      <c r="E54" s="17" t="s">
        <v>141</v>
      </c>
      <c r="F54" s="18"/>
      <c r="G54" s="17"/>
      <c r="H54" s="18"/>
      <c r="I54" s="60" t="s">
        <v>142</v>
      </c>
      <c r="J54" s="60" t="s">
        <v>143</v>
      </c>
      <c r="K54" s="17">
        <v>1</v>
      </c>
      <c r="L54" s="41">
        <v>0.15</v>
      </c>
      <c r="M54" s="31">
        <v>0</v>
      </c>
      <c r="N54" s="32">
        <v>0</v>
      </c>
      <c r="O54" s="173"/>
      <c r="P54" s="31">
        <v>89655927</v>
      </c>
      <c r="Q54" s="31">
        <v>89655927</v>
      </c>
      <c r="R54" s="31">
        <v>0</v>
      </c>
      <c r="S54" s="31">
        <v>0</v>
      </c>
      <c r="T54" s="63">
        <f t="shared" si="3"/>
        <v>0</v>
      </c>
      <c r="U54" s="63">
        <f t="shared" si="3"/>
        <v>0</v>
      </c>
      <c r="V54" s="17"/>
      <c r="W54" s="17"/>
      <c r="X54" s="17"/>
      <c r="Y54" s="17"/>
    </row>
    <row r="55" spans="1:25" ht="67.5" x14ac:dyDescent="0.25">
      <c r="A55" s="91"/>
      <c r="B55" s="22"/>
      <c r="C55" s="175"/>
      <c r="D55" s="61"/>
      <c r="E55" s="17" t="s">
        <v>144</v>
      </c>
      <c r="F55" s="18"/>
      <c r="G55" s="60"/>
      <c r="H55" s="18"/>
      <c r="I55" s="60" t="s">
        <v>145</v>
      </c>
      <c r="J55" s="60" t="s">
        <v>146</v>
      </c>
      <c r="K55" s="17">
        <v>1</v>
      </c>
      <c r="L55" s="41">
        <v>0.15</v>
      </c>
      <c r="M55" s="31">
        <v>0</v>
      </c>
      <c r="N55" s="32">
        <v>0</v>
      </c>
      <c r="O55" s="173"/>
      <c r="P55" s="31">
        <v>81723974</v>
      </c>
      <c r="Q55" s="31">
        <v>81723974</v>
      </c>
      <c r="R55" s="31">
        <v>0</v>
      </c>
      <c r="S55" s="31">
        <v>0</v>
      </c>
      <c r="T55" s="63">
        <f t="shared" si="3"/>
        <v>0</v>
      </c>
      <c r="U55" s="63">
        <f t="shared" si="3"/>
        <v>0</v>
      </c>
      <c r="V55" s="17"/>
      <c r="W55" s="17"/>
      <c r="X55" s="17"/>
      <c r="Y55" s="17"/>
    </row>
    <row r="56" spans="1:25" x14ac:dyDescent="0.25">
      <c r="A56" s="64"/>
      <c r="B56" s="64">
        <v>53040050007</v>
      </c>
      <c r="C56" s="15" t="s">
        <v>35</v>
      </c>
      <c r="D56" s="45" t="s">
        <v>147</v>
      </c>
      <c r="E56" s="18"/>
      <c r="F56" s="92">
        <v>1</v>
      </c>
      <c r="G56" s="48"/>
      <c r="H56" s="18">
        <f>+H58</f>
        <v>0</v>
      </c>
      <c r="I56" s="48"/>
      <c r="J56" s="48"/>
      <c r="K56" s="93"/>
      <c r="L56" s="32"/>
      <c r="M56" s="19"/>
      <c r="N56" s="32"/>
      <c r="O56" s="94"/>
      <c r="P56" s="42"/>
      <c r="Q56" s="31"/>
      <c r="R56" s="34"/>
      <c r="S56" s="34"/>
      <c r="T56" s="32"/>
      <c r="U56" s="32"/>
      <c r="V56" s="17"/>
      <c r="W56" s="17"/>
      <c r="X56" s="17"/>
      <c r="Y56" s="17"/>
    </row>
    <row r="57" spans="1:25" x14ac:dyDescent="0.25">
      <c r="A57" s="185">
        <v>4152</v>
      </c>
      <c r="B57" s="64"/>
      <c r="C57" s="175" t="s">
        <v>40</v>
      </c>
      <c r="D57" s="183" t="s">
        <v>148</v>
      </c>
      <c r="E57" s="17" t="s">
        <v>149</v>
      </c>
      <c r="F57" s="18"/>
      <c r="G57" s="60"/>
      <c r="H57" s="18"/>
      <c r="I57" s="60"/>
      <c r="J57" s="60"/>
      <c r="K57" s="34">
        <v>200</v>
      </c>
      <c r="L57" s="41">
        <f>SUM(L58:L61)</f>
        <v>1.0000000000000002</v>
      </c>
      <c r="M57" s="31">
        <f>SUM(M58:M61)</f>
        <v>0</v>
      </c>
      <c r="N57" s="32">
        <f>SUM(N58:N61)</f>
        <v>0</v>
      </c>
      <c r="O57" s="186">
        <f>IF(Q57&gt;0,N57,"na")</f>
        <v>0</v>
      </c>
      <c r="P57" s="31">
        <f>SUM(P58:P61)</f>
        <v>223554000</v>
      </c>
      <c r="Q57" s="31">
        <f>SUM(Q58:Q61)</f>
        <v>223554000</v>
      </c>
      <c r="R57" s="31">
        <f>SUM(R58:R61)</f>
        <v>0</v>
      </c>
      <c r="S57" s="31">
        <f>SUM(S58:S61)</f>
        <v>0</v>
      </c>
      <c r="T57" s="63">
        <f t="shared" ref="T57:U61" si="4">IF(Q57=0,0,R57/Q57)</f>
        <v>0</v>
      </c>
      <c r="U57" s="63">
        <f t="shared" si="4"/>
        <v>0</v>
      </c>
      <c r="V57" s="17"/>
      <c r="W57" s="17"/>
      <c r="X57" s="17"/>
      <c r="Y57" s="17"/>
    </row>
    <row r="58" spans="1:25" ht="67.5" x14ac:dyDescent="0.25">
      <c r="A58" s="185"/>
      <c r="B58" s="95"/>
      <c r="C58" s="175"/>
      <c r="D58" s="183"/>
      <c r="E58" s="17" t="s">
        <v>150</v>
      </c>
      <c r="F58" s="18"/>
      <c r="G58" s="60" t="s">
        <v>147</v>
      </c>
      <c r="H58" s="18">
        <v>0</v>
      </c>
      <c r="I58" s="60" t="s">
        <v>151</v>
      </c>
      <c r="J58" s="60" t="s">
        <v>152</v>
      </c>
      <c r="K58" s="17">
        <v>200</v>
      </c>
      <c r="L58" s="41">
        <v>0.8</v>
      </c>
      <c r="M58" s="31">
        <v>0</v>
      </c>
      <c r="N58" s="32">
        <v>0</v>
      </c>
      <c r="O58" s="186"/>
      <c r="P58" s="31">
        <v>157236000</v>
      </c>
      <c r="Q58" s="31">
        <v>157236000</v>
      </c>
      <c r="R58" s="34">
        <v>0</v>
      </c>
      <c r="S58" s="34">
        <v>0</v>
      </c>
      <c r="T58" s="63">
        <f t="shared" si="4"/>
        <v>0</v>
      </c>
      <c r="U58" s="63">
        <f t="shared" si="4"/>
        <v>0</v>
      </c>
      <c r="V58" s="17"/>
      <c r="W58" s="17"/>
      <c r="X58" s="17"/>
      <c r="Y58" s="17"/>
    </row>
    <row r="59" spans="1:25" ht="40.5" x14ac:dyDescent="0.25">
      <c r="A59" s="185"/>
      <c r="B59" s="65"/>
      <c r="C59" s="175"/>
      <c r="D59" s="183"/>
      <c r="E59" s="18" t="s">
        <v>153</v>
      </c>
      <c r="F59" s="18"/>
      <c r="G59" s="17"/>
      <c r="H59" s="18"/>
      <c r="I59" s="60" t="s">
        <v>154</v>
      </c>
      <c r="J59" s="60" t="s">
        <v>155</v>
      </c>
      <c r="K59" s="17">
        <v>2406</v>
      </c>
      <c r="L59" s="41">
        <v>0.05</v>
      </c>
      <c r="M59" s="31">
        <v>0</v>
      </c>
      <c r="N59" s="32">
        <v>0</v>
      </c>
      <c r="O59" s="186"/>
      <c r="P59" s="31">
        <v>15954000</v>
      </c>
      <c r="Q59" s="31">
        <v>15954000</v>
      </c>
      <c r="R59" s="34">
        <v>0</v>
      </c>
      <c r="S59" s="34">
        <v>0</v>
      </c>
      <c r="T59" s="63">
        <f t="shared" si="4"/>
        <v>0</v>
      </c>
      <c r="U59" s="63">
        <f t="shared" si="4"/>
        <v>0</v>
      </c>
      <c r="V59" s="17"/>
      <c r="W59" s="17"/>
      <c r="X59" s="17"/>
      <c r="Y59" s="17"/>
    </row>
    <row r="60" spans="1:25" ht="40.5" x14ac:dyDescent="0.25">
      <c r="A60" s="185"/>
      <c r="B60" s="95"/>
      <c r="C60" s="175"/>
      <c r="D60" s="183"/>
      <c r="E60" s="18" t="s">
        <v>156</v>
      </c>
      <c r="F60" s="18"/>
      <c r="G60" s="60"/>
      <c r="H60" s="18"/>
      <c r="I60" s="60" t="s">
        <v>157</v>
      </c>
      <c r="J60" s="60" t="s">
        <v>158</v>
      </c>
      <c r="K60" s="17">
        <v>1</v>
      </c>
      <c r="L60" s="41">
        <v>0.05</v>
      </c>
      <c r="M60" s="31">
        <v>0</v>
      </c>
      <c r="N60" s="32">
        <v>0</v>
      </c>
      <c r="O60" s="186"/>
      <c r="P60" s="31">
        <v>9004000</v>
      </c>
      <c r="Q60" s="31">
        <v>9004000</v>
      </c>
      <c r="R60" s="34">
        <v>0</v>
      </c>
      <c r="S60" s="34">
        <v>0</v>
      </c>
      <c r="T60" s="63">
        <f t="shared" si="4"/>
        <v>0</v>
      </c>
      <c r="U60" s="63">
        <f t="shared" si="4"/>
        <v>0</v>
      </c>
      <c r="V60" s="17"/>
      <c r="W60" s="17"/>
      <c r="X60" s="17"/>
      <c r="Y60" s="17"/>
    </row>
    <row r="61" spans="1:25" ht="54" x14ac:dyDescent="0.25">
      <c r="A61" s="185"/>
      <c r="B61" s="95"/>
      <c r="C61" s="175"/>
      <c r="D61" s="183"/>
      <c r="E61" s="18" t="s">
        <v>159</v>
      </c>
      <c r="F61" s="18"/>
      <c r="G61" s="17"/>
      <c r="H61" s="18"/>
      <c r="I61" s="60" t="s">
        <v>160</v>
      </c>
      <c r="J61" s="60" t="s">
        <v>155</v>
      </c>
      <c r="K61" s="17">
        <v>4</v>
      </c>
      <c r="L61" s="41">
        <v>0.1</v>
      </c>
      <c r="M61" s="31">
        <v>0</v>
      </c>
      <c r="N61" s="32">
        <v>0</v>
      </c>
      <c r="O61" s="186"/>
      <c r="P61" s="96">
        <v>41360000</v>
      </c>
      <c r="Q61" s="31">
        <v>41360000</v>
      </c>
      <c r="R61" s="34">
        <v>0</v>
      </c>
      <c r="S61" s="34">
        <v>0</v>
      </c>
      <c r="T61" s="63">
        <f t="shared" si="4"/>
        <v>0</v>
      </c>
      <c r="U61" s="63">
        <f t="shared" si="4"/>
        <v>0</v>
      </c>
      <c r="V61" s="17"/>
      <c r="W61" s="17"/>
      <c r="X61" s="17"/>
      <c r="Y61" s="17"/>
    </row>
    <row r="62" spans="1:25" x14ac:dyDescent="0.25">
      <c r="A62" s="97"/>
      <c r="B62" s="64">
        <v>53040050009</v>
      </c>
      <c r="C62" s="15" t="s">
        <v>35</v>
      </c>
      <c r="D62" s="75" t="s">
        <v>161</v>
      </c>
      <c r="E62" s="95"/>
      <c r="F62" s="47">
        <v>140000</v>
      </c>
      <c r="G62" s="95"/>
      <c r="H62" s="98">
        <f>+H64</f>
        <v>8701</v>
      </c>
      <c r="I62" s="95"/>
      <c r="J62" s="97"/>
      <c r="K62" s="99"/>
      <c r="L62" s="99"/>
      <c r="M62" s="19"/>
      <c r="N62" s="32"/>
      <c r="O62" s="100"/>
      <c r="P62" s="101"/>
      <c r="Q62" s="31"/>
      <c r="R62" s="34"/>
      <c r="S62" s="34"/>
      <c r="T62" s="32"/>
      <c r="U62" s="32"/>
      <c r="V62" s="17"/>
      <c r="W62" s="17"/>
      <c r="X62" s="17"/>
      <c r="Y62" s="17"/>
    </row>
    <row r="63" spans="1:25" x14ac:dyDescent="0.25">
      <c r="A63" s="184">
        <v>4152</v>
      </c>
      <c r="B63" s="64"/>
      <c r="C63" s="175" t="s">
        <v>40</v>
      </c>
      <c r="D63" s="183" t="s">
        <v>162</v>
      </c>
      <c r="E63" s="18" t="s">
        <v>163</v>
      </c>
      <c r="F63" s="98"/>
      <c r="G63" s="25"/>
      <c r="H63" s="98"/>
      <c r="I63" s="25"/>
      <c r="J63" s="98"/>
      <c r="K63" s="34">
        <f>+K64</f>
        <v>140000</v>
      </c>
      <c r="L63" s="41">
        <f>SUM(L64:L65)</f>
        <v>1</v>
      </c>
      <c r="M63" s="19">
        <f>SUM(M64:M65)</f>
        <v>8701</v>
      </c>
      <c r="N63" s="32">
        <f>SUM(N64:N65)</f>
        <v>0.1</v>
      </c>
      <c r="O63" s="187">
        <f>IF(Q63&gt;0,N63,"na")</f>
        <v>0.1</v>
      </c>
      <c r="P63" s="70">
        <f>SUM(P64:P65)</f>
        <v>979683000</v>
      </c>
      <c r="Q63" s="102">
        <f>SUM(Q64:Q65)</f>
        <v>979683000</v>
      </c>
      <c r="R63" s="102">
        <f>SUM(R64:R65)</f>
        <v>247006000</v>
      </c>
      <c r="S63" s="102">
        <f>SUM(S64:S65)</f>
        <v>51979000</v>
      </c>
      <c r="T63" s="32">
        <f>IF(Q63=0,0,R63/Q63)</f>
        <v>0.25212849462530229</v>
      </c>
      <c r="U63" s="32">
        <f>IF(R6=0,0,S63/R63)</f>
        <v>0</v>
      </c>
      <c r="V63" s="17"/>
      <c r="W63" s="17"/>
      <c r="X63" s="17"/>
      <c r="Y63" s="17"/>
    </row>
    <row r="64" spans="1:25" ht="81" x14ac:dyDescent="0.25">
      <c r="A64" s="184"/>
      <c r="B64" s="64"/>
      <c r="C64" s="175"/>
      <c r="D64" s="183"/>
      <c r="E64" s="18" t="s">
        <v>164</v>
      </c>
      <c r="F64" s="98"/>
      <c r="G64" s="103" t="s">
        <v>165</v>
      </c>
      <c r="H64" s="18">
        <f>3016+5685</f>
        <v>8701</v>
      </c>
      <c r="I64" s="103" t="s">
        <v>166</v>
      </c>
      <c r="J64" s="104" t="s">
        <v>167</v>
      </c>
      <c r="K64" s="34">
        <v>140000</v>
      </c>
      <c r="L64" s="41">
        <v>0.9</v>
      </c>
      <c r="M64" s="31">
        <v>8701</v>
      </c>
      <c r="N64" s="32">
        <v>0.1</v>
      </c>
      <c r="O64" s="187"/>
      <c r="P64" s="70">
        <v>859233000</v>
      </c>
      <c r="Q64" s="31">
        <v>859233000</v>
      </c>
      <c r="R64" s="31">
        <v>247006000</v>
      </c>
      <c r="S64" s="31">
        <v>51979000</v>
      </c>
      <c r="T64" s="63">
        <f>IF(Q64=0,0,R64/Q64)</f>
        <v>0.2874726645741027</v>
      </c>
      <c r="U64" s="63">
        <f>IF(R64=0,0,S64/R64)</f>
        <v>0.21043618373642745</v>
      </c>
      <c r="V64" s="17"/>
      <c r="W64" s="17"/>
      <c r="X64" s="60" t="s">
        <v>168</v>
      </c>
      <c r="Y64" s="54" t="s">
        <v>140</v>
      </c>
    </row>
    <row r="65" spans="1:25" x14ac:dyDescent="0.25">
      <c r="A65" s="184"/>
      <c r="B65" s="64"/>
      <c r="C65" s="175"/>
      <c r="D65" s="183"/>
      <c r="E65" s="17" t="s">
        <v>169</v>
      </c>
      <c r="F65" s="18"/>
      <c r="G65" s="17"/>
      <c r="H65" s="18"/>
      <c r="I65" s="17" t="s">
        <v>170</v>
      </c>
      <c r="J65" s="17" t="s">
        <v>171</v>
      </c>
      <c r="K65" s="17">
        <v>39</v>
      </c>
      <c r="L65" s="41">
        <v>0.1</v>
      </c>
      <c r="M65" s="31">
        <v>0</v>
      </c>
      <c r="N65" s="32">
        <v>0</v>
      </c>
      <c r="O65" s="187"/>
      <c r="P65" s="34">
        <v>120450000</v>
      </c>
      <c r="Q65" s="31">
        <v>120450000</v>
      </c>
      <c r="R65" s="34">
        <v>0</v>
      </c>
      <c r="S65" s="34">
        <v>0</v>
      </c>
      <c r="T65" s="63">
        <f>IF(Q65=0,0,R65/Q65)</f>
        <v>0</v>
      </c>
      <c r="U65" s="63">
        <f>IF(R65=0,0,S65/R65)</f>
        <v>0</v>
      </c>
      <c r="V65" s="17"/>
      <c r="W65" s="17"/>
      <c r="X65" s="17"/>
      <c r="Y65" s="17"/>
    </row>
    <row r="66" spans="1:25" ht="27" x14ac:dyDescent="0.25">
      <c r="A66" s="97"/>
      <c r="B66" s="64">
        <v>53040050010</v>
      </c>
      <c r="C66" s="15" t="s">
        <v>35</v>
      </c>
      <c r="D66" s="48" t="s">
        <v>172</v>
      </c>
      <c r="E66" s="17"/>
      <c r="F66" s="18">
        <v>8</v>
      </c>
      <c r="G66" s="17"/>
      <c r="H66" s="152">
        <f>+H68</f>
        <v>2</v>
      </c>
      <c r="I66" s="17"/>
      <c r="J66" s="17"/>
      <c r="K66" s="17"/>
      <c r="L66" s="17"/>
      <c r="M66" s="19"/>
      <c r="N66" s="32"/>
      <c r="O66" s="32"/>
      <c r="P66" s="34"/>
      <c r="Q66" s="31"/>
      <c r="R66" s="34"/>
      <c r="S66" s="34"/>
      <c r="T66" s="32"/>
      <c r="U66" s="32"/>
      <c r="V66" s="17"/>
      <c r="W66" s="17"/>
      <c r="X66" s="17"/>
      <c r="Y66" s="17"/>
    </row>
    <row r="67" spans="1:25" x14ac:dyDescent="0.25">
      <c r="A67" s="184">
        <v>4152</v>
      </c>
      <c r="B67" s="64"/>
      <c r="C67" s="175" t="s">
        <v>40</v>
      </c>
      <c r="D67" s="182" t="s">
        <v>173</v>
      </c>
      <c r="E67" s="18" t="s">
        <v>174</v>
      </c>
      <c r="F67" s="18"/>
      <c r="G67" s="17"/>
      <c r="H67" s="18"/>
      <c r="I67" s="60"/>
      <c r="J67" s="60"/>
      <c r="K67" s="34">
        <v>8</v>
      </c>
      <c r="L67" s="41">
        <f>SUM(L68:L69)</f>
        <v>1</v>
      </c>
      <c r="M67" s="19">
        <f>SUM(M68:M69)</f>
        <v>2</v>
      </c>
      <c r="N67" s="32">
        <f>SUM(N68:N69)</f>
        <v>0.15</v>
      </c>
      <c r="O67" s="187">
        <f>IF(Q67&gt;0,N67,"na")</f>
        <v>0.15</v>
      </c>
      <c r="P67" s="70">
        <f>SUM(P68:P69)</f>
        <v>1113327000</v>
      </c>
      <c r="Q67" s="102">
        <f>SUM(Q68:Q69)</f>
        <v>1113327000</v>
      </c>
      <c r="R67" s="70">
        <f>SUM(R68:R69)</f>
        <v>192213500</v>
      </c>
      <c r="S67" s="70">
        <f>SUM(S68:S69)</f>
        <v>56893500</v>
      </c>
      <c r="T67" s="32">
        <f t="shared" ref="T67:U73" si="5">IF(Q67=0,0,R67/Q67)</f>
        <v>0.17264783841584727</v>
      </c>
      <c r="U67" s="32">
        <f t="shared" si="5"/>
        <v>0.29599117647823903</v>
      </c>
      <c r="V67" s="17"/>
      <c r="W67" s="17"/>
      <c r="X67" s="17"/>
      <c r="Y67" s="17"/>
    </row>
    <row r="68" spans="1:25" ht="94.5" x14ac:dyDescent="0.25">
      <c r="A68" s="184"/>
      <c r="B68" s="64"/>
      <c r="C68" s="175"/>
      <c r="D68" s="182"/>
      <c r="E68" s="18" t="s">
        <v>175</v>
      </c>
      <c r="F68" s="18"/>
      <c r="G68" s="60" t="s">
        <v>176</v>
      </c>
      <c r="H68" s="18">
        <v>2</v>
      </c>
      <c r="I68" s="151" t="s">
        <v>218</v>
      </c>
      <c r="J68" s="60" t="s">
        <v>47</v>
      </c>
      <c r="K68" s="34">
        <v>8</v>
      </c>
      <c r="L68" s="41">
        <v>0.9</v>
      </c>
      <c r="M68" s="31">
        <v>2</v>
      </c>
      <c r="N68" s="32">
        <v>0.15</v>
      </c>
      <c r="O68" s="187"/>
      <c r="P68" s="70">
        <v>933327000</v>
      </c>
      <c r="Q68" s="102">
        <v>933327000</v>
      </c>
      <c r="R68" s="31">
        <v>192213500</v>
      </c>
      <c r="S68" s="31">
        <v>56893500</v>
      </c>
      <c r="T68" s="32">
        <f t="shared" si="5"/>
        <v>0.20594443319436812</v>
      </c>
      <c r="U68" s="63">
        <f t="shared" si="5"/>
        <v>0.29599117647823903</v>
      </c>
      <c r="V68" s="38">
        <v>44242</v>
      </c>
      <c r="W68" s="38">
        <v>44561</v>
      </c>
      <c r="X68" s="60" t="s">
        <v>177</v>
      </c>
      <c r="Y68" s="54" t="s">
        <v>140</v>
      </c>
    </row>
    <row r="69" spans="1:25" ht="40.5" x14ac:dyDescent="0.25">
      <c r="A69" s="184"/>
      <c r="B69" s="64"/>
      <c r="C69" s="175"/>
      <c r="D69" s="182"/>
      <c r="E69" s="18" t="s">
        <v>178</v>
      </c>
      <c r="F69" s="18"/>
      <c r="G69" s="17"/>
      <c r="H69" s="18"/>
      <c r="I69" s="151" t="s">
        <v>219</v>
      </c>
      <c r="J69" s="60" t="s">
        <v>179</v>
      </c>
      <c r="K69" s="34">
        <v>2</v>
      </c>
      <c r="L69" s="41">
        <v>0.1</v>
      </c>
      <c r="M69" s="31">
        <v>0</v>
      </c>
      <c r="N69" s="32">
        <v>0</v>
      </c>
      <c r="O69" s="187"/>
      <c r="P69" s="70">
        <v>180000000</v>
      </c>
      <c r="Q69" s="102">
        <v>180000000</v>
      </c>
      <c r="R69" s="34">
        <v>0</v>
      </c>
      <c r="S69" s="34">
        <v>0</v>
      </c>
      <c r="T69" s="32">
        <f t="shared" si="5"/>
        <v>0</v>
      </c>
      <c r="U69" s="63">
        <f t="shared" si="5"/>
        <v>0</v>
      </c>
      <c r="V69" s="17"/>
      <c r="W69" s="17"/>
      <c r="X69" s="17"/>
      <c r="Y69" s="17"/>
    </row>
    <row r="70" spans="1:25" x14ac:dyDescent="0.25">
      <c r="A70" s="184">
        <v>4152</v>
      </c>
      <c r="B70" s="95"/>
      <c r="C70" s="175" t="s">
        <v>40</v>
      </c>
      <c r="D70" s="182" t="s">
        <v>180</v>
      </c>
      <c r="E70" s="40" t="s">
        <v>181</v>
      </c>
      <c r="F70" s="18"/>
      <c r="G70" s="60"/>
      <c r="H70" s="18"/>
      <c r="I70" s="60"/>
      <c r="J70" s="60"/>
      <c r="K70" s="34">
        <f>SUM(K71)</f>
        <v>1</v>
      </c>
      <c r="L70" s="41">
        <f>SUM(L71)</f>
        <v>1</v>
      </c>
      <c r="M70" s="31">
        <f>SUM(M71)</f>
        <v>0</v>
      </c>
      <c r="N70" s="32">
        <f>SUM(N71)</f>
        <v>0</v>
      </c>
      <c r="O70" s="187">
        <f>IF(Q70&gt;0,N70,"na")</f>
        <v>0</v>
      </c>
      <c r="P70" s="70">
        <f>SUM(P71)</f>
        <v>90000000</v>
      </c>
      <c r="Q70" s="31">
        <f>SUM(Q71)</f>
        <v>90000000</v>
      </c>
      <c r="R70" s="34">
        <f>SUM(R71)</f>
        <v>0</v>
      </c>
      <c r="S70" s="34">
        <f>SUM(S71)</f>
        <v>0</v>
      </c>
      <c r="T70" s="32">
        <f t="shared" si="5"/>
        <v>0</v>
      </c>
      <c r="U70" s="32">
        <f t="shared" si="5"/>
        <v>0</v>
      </c>
      <c r="V70" s="17"/>
      <c r="W70" s="17"/>
      <c r="X70" s="17"/>
      <c r="Y70" s="17"/>
    </row>
    <row r="71" spans="1:25" ht="108" x14ac:dyDescent="0.25">
      <c r="A71" s="184"/>
      <c r="B71" s="95"/>
      <c r="C71" s="175"/>
      <c r="D71" s="182"/>
      <c r="E71" s="18" t="s">
        <v>182</v>
      </c>
      <c r="F71" s="18"/>
      <c r="G71" s="60" t="s">
        <v>183</v>
      </c>
      <c r="H71" s="18">
        <v>0</v>
      </c>
      <c r="I71" s="151" t="s">
        <v>220</v>
      </c>
      <c r="J71" s="60" t="s">
        <v>47</v>
      </c>
      <c r="K71" s="34">
        <v>1</v>
      </c>
      <c r="L71" s="41">
        <v>1</v>
      </c>
      <c r="M71" s="31">
        <v>0</v>
      </c>
      <c r="N71" s="32">
        <v>0</v>
      </c>
      <c r="O71" s="187"/>
      <c r="P71" s="70">
        <v>90000000</v>
      </c>
      <c r="Q71" s="31">
        <v>90000000</v>
      </c>
      <c r="R71" s="34">
        <v>0</v>
      </c>
      <c r="S71" s="34">
        <v>0</v>
      </c>
      <c r="T71" s="32">
        <f t="shared" si="5"/>
        <v>0</v>
      </c>
      <c r="U71" s="32">
        <f t="shared" si="5"/>
        <v>0</v>
      </c>
      <c r="V71" s="17"/>
      <c r="W71" s="17"/>
      <c r="X71" s="17"/>
      <c r="Y71" s="17"/>
    </row>
    <row r="72" spans="1:25" x14ac:dyDescent="0.25">
      <c r="A72" s="184">
        <v>4152</v>
      </c>
      <c r="B72" s="64"/>
      <c r="C72" s="175" t="s">
        <v>40</v>
      </c>
      <c r="D72" s="174" t="s">
        <v>184</v>
      </c>
      <c r="E72" s="18" t="s">
        <v>185</v>
      </c>
      <c r="F72" s="18"/>
      <c r="G72" s="60"/>
      <c r="H72" s="18"/>
      <c r="I72" s="60"/>
      <c r="J72" s="60"/>
      <c r="K72" s="34">
        <f>SUM(K73)</f>
        <v>1</v>
      </c>
      <c r="L72" s="41">
        <f>SUM(L73)</f>
        <v>1</v>
      </c>
      <c r="M72" s="31">
        <f>SUM(M73)</f>
        <v>0</v>
      </c>
      <c r="N72" s="32">
        <f>SUM(N73)</f>
        <v>0</v>
      </c>
      <c r="O72" s="187">
        <f>IF(Q72&gt;0,N72,"na")</f>
        <v>0</v>
      </c>
      <c r="P72" s="105">
        <f>SUM(P73)</f>
        <v>40000000</v>
      </c>
      <c r="Q72" s="31">
        <f>SUM(Q73)</f>
        <v>40000000</v>
      </c>
      <c r="R72" s="34">
        <f>SUM(R73)</f>
        <v>0</v>
      </c>
      <c r="S72" s="34">
        <f>SUM(S73)</f>
        <v>0</v>
      </c>
      <c r="T72" s="32">
        <f t="shared" si="5"/>
        <v>0</v>
      </c>
      <c r="U72" s="32">
        <f t="shared" si="5"/>
        <v>0</v>
      </c>
      <c r="V72" s="17"/>
      <c r="W72" s="17"/>
      <c r="X72" s="17"/>
      <c r="Y72" s="17"/>
    </row>
    <row r="73" spans="1:25" ht="54" x14ac:dyDescent="0.25">
      <c r="A73" s="184"/>
      <c r="B73" s="64"/>
      <c r="C73" s="175"/>
      <c r="D73" s="174"/>
      <c r="E73" s="18" t="s">
        <v>186</v>
      </c>
      <c r="F73" s="18"/>
      <c r="G73" s="60" t="s">
        <v>187</v>
      </c>
      <c r="H73" s="18">
        <v>0</v>
      </c>
      <c r="I73" s="151" t="s">
        <v>221</v>
      </c>
      <c r="J73" s="60" t="s">
        <v>47</v>
      </c>
      <c r="K73" s="34">
        <v>1</v>
      </c>
      <c r="L73" s="41">
        <v>1</v>
      </c>
      <c r="M73" s="31">
        <v>0</v>
      </c>
      <c r="N73" s="32">
        <v>0</v>
      </c>
      <c r="O73" s="187"/>
      <c r="P73" s="70">
        <v>40000000</v>
      </c>
      <c r="Q73" s="102">
        <v>40000000</v>
      </c>
      <c r="R73" s="34">
        <v>0</v>
      </c>
      <c r="S73" s="34">
        <v>0</v>
      </c>
      <c r="T73" s="63">
        <f t="shared" si="5"/>
        <v>0</v>
      </c>
      <c r="U73" s="32">
        <f t="shared" si="5"/>
        <v>0</v>
      </c>
      <c r="V73" s="17"/>
      <c r="W73" s="17"/>
      <c r="X73" s="17"/>
      <c r="Y73" s="17"/>
    </row>
    <row r="74" spans="1:25" ht="27" x14ac:dyDescent="0.25">
      <c r="A74" s="97"/>
      <c r="B74" s="64">
        <v>53040050011</v>
      </c>
      <c r="C74" s="15" t="s">
        <v>35</v>
      </c>
      <c r="D74" s="48" t="s">
        <v>188</v>
      </c>
      <c r="E74" s="17"/>
      <c r="F74" s="18">
        <v>35</v>
      </c>
      <c r="G74" s="17"/>
      <c r="H74" s="18">
        <f>+H76</f>
        <v>10</v>
      </c>
      <c r="I74" s="17"/>
      <c r="J74" s="17"/>
      <c r="K74" s="17"/>
      <c r="L74" s="17"/>
      <c r="M74" s="19"/>
      <c r="N74" s="32"/>
      <c r="O74" s="32"/>
      <c r="P74" s="34"/>
      <c r="Q74" s="31"/>
      <c r="R74" s="34"/>
      <c r="S74" s="34"/>
      <c r="T74" s="32"/>
      <c r="U74" s="32"/>
      <c r="V74" s="17"/>
      <c r="W74" s="17"/>
      <c r="X74" s="17"/>
      <c r="Y74" s="17"/>
    </row>
    <row r="75" spans="1:25" x14ac:dyDescent="0.25">
      <c r="A75" s="184">
        <v>4152</v>
      </c>
      <c r="B75" s="64"/>
      <c r="C75" s="175" t="s">
        <v>40</v>
      </c>
      <c r="D75" s="174" t="s">
        <v>189</v>
      </c>
      <c r="E75" s="18" t="s">
        <v>190</v>
      </c>
      <c r="F75" s="18"/>
      <c r="G75" s="17"/>
      <c r="H75" s="18"/>
      <c r="I75" s="60"/>
      <c r="J75" s="60"/>
      <c r="K75" s="34">
        <f>SUM(K76)</f>
        <v>75</v>
      </c>
      <c r="L75" s="41">
        <f>SUM(L76)</f>
        <v>1</v>
      </c>
      <c r="M75" s="19">
        <f>SUM(M76)</f>
        <v>10</v>
      </c>
      <c r="N75" s="32">
        <f>SUM(N76)</f>
        <v>0.2</v>
      </c>
      <c r="O75" s="187">
        <f>IF(Q75&gt;0,N75,"na")</f>
        <v>0.2</v>
      </c>
      <c r="P75" s="105">
        <f>SUM(P76)</f>
        <v>300000000</v>
      </c>
      <c r="Q75" s="31">
        <f>SUM(Q76)</f>
        <v>300000000</v>
      </c>
      <c r="R75" s="34">
        <f>SUM(R76)</f>
        <v>139360000</v>
      </c>
      <c r="S75" s="34">
        <f>SUM(S76)</f>
        <v>34304000</v>
      </c>
      <c r="T75" s="32">
        <f>IF(Q75=0,0,R75/Q75)</f>
        <v>0.46453333333333335</v>
      </c>
      <c r="U75" s="32">
        <f>IF(R75=0,0,S75/R75)</f>
        <v>0.24615384615384617</v>
      </c>
      <c r="V75" s="17"/>
      <c r="W75" s="17"/>
      <c r="X75" s="17"/>
      <c r="Y75" s="17"/>
    </row>
    <row r="76" spans="1:25" ht="94.5" x14ac:dyDescent="0.25">
      <c r="A76" s="184"/>
      <c r="B76" s="64"/>
      <c r="C76" s="175"/>
      <c r="D76" s="174"/>
      <c r="E76" s="18" t="s">
        <v>190</v>
      </c>
      <c r="F76" s="152">
        <v>10</v>
      </c>
      <c r="G76" s="60" t="s">
        <v>191</v>
      </c>
      <c r="H76" s="152">
        <v>10</v>
      </c>
      <c r="I76" s="60" t="s">
        <v>192</v>
      </c>
      <c r="J76" s="60" t="s">
        <v>193</v>
      </c>
      <c r="K76" s="34">
        <v>75</v>
      </c>
      <c r="L76" s="41">
        <v>1</v>
      </c>
      <c r="M76" s="31">
        <v>10</v>
      </c>
      <c r="N76" s="32">
        <v>0.2</v>
      </c>
      <c r="O76" s="187"/>
      <c r="P76" s="70">
        <v>300000000</v>
      </c>
      <c r="Q76" s="31">
        <v>300000000</v>
      </c>
      <c r="R76" s="43">
        <v>139360000</v>
      </c>
      <c r="S76" s="43">
        <v>34304000</v>
      </c>
      <c r="T76" s="63">
        <f>IF(Q76=0,0,R76/Q76)</f>
        <v>0.46453333333333335</v>
      </c>
      <c r="U76" s="63">
        <f>IF(R76=0,0,S76/R76)</f>
        <v>0.24615384615384617</v>
      </c>
      <c r="V76" s="17"/>
      <c r="W76" s="17"/>
      <c r="X76" s="60" t="s">
        <v>194</v>
      </c>
      <c r="Y76" s="54" t="s">
        <v>140</v>
      </c>
    </row>
    <row r="77" spans="1:25" x14ac:dyDescent="0.25">
      <c r="A77" s="97"/>
      <c r="B77" s="64">
        <v>54</v>
      </c>
      <c r="C77" s="106" t="s">
        <v>29</v>
      </c>
      <c r="D77" s="107" t="s">
        <v>195</v>
      </c>
      <c r="E77" s="17"/>
      <c r="F77" s="18"/>
      <c r="G77" s="17"/>
      <c r="H77" s="18"/>
      <c r="I77" s="17"/>
      <c r="J77" s="17"/>
      <c r="K77" s="17"/>
      <c r="L77" s="17"/>
      <c r="M77" s="19"/>
      <c r="N77" s="32"/>
      <c r="O77" s="32"/>
      <c r="P77" s="34"/>
      <c r="Q77" s="31"/>
      <c r="R77" s="34"/>
      <c r="S77" s="34"/>
      <c r="T77" s="32"/>
      <c r="U77" s="32"/>
      <c r="V77" s="17"/>
      <c r="W77" s="17"/>
      <c r="X77" s="17"/>
      <c r="Y77" s="17"/>
    </row>
    <row r="78" spans="1:25" x14ac:dyDescent="0.25">
      <c r="A78" s="97"/>
      <c r="B78" s="64">
        <v>5402</v>
      </c>
      <c r="C78" s="15" t="s">
        <v>31</v>
      </c>
      <c r="D78" s="108" t="s">
        <v>196</v>
      </c>
      <c r="E78" s="17"/>
      <c r="F78" s="18"/>
      <c r="G78" s="17"/>
      <c r="H78" s="18"/>
      <c r="I78" s="17"/>
      <c r="J78" s="17"/>
      <c r="K78" s="17"/>
      <c r="L78" s="17"/>
      <c r="M78" s="19"/>
      <c r="N78" s="32"/>
      <c r="O78" s="32"/>
      <c r="P78" s="34"/>
      <c r="Q78" s="31"/>
      <c r="R78" s="34"/>
      <c r="S78" s="34"/>
      <c r="T78" s="32"/>
      <c r="U78" s="32"/>
      <c r="V78" s="17"/>
      <c r="W78" s="17"/>
      <c r="X78" s="17"/>
      <c r="Y78" s="17"/>
    </row>
    <row r="79" spans="1:25" x14ac:dyDescent="0.25">
      <c r="A79" s="97"/>
      <c r="B79" s="64">
        <v>5402001</v>
      </c>
      <c r="C79" s="15" t="s">
        <v>33</v>
      </c>
      <c r="D79" s="66" t="s">
        <v>197</v>
      </c>
      <c r="E79" s="17"/>
      <c r="F79" s="18"/>
      <c r="G79" s="17"/>
      <c r="H79" s="18"/>
      <c r="I79" s="17"/>
      <c r="J79" s="17"/>
      <c r="K79" s="17"/>
      <c r="L79" s="17"/>
      <c r="M79" s="19"/>
      <c r="N79" s="32"/>
      <c r="O79" s="32"/>
      <c r="P79" s="34"/>
      <c r="Q79" s="31"/>
      <c r="R79" s="34"/>
      <c r="S79" s="34"/>
      <c r="T79" s="32"/>
      <c r="U79" s="32"/>
      <c r="V79" s="17"/>
      <c r="W79" s="17"/>
      <c r="X79" s="17"/>
      <c r="Y79" s="17"/>
    </row>
    <row r="80" spans="1:25" ht="25.5" x14ac:dyDescent="0.25">
      <c r="A80" s="97"/>
      <c r="B80" s="64">
        <v>54020010043</v>
      </c>
      <c r="C80" s="23" t="s">
        <v>35</v>
      </c>
      <c r="D80" s="45" t="s">
        <v>198</v>
      </c>
      <c r="E80" s="17"/>
      <c r="F80" s="18">
        <v>1</v>
      </c>
      <c r="G80" s="17"/>
      <c r="H80" s="18">
        <f>+H82</f>
        <v>1</v>
      </c>
      <c r="I80" s="17"/>
      <c r="J80" s="17"/>
      <c r="K80" s="17"/>
      <c r="L80" s="17"/>
      <c r="M80" s="19"/>
      <c r="N80" s="32"/>
      <c r="O80" s="32"/>
      <c r="P80" s="34"/>
      <c r="Q80" s="31"/>
      <c r="R80" s="34"/>
      <c r="S80" s="34"/>
      <c r="T80" s="32"/>
      <c r="U80" s="32"/>
      <c r="V80" s="17"/>
      <c r="W80" s="17"/>
      <c r="X80" s="17"/>
      <c r="Y80" s="17"/>
    </row>
    <row r="81" spans="1:25" x14ac:dyDescent="0.25">
      <c r="A81" s="184">
        <v>4152</v>
      </c>
      <c r="B81" s="64"/>
      <c r="C81" s="175" t="s">
        <v>40</v>
      </c>
      <c r="D81" s="191" t="s">
        <v>199</v>
      </c>
      <c r="E81" s="18" t="s">
        <v>200</v>
      </c>
      <c r="F81" s="109"/>
      <c r="G81" s="60"/>
      <c r="H81" s="18"/>
      <c r="I81" s="60"/>
      <c r="J81" s="17"/>
      <c r="K81" s="34">
        <f>SUM(K82:K82)</f>
        <v>1</v>
      </c>
      <c r="L81" s="68">
        <f>SUM(L82)</f>
        <v>1</v>
      </c>
      <c r="M81" s="19">
        <f>SUM(M82)</f>
        <v>1</v>
      </c>
      <c r="N81" s="32">
        <f>SUM(N82)</f>
        <v>0.25</v>
      </c>
      <c r="O81" s="187">
        <f>IF(Q81&gt;0,N81,"na")</f>
        <v>0.25</v>
      </c>
      <c r="P81" s="110">
        <f>SUM(P82:P82)</f>
        <v>2970798842</v>
      </c>
      <c r="Q81" s="31">
        <f>SUM(Q82)</f>
        <v>2970798842</v>
      </c>
      <c r="R81" s="34">
        <f>SUM(R82)</f>
        <v>1489657500</v>
      </c>
      <c r="S81" s="34">
        <f>SUM(S82)</f>
        <v>434417000</v>
      </c>
      <c r="T81" s="32">
        <f>IF(Q81=0,0,R81/Q81)</f>
        <v>0.50143331111477518</v>
      </c>
      <c r="U81" s="32">
        <f>IF(R81=0,0,S81/R81)</f>
        <v>0.2916220674886677</v>
      </c>
      <c r="V81" s="17"/>
      <c r="W81" s="17"/>
      <c r="X81" s="17"/>
      <c r="Y81" s="17"/>
    </row>
    <row r="82" spans="1:25" ht="94.5" x14ac:dyDescent="0.25">
      <c r="A82" s="184"/>
      <c r="B82" s="64"/>
      <c r="C82" s="175"/>
      <c r="D82" s="191"/>
      <c r="E82" s="18" t="s">
        <v>201</v>
      </c>
      <c r="F82" s="18"/>
      <c r="G82" s="60" t="s">
        <v>198</v>
      </c>
      <c r="H82" s="18">
        <v>1</v>
      </c>
      <c r="I82" s="111" t="s">
        <v>202</v>
      </c>
      <c r="J82" s="60" t="s">
        <v>203</v>
      </c>
      <c r="K82" s="34">
        <v>1</v>
      </c>
      <c r="L82" s="41">
        <v>1</v>
      </c>
      <c r="M82" s="19">
        <v>1</v>
      </c>
      <c r="N82" s="32">
        <v>0.25</v>
      </c>
      <c r="O82" s="187"/>
      <c r="P82" s="70">
        <v>2970798842</v>
      </c>
      <c r="Q82" s="102">
        <v>2970798842</v>
      </c>
      <c r="R82" s="31">
        <v>1489657500</v>
      </c>
      <c r="S82" s="43">
        <v>434417000</v>
      </c>
      <c r="T82" s="63">
        <f>IF(Q82=0,0,R82/Q82)</f>
        <v>0.50143331111477518</v>
      </c>
      <c r="U82" s="63">
        <f>IF(R82=0,0,S8/R82)</f>
        <v>0</v>
      </c>
      <c r="V82" s="17"/>
      <c r="W82" s="17"/>
      <c r="X82" s="60" t="s">
        <v>204</v>
      </c>
      <c r="Y82" s="54" t="s">
        <v>140</v>
      </c>
    </row>
    <row r="83" spans="1:25" x14ac:dyDescent="0.25">
      <c r="A83" s="97"/>
      <c r="B83" s="64">
        <v>5402004</v>
      </c>
      <c r="C83" s="15" t="s">
        <v>33</v>
      </c>
      <c r="D83" s="108" t="s">
        <v>205</v>
      </c>
      <c r="E83" s="17"/>
      <c r="F83" s="18"/>
      <c r="G83" s="17"/>
      <c r="H83" s="18"/>
      <c r="I83" s="17"/>
      <c r="J83" s="17"/>
      <c r="K83" s="17"/>
      <c r="L83" s="17"/>
      <c r="M83" s="19"/>
      <c r="N83" s="32"/>
      <c r="O83" s="32"/>
      <c r="P83" s="34"/>
      <c r="Q83" s="31"/>
      <c r="R83" s="34"/>
      <c r="S83" s="34"/>
      <c r="T83" s="32"/>
      <c r="U83" s="32"/>
      <c r="V83" s="17"/>
      <c r="W83" s="17"/>
      <c r="X83" s="17"/>
      <c r="Y83" s="17"/>
    </row>
    <row r="84" spans="1:25" x14ac:dyDescent="0.25">
      <c r="A84" s="97"/>
      <c r="B84" s="64">
        <v>54020040009</v>
      </c>
      <c r="C84" s="23" t="s">
        <v>35</v>
      </c>
      <c r="D84" s="75" t="s">
        <v>206</v>
      </c>
      <c r="E84" s="17"/>
      <c r="F84" s="18">
        <v>9.48</v>
      </c>
      <c r="G84" s="17"/>
      <c r="H84" s="18"/>
      <c r="I84" s="17"/>
      <c r="J84" s="17"/>
      <c r="K84" s="17"/>
      <c r="L84" s="17"/>
      <c r="M84" s="19"/>
      <c r="N84" s="32"/>
      <c r="O84" s="32"/>
      <c r="P84" s="34"/>
      <c r="Q84" s="31"/>
      <c r="R84" s="34"/>
      <c r="S84" s="34"/>
      <c r="T84" s="32"/>
      <c r="U84" s="32"/>
      <c r="V84" s="17"/>
      <c r="W84" s="17"/>
      <c r="X84" s="17"/>
      <c r="Y84" s="17"/>
    </row>
    <row r="85" spans="1:25" x14ac:dyDescent="0.25">
      <c r="A85" s="184">
        <v>4152</v>
      </c>
      <c r="B85" s="64"/>
      <c r="C85" s="184" t="s">
        <v>40</v>
      </c>
      <c r="D85" s="174" t="s">
        <v>207</v>
      </c>
      <c r="E85" s="17" t="s">
        <v>208</v>
      </c>
      <c r="F85" s="112"/>
      <c r="G85" s="18"/>
      <c r="H85" s="18"/>
      <c r="I85" s="150"/>
      <c r="J85" s="17"/>
      <c r="K85" s="194">
        <v>9.4799999999999995E-2</v>
      </c>
      <c r="L85" s="195">
        <f>SUM(L86)</f>
        <v>1</v>
      </c>
      <c r="M85" s="196">
        <v>1.76</v>
      </c>
      <c r="N85" s="32">
        <f>SUM(N86)</f>
        <v>0.1</v>
      </c>
      <c r="O85" s="187">
        <f>IF(Q85&gt;0,N85,"na")</f>
        <v>0.1</v>
      </c>
      <c r="P85" s="31">
        <f>SUM(P86)</f>
        <v>1203328014</v>
      </c>
      <c r="Q85" s="31">
        <f>SUM(Q86)</f>
        <v>1203328014</v>
      </c>
      <c r="R85" s="34">
        <f>SUM(R86)</f>
        <v>395866500</v>
      </c>
      <c r="S85" s="34">
        <f>SUM(S86)</f>
        <v>116529500</v>
      </c>
      <c r="T85" s="32">
        <f>IF(Q85=0,0,R85/Q85)</f>
        <v>0.32897638498757664</v>
      </c>
      <c r="U85" s="32">
        <f>IF(R85=0,0,S85/R85)</f>
        <v>0.29436565104650181</v>
      </c>
      <c r="V85" s="17"/>
      <c r="W85" s="17"/>
      <c r="X85" s="17"/>
      <c r="Y85" s="17"/>
    </row>
    <row r="86" spans="1:25" ht="67.5" x14ac:dyDescent="0.25">
      <c r="A86" s="188"/>
      <c r="B86" s="113"/>
      <c r="C86" s="188"/>
      <c r="D86" s="189"/>
      <c r="E86" s="114" t="s">
        <v>208</v>
      </c>
      <c r="F86" s="115"/>
      <c r="G86" s="116" t="s">
        <v>206</v>
      </c>
      <c r="H86" s="155">
        <v>1.76</v>
      </c>
      <c r="I86" s="116" t="s">
        <v>209</v>
      </c>
      <c r="J86" s="116" t="s">
        <v>210</v>
      </c>
      <c r="K86" s="197">
        <v>9.4799999999999995E-2</v>
      </c>
      <c r="L86" s="198">
        <v>1</v>
      </c>
      <c r="M86" s="199">
        <v>1.76</v>
      </c>
      <c r="N86" s="117">
        <v>0.1</v>
      </c>
      <c r="O86" s="190"/>
      <c r="P86" s="118">
        <v>1203328014</v>
      </c>
      <c r="Q86" s="118">
        <v>1203328014</v>
      </c>
      <c r="R86" s="118">
        <v>395866500</v>
      </c>
      <c r="S86" s="118">
        <v>116529500</v>
      </c>
      <c r="T86" s="119">
        <f>IF(Q86=0,0,R86/Q86)</f>
        <v>0.32897638498757664</v>
      </c>
      <c r="U86" s="119">
        <f>IF(R86=0,0,S86/R86)</f>
        <v>0.29436565104650181</v>
      </c>
      <c r="V86" s="120"/>
      <c r="W86" s="120"/>
      <c r="X86" s="116" t="s">
        <v>211</v>
      </c>
      <c r="Y86" s="121" t="s">
        <v>212</v>
      </c>
    </row>
    <row r="87" spans="1:25" x14ac:dyDescent="0.25">
      <c r="A87" s="122"/>
      <c r="B87" s="123"/>
      <c r="C87" s="122"/>
      <c r="D87" s="123"/>
      <c r="E87" s="123"/>
      <c r="F87" s="123"/>
      <c r="G87" s="123"/>
      <c r="H87" s="122"/>
      <c r="I87" s="123"/>
      <c r="J87" s="122"/>
      <c r="K87" s="124"/>
      <c r="L87" s="124"/>
      <c r="M87" s="125"/>
      <c r="N87" s="126"/>
      <c r="O87" s="126"/>
      <c r="P87" s="127"/>
      <c r="Q87" s="128"/>
      <c r="R87" s="127"/>
      <c r="S87" s="127"/>
      <c r="T87" s="129"/>
      <c r="U87" s="129"/>
      <c r="V87" s="123"/>
      <c r="W87" s="123"/>
      <c r="X87" s="130"/>
      <c r="Y87" s="131"/>
    </row>
    <row r="88" spans="1:25" s="143" customFormat="1" ht="12.75" x14ac:dyDescent="0.25">
      <c r="A88" s="132"/>
      <c r="B88" s="133" t="s">
        <v>213</v>
      </c>
      <c r="C88" s="132">
        <f>COUNTIF(C7:C86,"pr")</f>
        <v>22</v>
      </c>
      <c r="D88" s="133"/>
      <c r="E88" s="156" t="s">
        <v>214</v>
      </c>
      <c r="F88" s="157"/>
      <c r="G88" s="192">
        <f>COUNTIF(L11:L86,"na")-C89</f>
        <v>0</v>
      </c>
      <c r="H88" s="133"/>
      <c r="I88" s="133"/>
      <c r="J88" s="132"/>
      <c r="K88" s="134"/>
      <c r="L88" s="134"/>
      <c r="M88" s="135"/>
      <c r="N88" s="136" t="s">
        <v>215</v>
      </c>
      <c r="O88" s="137">
        <f>AVERAGE(O11:O85)</f>
        <v>7.8181818181818186E-2</v>
      </c>
      <c r="P88" s="138">
        <f>P11+P15+P19+P22+P26+P31+P33+P35+P37+P39+P41+P44+P49+P52+P57+P63+P67+P70+P72+P75+P81+P85</f>
        <v>174338098139</v>
      </c>
      <c r="Q88" s="139">
        <f>Q85+Q81+Q75+Q72+Q70+Q67+Q63+Q57+Q52+Q49+Q44+Q41+Q39+Q37+Q35+Q33+Q31+Q26+Q22+Q19+Q15+Q11</f>
        <v>180556554985</v>
      </c>
      <c r="R88" s="138">
        <f>R85+R81+R75+R72+R70+R67+R63+R57+R52+R49+R44+R41+R39+R37+R35+R33+R31+R26+R22+R19+R15+R11</f>
        <v>16324785871</v>
      </c>
      <c r="S88" s="138">
        <f>S85+S81+S75+S72+S70+S67+S63+S57+S52+S49+S44+S41+S39+S37+S35+S33+S31+S26+S22+S19+S15+S11</f>
        <v>10500944481</v>
      </c>
      <c r="T88" s="140">
        <f>IF(Q88=0,0,R88/Q88)</f>
        <v>9.0413698203071088E-2</v>
      </c>
      <c r="U88" s="140">
        <f>IF(R88=0,0,S88/R88)</f>
        <v>0.64325159080060557</v>
      </c>
      <c r="V88" s="133"/>
      <c r="W88" s="133"/>
      <c r="X88" s="141"/>
      <c r="Y88" s="142"/>
    </row>
    <row r="89" spans="1:25" s="143" customFormat="1" ht="12.75" x14ac:dyDescent="0.25">
      <c r="A89" s="132"/>
      <c r="B89" s="133" t="s">
        <v>222</v>
      </c>
      <c r="C89" s="132">
        <f>COUNTIF(C8:C87,"db")</f>
        <v>0</v>
      </c>
      <c r="D89" s="133"/>
      <c r="E89" s="133"/>
      <c r="F89" s="133"/>
      <c r="G89" s="133"/>
      <c r="H89" s="133"/>
      <c r="I89" s="133"/>
      <c r="J89" s="132"/>
      <c r="K89" s="134"/>
      <c r="L89" s="134"/>
      <c r="M89" s="135"/>
      <c r="N89" s="135"/>
      <c r="O89" s="135"/>
      <c r="P89" s="144">
        <v>174338098139</v>
      </c>
      <c r="Q89" s="144">
        <v>180556554985</v>
      </c>
      <c r="R89" s="139">
        <v>16324785871</v>
      </c>
      <c r="S89" s="144">
        <v>10500944481</v>
      </c>
      <c r="T89" s="140"/>
      <c r="U89" s="140"/>
      <c r="V89" s="133"/>
      <c r="W89" s="133"/>
      <c r="X89" s="141"/>
      <c r="Y89" s="141"/>
    </row>
    <row r="90" spans="1:25" s="143" customFormat="1" ht="12.75" x14ac:dyDescent="0.25">
      <c r="A90" s="145"/>
      <c r="C90" s="145"/>
      <c r="E90" s="193"/>
      <c r="F90" s="193"/>
      <c r="G90" s="193"/>
      <c r="H90" s="193"/>
      <c r="I90" s="193"/>
      <c r="J90" s="145"/>
      <c r="K90" s="146"/>
      <c r="L90" s="146"/>
      <c r="M90" s="146"/>
      <c r="O90" s="145"/>
      <c r="Y90" s="147"/>
    </row>
  </sheetData>
  <autoFilter ref="A5:Y86"/>
  <mergeCells count="124">
    <mergeCell ref="A85:A86"/>
    <mergeCell ref="C85:C86"/>
    <mergeCell ref="D85:D86"/>
    <mergeCell ref="O85:O86"/>
    <mergeCell ref="A75:A76"/>
    <mergeCell ref="C75:C76"/>
    <mergeCell ref="D75:D76"/>
    <mergeCell ref="O75:O76"/>
    <mergeCell ref="A81:A82"/>
    <mergeCell ref="C81:C82"/>
    <mergeCell ref="D81:D82"/>
    <mergeCell ref="O81:O82"/>
    <mergeCell ref="A70:A71"/>
    <mergeCell ref="C70:C71"/>
    <mergeCell ref="D70:D71"/>
    <mergeCell ref="O70:O71"/>
    <mergeCell ref="A72:A73"/>
    <mergeCell ref="C72:C73"/>
    <mergeCell ref="D72:D73"/>
    <mergeCell ref="O72:O73"/>
    <mergeCell ref="A63:A65"/>
    <mergeCell ref="C63:C65"/>
    <mergeCell ref="D63:D65"/>
    <mergeCell ref="O63:O65"/>
    <mergeCell ref="A67:A69"/>
    <mergeCell ref="C67:C69"/>
    <mergeCell ref="D67:D69"/>
    <mergeCell ref="O67:O69"/>
    <mergeCell ref="O37:O38"/>
    <mergeCell ref="A52:A54"/>
    <mergeCell ref="C52:C55"/>
    <mergeCell ref="D52:D54"/>
    <mergeCell ref="O52:O55"/>
    <mergeCell ref="A57:A61"/>
    <mergeCell ref="C57:C61"/>
    <mergeCell ref="D57:D61"/>
    <mergeCell ref="O57:O61"/>
    <mergeCell ref="A44:A47"/>
    <mergeCell ref="C44:C47"/>
    <mergeCell ref="D44:D47"/>
    <mergeCell ref="O44:O47"/>
    <mergeCell ref="A49:A50"/>
    <mergeCell ref="C49:C50"/>
    <mergeCell ref="D49:D50"/>
    <mergeCell ref="O49:O50"/>
    <mergeCell ref="Y27:Y30"/>
    <mergeCell ref="A31:A32"/>
    <mergeCell ref="C31:C32"/>
    <mergeCell ref="D31:D32"/>
    <mergeCell ref="O31:O32"/>
    <mergeCell ref="Y32:Y42"/>
    <mergeCell ref="A33:A34"/>
    <mergeCell ref="C33:C34"/>
    <mergeCell ref="O33:O34"/>
    <mergeCell ref="A35:A36"/>
    <mergeCell ref="A39:A40"/>
    <mergeCell ref="C39:C40"/>
    <mergeCell ref="D39:D40"/>
    <mergeCell ref="O39:O40"/>
    <mergeCell ref="A41:A42"/>
    <mergeCell ref="C41:C42"/>
    <mergeCell ref="D41:D42"/>
    <mergeCell ref="O41:O42"/>
    <mergeCell ref="C35:C36"/>
    <mergeCell ref="D35:D36"/>
    <mergeCell ref="O35:O36"/>
    <mergeCell ref="A37:A38"/>
    <mergeCell ref="C37:C38"/>
    <mergeCell ref="D37:D38"/>
    <mergeCell ref="A22:A23"/>
    <mergeCell ref="C22:C23"/>
    <mergeCell ref="D22:D23"/>
    <mergeCell ref="O22:O23"/>
    <mergeCell ref="O24:O25"/>
    <mergeCell ref="A26:A29"/>
    <mergeCell ref="C26:C29"/>
    <mergeCell ref="D26:D29"/>
    <mergeCell ref="O26:O29"/>
    <mergeCell ref="A15:A16"/>
    <mergeCell ref="C15:C16"/>
    <mergeCell ref="D15:D16"/>
    <mergeCell ref="O15:O16"/>
    <mergeCell ref="Y17:Y18"/>
    <mergeCell ref="A19:A20"/>
    <mergeCell ref="C19:C20"/>
    <mergeCell ref="D19:D20"/>
    <mergeCell ref="O19:O20"/>
    <mergeCell ref="A11:A12"/>
    <mergeCell ref="D11:D13"/>
    <mergeCell ref="O11:O13"/>
    <mergeCell ref="Y11:Y13"/>
    <mergeCell ref="C12:C1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1:X1"/>
    <mergeCell ref="A2:Y2"/>
    <mergeCell ref="A3:B3"/>
    <mergeCell ref="C3:R3"/>
    <mergeCell ref="S3:U3"/>
    <mergeCell ref="V3:W3"/>
    <mergeCell ref="A4:Y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Y5:Y6"/>
  </mergeCells>
  <conditionalFormatting sqref="I51">
    <cfRule type="cellIs" dxfId="1" priority="2" stopIfTrue="1" operator="equal">
      <formula>"ESCRIBA AQUÍ EL NOMBRE DEL CAPITULO"</formula>
    </cfRule>
  </conditionalFormatting>
  <conditionalFormatting sqref="I82">
    <cfRule type="cellIs" dxfId="0" priority="1" stopIfTrue="1" operator="equal">
      <formula>"ESCRIBA AQUÍ EL NOMBRE DEL CAPITULO"</formula>
    </cfRule>
  </conditionalFormatting>
  <printOptions horizontalCentered="1"/>
  <pageMargins left="0.51181102362204722" right="0.51181102362204722" top="0.78740157480314965" bottom="1.1811023622047245" header="0.78740157480314965" footer="0.78740157480314965"/>
  <pageSetup paperSize="529" scale="43" orientation="landscape" r:id="rId1"/>
  <headerFoot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4152 Movilidad</vt:lpstr>
      <vt:lpstr>'4152 Movilidad'!Print_Titles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AEZ</dc:creator>
  <cp:lastModifiedBy>gil, yesid</cp:lastModifiedBy>
  <dcterms:created xsi:type="dcterms:W3CDTF">2021-06-02T23:57:29Z</dcterms:created>
  <dcterms:modified xsi:type="dcterms:W3CDTF">2021-06-09T15:59:43Z</dcterms:modified>
</cp:coreProperties>
</file>