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9630" windowHeight="7320" tabRatio="589"/>
  </bookViews>
  <sheets>
    <sheet name="4112 Gobierno" sheetId="42" r:id="rId1"/>
  </sheets>
  <definedNames>
    <definedName name="_xlnm._FilterDatabase" localSheetId="0" hidden="1">'4112 Gobierno'!$A$5:$Y$6</definedName>
    <definedName name="datos">#N/A</definedName>
    <definedName name="_xlnm.Print_Titles" localSheetId="0">'4112 Gobierno'!$2:$6</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2" i="42" l="1"/>
  <c r="T52" i="42"/>
  <c r="U51" i="42"/>
  <c r="T51" i="42"/>
  <c r="S50" i="42"/>
  <c r="R50" i="42"/>
  <c r="U50" i="42"/>
  <c r="Q50" i="42"/>
  <c r="N50" i="42"/>
  <c r="O50" i="42"/>
  <c r="P50" i="42"/>
  <c r="L50" i="42"/>
  <c r="H50" i="42"/>
  <c r="H49" i="42"/>
  <c r="U47" i="42"/>
  <c r="T47" i="42"/>
  <c r="U46" i="42"/>
  <c r="T46" i="42"/>
  <c r="S45" i="42"/>
  <c r="R45" i="42"/>
  <c r="U45" i="42"/>
  <c r="Q45" i="42"/>
  <c r="T45" i="42"/>
  <c r="P45" i="42"/>
  <c r="N45" i="42"/>
  <c r="L45" i="42"/>
  <c r="H45" i="42"/>
  <c r="H44" i="42"/>
  <c r="U43" i="42"/>
  <c r="T43" i="42"/>
  <c r="U42" i="42"/>
  <c r="T42" i="42"/>
  <c r="S41" i="42"/>
  <c r="R41" i="42"/>
  <c r="U41" i="42"/>
  <c r="Q41" i="42"/>
  <c r="P41" i="42"/>
  <c r="N41" i="42"/>
  <c r="L41" i="42"/>
  <c r="H41" i="42"/>
  <c r="H40" i="42"/>
  <c r="U37" i="42"/>
  <c r="T37" i="42"/>
  <c r="U36" i="42"/>
  <c r="T36" i="42"/>
  <c r="S35" i="42"/>
  <c r="R35" i="42"/>
  <c r="U35" i="42"/>
  <c r="Q35" i="42"/>
  <c r="T35" i="42"/>
  <c r="P35" i="42"/>
  <c r="N35" i="42"/>
  <c r="L35" i="42"/>
  <c r="H35" i="42"/>
  <c r="H34" i="42"/>
  <c r="U33" i="42"/>
  <c r="T33" i="42"/>
  <c r="U32" i="42"/>
  <c r="T32" i="42"/>
  <c r="S31" i="42"/>
  <c r="R31" i="42"/>
  <c r="U31" i="42"/>
  <c r="Q31" i="42"/>
  <c r="N31" i="42"/>
  <c r="O31" i="42"/>
  <c r="P31" i="42"/>
  <c r="L31" i="42"/>
  <c r="H31" i="42"/>
  <c r="H30" i="42"/>
  <c r="U29" i="42"/>
  <c r="T29" i="42"/>
  <c r="U28" i="42"/>
  <c r="T28" i="42"/>
  <c r="S27" i="42"/>
  <c r="R27" i="42"/>
  <c r="U27" i="42"/>
  <c r="Q27" i="42"/>
  <c r="T27" i="42"/>
  <c r="P27" i="42"/>
  <c r="N27" i="42"/>
  <c r="L27" i="42"/>
  <c r="H27" i="42"/>
  <c r="U25" i="42"/>
  <c r="T25" i="42"/>
  <c r="U24" i="42"/>
  <c r="T24" i="42"/>
  <c r="U23" i="42"/>
  <c r="T23" i="42"/>
  <c r="S22" i="42"/>
  <c r="R22" i="42"/>
  <c r="U22" i="42"/>
  <c r="Q22" i="42"/>
  <c r="P22" i="42"/>
  <c r="N22" i="42"/>
  <c r="O22" i="42"/>
  <c r="L22" i="42"/>
  <c r="H22" i="42"/>
  <c r="H21" i="42"/>
  <c r="S17" i="42"/>
  <c r="R17" i="42"/>
  <c r="Q17" i="42"/>
  <c r="P17" i="42"/>
  <c r="N17" i="42"/>
  <c r="O17" i="42"/>
  <c r="L17" i="42"/>
  <c r="H17" i="42"/>
  <c r="H16" i="42"/>
  <c r="R14" i="42"/>
  <c r="S14" i="42"/>
  <c r="U14" i="42"/>
  <c r="Q14" i="42"/>
  <c r="T14" i="42"/>
  <c r="P14" i="42"/>
  <c r="N14" i="42"/>
  <c r="L14" i="42"/>
  <c r="H14" i="42"/>
  <c r="H13" i="42"/>
  <c r="U12" i="42"/>
  <c r="T12" i="42"/>
  <c r="S11" i="42"/>
  <c r="R11" i="42"/>
  <c r="U11" i="42"/>
  <c r="Q11" i="42"/>
  <c r="P11" i="42"/>
  <c r="N11" i="42"/>
  <c r="L11" i="42"/>
  <c r="H11" i="42"/>
  <c r="H10" i="42"/>
  <c r="O11" i="42"/>
  <c r="U17" i="42"/>
  <c r="T22" i="42"/>
  <c r="O27" i="42"/>
  <c r="T31" i="42"/>
  <c r="O41" i="42"/>
  <c r="O45" i="42"/>
  <c r="T50" i="42"/>
  <c r="T11" i="42"/>
  <c r="O14" i="42"/>
  <c r="T17" i="42"/>
  <c r="O35" i="42"/>
  <c r="T41" i="42"/>
  <c r="O55" i="42"/>
  <c r="R54" i="42"/>
  <c r="S54" i="42"/>
  <c r="U54" i="42"/>
  <c r="Q54" i="42"/>
  <c r="T54" i="42"/>
  <c r="P54" i="42"/>
  <c r="O54" i="42"/>
  <c r="G54" i="42"/>
  <c r="C54" i="42"/>
</calcChain>
</file>

<file path=xl/comments1.xml><?xml version="1.0" encoding="utf-8"?>
<comments xmlns="http://schemas.openxmlformats.org/spreadsheetml/2006/main">
  <authors>
    <author>GUIDO ESCOBAR</author>
  </authors>
  <commentList>
    <comment ref="L5" authorId="0" shapeId="0">
      <text>
        <r>
          <rPr>
            <b/>
            <sz val="9"/>
            <color indexed="81"/>
            <rFont val="Tahoma"/>
            <family val="2"/>
          </rPr>
          <t>GUIDO ESCOBAR:</t>
        </r>
        <r>
          <rPr>
            <sz val="9"/>
            <color indexed="81"/>
            <rFont val="Tahoma"/>
            <family val="2"/>
          </rPr>
          <t xml:space="preserve">
Formato Porcentaje, 1 decimal</t>
        </r>
      </text>
    </comment>
    <comment ref="N5" authorId="0" shapeId="0">
      <text>
        <r>
          <rPr>
            <b/>
            <sz val="9"/>
            <color indexed="81"/>
            <rFont val="Tahoma"/>
            <family val="2"/>
          </rPr>
          <t>GUIDO ESCOBAR:</t>
        </r>
        <r>
          <rPr>
            <sz val="9"/>
            <color indexed="81"/>
            <rFont val="Tahoma"/>
            <family val="2"/>
          </rPr>
          <t xml:space="preserve">
Formato Porcentaje, 1 decimal</t>
        </r>
      </text>
    </comment>
    <comment ref="O5" authorId="0" shapeId="0">
      <text>
        <r>
          <rPr>
            <b/>
            <sz val="9"/>
            <color indexed="81"/>
            <rFont val="Tahoma"/>
            <family val="2"/>
          </rPr>
          <t>GUIDO ESCOBAR:</t>
        </r>
        <r>
          <rPr>
            <sz val="9"/>
            <color indexed="81"/>
            <rFont val="Tahoma"/>
            <family val="2"/>
          </rPr>
          <t xml:space="preserve">
Formato Porcentaje, 1 decimal</t>
        </r>
      </text>
    </comment>
    <comment ref="R5" authorId="0" shapeId="0">
      <text>
        <r>
          <rPr>
            <b/>
            <sz val="9"/>
            <color indexed="81"/>
            <rFont val="Tahoma"/>
            <family val="2"/>
          </rPr>
          <t>GUIDO ESCOBAR:</t>
        </r>
        <r>
          <rPr>
            <sz val="9"/>
            <color indexed="81"/>
            <rFont val="Tahoma"/>
            <family val="2"/>
          </rPr>
          <t xml:space="preserve">
Corresponde al valor del RPC</t>
        </r>
      </text>
    </comment>
    <comment ref="S5" authorId="0" shapeId="0">
      <text>
        <r>
          <rPr>
            <b/>
            <sz val="9"/>
            <color indexed="81"/>
            <rFont val="Tahoma"/>
            <family val="2"/>
          </rPr>
          <t>GUIDO ESCOBAR:</t>
        </r>
        <r>
          <rPr>
            <sz val="9"/>
            <color indexed="81"/>
            <rFont val="Tahoma"/>
            <family val="2"/>
          </rPr>
          <t xml:space="preserve">
Corresponde a lo efectivamente pagado.</t>
        </r>
      </text>
    </comment>
    <comment ref="T5" authorId="0" shapeId="0">
      <text>
        <r>
          <rPr>
            <b/>
            <sz val="9"/>
            <color indexed="81"/>
            <rFont val="Tahoma"/>
            <family val="2"/>
          </rPr>
          <t>GUIDO ESCOBAR:</t>
        </r>
        <r>
          <rPr>
            <sz val="9"/>
            <color indexed="81"/>
            <rFont val="Tahoma"/>
            <family val="2"/>
          </rPr>
          <t xml:space="preserve">
Formato Porcentaje, 1 decimal</t>
        </r>
      </text>
    </comment>
    <comment ref="U5" authorId="0" shapeId="0">
      <text>
        <r>
          <rPr>
            <b/>
            <sz val="9"/>
            <color indexed="81"/>
            <rFont val="Tahoma"/>
            <family val="2"/>
          </rPr>
          <t>GUIDO ESCOBAR:</t>
        </r>
        <r>
          <rPr>
            <sz val="9"/>
            <color indexed="81"/>
            <rFont val="Tahoma"/>
            <family val="2"/>
          </rPr>
          <t xml:space="preserve">
Formato Porcentaje, 1 decimal</t>
        </r>
      </text>
    </comment>
  </commentList>
</comments>
</file>

<file path=xl/sharedStrings.xml><?xml version="1.0" encoding="utf-8"?>
<sst xmlns="http://schemas.openxmlformats.org/spreadsheetml/2006/main" count="186" uniqueCount="139">
  <si>
    <t>Explicación del avance o retraso</t>
  </si>
  <si>
    <t>Presupuesto inicial
(Pesos)</t>
  </si>
  <si>
    <t>Clasificación (BP)</t>
  </si>
  <si>
    <t>Clase</t>
  </si>
  <si>
    <t>Código general</t>
  </si>
  <si>
    <t>Vigencia:</t>
  </si>
  <si>
    <t>Día / Mes / Año (Inicio)</t>
  </si>
  <si>
    <t>Día / Mes / Año (Finali-zación)</t>
  </si>
  <si>
    <t>Meta de producto del proyecto (Descripción)</t>
  </si>
  <si>
    <t>Indicador de producto del proyecto (Descripción)</t>
  </si>
  <si>
    <t>Valor de la meta de producto del proyecto</t>
  </si>
  <si>
    <t>Ponderación producto
 (%)</t>
  </si>
  <si>
    <t xml:space="preserve">% de ejecución física de los productos del proyecto
</t>
  </si>
  <si>
    <t>Presupuesto definitivo
(Pesos)
(1)</t>
  </si>
  <si>
    <t>Presupuesto ejecutado
(Pesos)
(2)</t>
  </si>
  <si>
    <t>% de ejecución presupuestal
(2) / (1)</t>
  </si>
  <si>
    <t>Presupuesto pagos
(Pesos)
(3)</t>
  </si>
  <si>
    <t>Fecha de reporte:</t>
  </si>
  <si>
    <t>Proyectos</t>
  </si>
  <si>
    <t>SECRETARÍA DE GOBIERNO</t>
  </si>
  <si>
    <t>% de avance del proyecto</t>
  </si>
  <si>
    <t>ORGANISMO</t>
  </si>
  <si>
    <t>Código organismo</t>
  </si>
  <si>
    <t xml:space="preserve">Meta a alcanzar Plan Indicativo
</t>
  </si>
  <si>
    <t>Organismo responsable
(Reparto administrativo)</t>
  </si>
  <si>
    <t>Valor de la ejecución del producto del proyecto</t>
  </si>
  <si>
    <t>% de ejecución con pagos
(3) / (2)</t>
  </si>
  <si>
    <t>Indicador de resultado del proyecto (Descripción)</t>
  </si>
  <si>
    <t>Valor Indicador de resultado del proyecto</t>
  </si>
  <si>
    <t>Identificación de la dimensión, línea estratégica, programa, indicador y proyectos de inversión</t>
  </si>
  <si>
    <t>Secretaría de Gobierno</t>
  </si>
  <si>
    <t>D</t>
  </si>
  <si>
    <t>L</t>
  </si>
  <si>
    <t>P</t>
  </si>
  <si>
    <t>I</t>
  </si>
  <si>
    <t>Gobierno Inteligente</t>
  </si>
  <si>
    <t>Fortalecimiento Institucional</t>
  </si>
  <si>
    <t>Personas capacitadas</t>
  </si>
  <si>
    <t>Documentos de planeación realizados</t>
  </si>
  <si>
    <t>Documentos de lineamientos técnicos realizados</t>
  </si>
  <si>
    <t>Proyectos desfinanciados</t>
  </si>
  <si>
    <t>Proyectos con ejecución física en 0%</t>
  </si>
  <si>
    <t>Cali, Gobierno incluyente</t>
  </si>
  <si>
    <t>Transición hacia Distrito Especial</t>
  </si>
  <si>
    <t>Cooperación Técnica para el Desarrollo Distrital</t>
  </si>
  <si>
    <t>Modelo de Agencia de Cooperación Técnica implementada</t>
  </si>
  <si>
    <t>Pr</t>
  </si>
  <si>
    <t xml:space="preserve">Implementación de un modelo de agencia de cooperación en Santiago de  Cali </t>
  </si>
  <si>
    <t>BP26002678</t>
  </si>
  <si>
    <t>BP26002678A</t>
  </si>
  <si>
    <t>Documentos de política elaborados</t>
  </si>
  <si>
    <t xml:space="preserve">Secretaría de Gobierno </t>
  </si>
  <si>
    <t>Proyectos Propuestos de Cooperación Financiera y/o Técnica en Proyectos de Interés de la Administración Pública</t>
  </si>
  <si>
    <t>Fortalecimiento para la formulación de proyectos de cooperación técnica y/o financiera de interés de la administración pública de Santiago de Cali</t>
  </si>
  <si>
    <t>BP26002910</t>
  </si>
  <si>
    <t>BP26002910A</t>
  </si>
  <si>
    <t>Alianzas, y/o coordinaciones suscritos</t>
  </si>
  <si>
    <t>Fortalecimiento de alianzas y/o coordinaciones que promuevan acciones de integración en Santiago de Cali</t>
  </si>
  <si>
    <t>BP26002909</t>
  </si>
  <si>
    <t>BP26002909A</t>
  </si>
  <si>
    <t xml:space="preserve">Alianzas, y/o coordinaciones suscritos  </t>
  </si>
  <si>
    <t>Modelo de laboratorio, diseñado con organismos, academia y sociedad civil</t>
  </si>
  <si>
    <t>Diseño de un modelo de laboratorio de gestión pública con sinergias intersectoriales, interinstitucionales y ciudadanas, para el fomento de la innovación y la co creación en Santiago de  Cali</t>
  </si>
  <si>
    <t>BP26003109</t>
  </si>
  <si>
    <t>BP26003109A</t>
  </si>
  <si>
    <t>Asistir técnicamente 5 entidades, organismos y/o dependencias</t>
  </si>
  <si>
    <t>Entidades, organismos y dependencias asistidos técnicamente</t>
  </si>
  <si>
    <t>BP26003109B</t>
  </si>
  <si>
    <t>Realizar 1 documento metodológico</t>
  </si>
  <si>
    <t>Documentos metodológicos realizados</t>
  </si>
  <si>
    <t>BP26003109C</t>
  </si>
  <si>
    <t>Capacitar 300 personas</t>
  </si>
  <si>
    <t>Iniciativas frente a problemáticas priorizadas, co-creadas</t>
  </si>
  <si>
    <t>Implementación de iniciativas institucionales para enfrentar problemáticas de manera colaborativa en Santiago de Cali</t>
  </si>
  <si>
    <t>BP26003110</t>
  </si>
  <si>
    <t>BP26003110A</t>
  </si>
  <si>
    <t>Espacios de integración de oferta pública generados.</t>
  </si>
  <si>
    <t>BP26003110B</t>
  </si>
  <si>
    <t xml:space="preserve">Iniciativas colaborativas para seguimiento a problemas específicos, realizadas </t>
  </si>
  <si>
    <t>Implementación de iniciativas colaborativas para seguimiento a problemas específicos en Santiago de Cali</t>
  </si>
  <si>
    <t>BP26003111</t>
  </si>
  <si>
    <t>BP26003111A</t>
  </si>
  <si>
    <t>BP26003111B</t>
  </si>
  <si>
    <t>Red de gestión de información y del conocimiento diseñado y operado</t>
  </si>
  <si>
    <t>Implementación red de observatorios de Santiago de Cali</t>
  </si>
  <si>
    <t>BP26003105</t>
  </si>
  <si>
    <t>BP26003105A</t>
  </si>
  <si>
    <t>BP26003105B</t>
  </si>
  <si>
    <t>Documentos de investigación elaborados</t>
  </si>
  <si>
    <t>Ciudadanía Activa y Gobernanza</t>
  </si>
  <si>
    <t>Ciudadanía Empoderada</t>
  </si>
  <si>
    <t>Red de agentes institucionales con un plan específico para buen gobierno, abierto a la ciudadanía; operando</t>
  </si>
  <si>
    <t>Implementación de la escuela de buen gobierno en Cali</t>
  </si>
  <si>
    <t>BP26003102</t>
  </si>
  <si>
    <t>BP26003102A</t>
  </si>
  <si>
    <t>BP26003102B</t>
  </si>
  <si>
    <t>Estrategia de Comunicación clara y transparente, implementada</t>
  </si>
  <si>
    <t xml:space="preserve">Implementación de estrategia de comunicación institucional clara y transparente en Santiago de Cali </t>
  </si>
  <si>
    <t>BP26003011</t>
  </si>
  <si>
    <t>BP26003011A</t>
  </si>
  <si>
    <t>BP26003011B</t>
  </si>
  <si>
    <t>Sistemas de información implementados</t>
  </si>
  <si>
    <t>Cultura Ciudadana</t>
  </si>
  <si>
    <t>Iniciativas institucionales y comunitarias en cultura cíudadana y promoción de nuevas normalidades apoyadas</t>
  </si>
  <si>
    <t>Desarrollo de una estrategia de articulación institucional para implementar iniciativas que dinamicen la cultura ciudadana para asumir la nueva normalidad en Cali.</t>
  </si>
  <si>
    <t>BP26003247</t>
  </si>
  <si>
    <t>BP26003247A</t>
  </si>
  <si>
    <t>BP26003247B</t>
  </si>
  <si>
    <t>Instancias territoriales asistidas técnicamente</t>
  </si>
  <si>
    <t>Avance Físico</t>
  </si>
  <si>
    <t>Iniciativas institucionales y comunitarias en cultura ciudadana y promoción de nuevas normalidades apoyadas</t>
  </si>
  <si>
    <t>Por medio de ejercicio de co-creación se fortaleció los Observatorios Ciudadanos de Transparencia Bulevar del Oriente, Parque Tecnológico San Fernando y Barrial Manuela Beltrán. Se realizó la co-creación del Sistema de Compra Pública.</t>
  </si>
  <si>
    <t>Se ha avanzado con la definición, programación y control a planes de medios de la Oficina y Hacienda. Impresión y mensajes sobre eventos y proyectos movilizadores. Realización de programas propios y mensajes en medios. Se tuvo marca en 376 eventos. Redes sociales: 1889 mensajes en FB, 8146 tw, 492 en IN y 1010 en YT</t>
  </si>
  <si>
    <t>Elaborar 1 documento de Política 
(Fase II - Estructuración metodológica (año 2022- 25 %)</t>
  </si>
  <si>
    <t>Para este período se ha avanzado con la implementación del Modelo de Agencia con 2 etapas: I) Fortalecimiento del recurso humano de la ORC II) Implementación del Sistema Integrado de Gestión de la Calidad y la estructuración y modelación del Proceso de Relaciones y Cooperación de cara a su posible inclusión dentro del MOP Institucional.</t>
  </si>
  <si>
    <t>Realizar 5 documentos de planeación  
(5 Bitácoras que evidencia el relacionamiento con cada organismo, el acompañamiento brindado en la formulación y el producto del mismo, es decir el proyecto.)</t>
  </si>
  <si>
    <t>A la fecha se ha avanzado en los siguientes productos: 
Proyecto presentado por Bellas Artes a convocatoria de la Unesco, Nota conceptual de proyecto presentado por Secretaría de Desarrollo Económico a la Cooperación Suiza Swisscontact, documento de acompañamiento a la formulación de proyecto de Desarrollo Económico, a proyecto del Ecobarrios del DAGMA, y a proyecto de Planeación a presentar a la cooperación coreana.</t>
  </si>
  <si>
    <t>Elaborar 1 documento de Política (Documento con la descripción de los relacionamientos con actores de cooperación internacional, y el proceso cronológico para la consecución de alianza con la red de ciudad.)</t>
  </si>
  <si>
    <t>A la fecha se ha gestionado la alianza con la Red de Gobiernos Locales por la Sustentabilidad - ICLEI, la cual beneficiara a los organismos de la Administración Distrital, en especial la Secretaría de Desarrollo Económico; la cual permitirá la participación de los organismos en escenarios de discusión internacional, contar con acompañamiento técnico por parte de ICLEI,  acceso al conocimiento, asociaciones y capacitación para generar cambios sistémicos a favor de la sostenibilidad urbana, entre otros beneficios.</t>
  </si>
  <si>
    <t>Se esta planificando la creación de un tablero de control integral que permita visualizar en tiempo real elementos vinculados al Plan de desarrollo Municipal como principal insumo para la toma de decisiones estratégicas.</t>
  </si>
  <si>
    <t>Generar 1 espacio de integración de oferta pública
(observatorio ciudadano de transparencia de espacio público)</t>
  </si>
  <si>
    <t>Realizar 2 documentos metodológicos 
(Iniciativas co-creadas con la ciudadanía)</t>
  </si>
  <si>
    <t>Asistir técnicamente 5 entidades, organismos y/o dependencias 
(Parques para la vida transparentados en botón de transparencia - página de la Alcaldía Distrito de Cali)</t>
  </si>
  <si>
    <t>Se estructuraron los tres módulos para la escuela de datos abiertos interna. Se realizó la inscripción de los delegados de los 28 organismos de la Alcaldía de Cali. Se socializó el Observatorio Ciudadano de transparencia de espacio público en la población adyacente a Parque pacífico a cargo de la Secretaría de Cultura. La asistencia técnica por medio de la socialización de los 5 parques para la vida publicados en el botón de transparencia y presentados en el festival de Petronio Álvarez a: Vivienda, DAGMA, Cultura, Desarrollo Econo. y DACP.</t>
  </si>
  <si>
    <t>Realizar 2 documentos metodológicos
(Iniciativas colaborativas)</t>
  </si>
  <si>
    <t>Asistir técnicamente 1 entidades, organismos y/o dependencias 
(Diseño metodológico del ejercicio de recolección de información para el mapeo de los observatorios existentes en la administración pública del Distrito de Cali)</t>
  </si>
  <si>
    <t>En convenio de Cooperación Internacional con UNODC, se avanzó con el documento inicial del "Diseño metodológico del ejercicio de recolección de información para el mapeo de los observatorios existentes en la administración pública del Distrito de Cali" y sus respectivos instrumentos.</t>
  </si>
  <si>
    <t>Elaborar 1 documento de investigación 
(Propuesta de tablero de gobiernos locales ISOW4)</t>
  </si>
  <si>
    <t xml:space="preserve">Se realizó convocatoria y encuentro con los observatorios institucionales del Distrito para socializar el objetivo de la Red de gestión de conocimiento.
Se presentó el Diseño requerido para el desarrollo de las mesas de trabajo co-creativo de intercambio de saberes  entre los observatorios como trabajo previo para el documento de Investigación. </t>
  </si>
  <si>
    <t>250 personas capacitadas conforman una red de agentes 
(Informe final por cada cohorte con las personas capacitadas)</t>
  </si>
  <si>
    <t>El  Servicio de educación informal (Escuela de Buen Gobierno), inició en su primera cohorte con 108  participantes,  se han realizado 3 módulos de 5 sesiones cada uno  y actualmente se está desarrollando el módulo 4, los temas tratados en cada módulo  son: 
Liderazgos públicos y  políticas públicas Integridad, transparencia y rendición de cuentas, Plan de desarrollo, proyectos sociales y su evaluación, Ordenamiento territorial y transformación institucional.</t>
  </si>
  <si>
    <t>Se brindó asistencia técnica a los delegados de los organismos que hacen parte de la articulación del plan específico denominado "Gobierno al barrio" a través del cual se opera como una red de agentes institucionales que promueven la gobernanza en los territorios. La primera asistencia técnica consistió en Taller de Liderazgo y Habilidades Blandas para fortalecer la interacción de los servidores públicos con la ciudadanía.  Así mismo,  se realizó un encuentro de agentes institucionales y agentes sociales en el Foro "Cali Ciudadana" en el cual se abordaron herramientas metodológicas para la cultura ciudadana.</t>
  </si>
  <si>
    <t>Realizar 1 documento de planeación
(Plan estratégico de comunicación y su ejecución desde la entidad)</t>
  </si>
  <si>
    <t>Para esta vigencia se definió un plan estratégico de comunicación y se ha avanzado con 742 contenidos en intranet, 70 campañas internas, 10 Encuentro Somos Alcaldía, 68 fondos de pantalla y 850 mensajes masivos a correos corporativos. 
5.505 contenidos informativos. Se realizaron 41 ruedas de prensa y 53 ronda de medios
10.943 piezas gráficas de comunicación elaboradas</t>
  </si>
  <si>
    <t>Implementar 1 sistema de información
(Desarrollar acciones del plan de comunicación a nivel externo)</t>
  </si>
  <si>
    <t>Realizar 1 documento de lineamientos técnicos
(Documento técnico para "Implementar la estrategia intersectorial e interinstitucional" que incluya guía de lineamientos e informe de gestión final de la implementación de la estrategia)</t>
  </si>
  <si>
    <t>Se planificó la realización de 60 iniciativas comunitarias para fortalecer: 1.Procesos existentes en los territorios,2. Los pactos de gobernanza realizados y 3. Los acuerdos de los gobiernos al barrio. Se realizaron 5 acciones de articulación institucional a las Secretarías de Seguridad y Justicia, paz y Cultura Ciudadana, Desarrollo Territorial y participación, Gestión del riesgo y plan Jarillón, realizando asistencia técnica para  acompañamiento pedagógico, apoyo psicosocial y gestión de oportunidades de los beneficiarios de la estrategia. Se realizaron 23 acciones colectivas a la fecha, de las cuales siete (7) se imp</t>
  </si>
  <si>
    <t>Asistir técnicamente 10 entidades, organismos y/o dependencias, que conforman la red de agentes institucionales
(Documento metodológico con plan especifico)</t>
  </si>
  <si>
    <t xml:space="preserve">Asistir técnicamente 1 Instancia territorial
para el apoyo a 60 iniciativas institucionales y comunitarias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</si>
</sst>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 _€_-;\-* #,##0\ _€_-;_-* &quot;-&quot;\ _€_-;_-@_-"/>
    <numFmt numFmtId="43" formatCode="_-* #,##0.00\ _€_-;\-* #,##0.00\ _€_-;_-* &quot;-&quot;??\ _€_-;_-@_-"/>
    <numFmt numFmtId="164" formatCode="_-* #,##0_-;\-* #,##0_-;_-* &quot;-&quot;_-;_-@_-"/>
    <numFmt numFmtId="166" formatCode="_-* #,##0.00_-;\-* #,##0.00_-;_-* &quot;-&quot;??_-;_-@_-"/>
    <numFmt numFmtId="167" formatCode="_-&quot;$&quot;\ * #,##0_-;\-&quot;$&quot;\ * #,##0_-;_-&quot;$&quot;\ * &quot;-&quot;_-;_-@_-"/>
    <numFmt numFmtId="168" formatCode="_(&quot;$&quot;* #,##0_);_(&quot;$&quot;* \(#,##0\);_(&quot;$&quot;* &quot;-&quot;_);_(@_)"/>
    <numFmt numFmtId="169" formatCode="_(* #,##0_);_(* \(#,##0\);_(* &quot;-&quot;_);_(@_)"/>
    <numFmt numFmtId="170" formatCode="_(* #,##0.00_);_(* \(#,##0.00\);_(* &quot;-&quot;??_);_(@_)"/>
    <numFmt numFmtId="171" formatCode="_(&quot;$&quot;\ * #,##0.00_);_(&quot;$&quot;\ * \(#,##0.00\);_(&quot;$&quot;\ * &quot;-&quot;??_);_(@_)"/>
    <numFmt numFmtId="172" formatCode="_([$€]* #,##0.00_);_([$€]* \(#,##0.00\);_([$€]* &quot;-&quot;??_);_(@_)"/>
    <numFmt numFmtId="173" formatCode="_ [$€-2]\ * #,##0.00_ ;_ [$€-2]\ * \-#,##0.00_ ;_ [$€-2]\ * &quot;-&quot;??_ "/>
    <numFmt numFmtId="174" formatCode="0.0%"/>
    <numFmt numFmtId="175" formatCode="[$-240A]dddd\,\ dd&quot; de &quot;mmmm&quot; de &quot;yyyy"/>
    <numFmt numFmtId="177" formatCode="0.000"/>
    <numFmt numFmtId="189" formatCode="_(&quot;$&quot;\ * #,##0_);_(&quot;$&quot;\ * \(#,##0\);_(&quot;$&quot;\ * &quot;-&quot;_);_(@_)"/>
  </numFmts>
  <fonts count="27" x14ac:knownFonts="1">
    <font>
      <sz val="11"/>
      <color theme="1"/>
      <name val="Calibri"/>
      <family val="2"/>
      <scheme val="minor"/>
    </font>
    <font>
      <sz val="11"/>
      <color indexed="8"/>
      <name val="Calibri"/>
      <family val="2"/>
    </font>
    <font>
      <sz val="11"/>
      <name val="Arial Narrow"/>
      <family val="2"/>
    </font>
    <font>
      <sz val="10"/>
      <name val="Arial"/>
      <family val="2"/>
    </font>
    <font>
      <b/>
      <sz val="11"/>
      <name val="Arial Narrow"/>
      <family val="2"/>
    </font>
    <font>
      <b/>
      <sz val="14"/>
      <name val="Arial Narrow"/>
      <family val="2"/>
    </font>
    <font>
      <b/>
      <sz val="12"/>
      <name val="Arial Narrow"/>
      <family val="2"/>
    </font>
    <font>
      <sz val="11"/>
      <color indexed="8"/>
      <name val="Calibri"/>
      <family val="2"/>
    </font>
    <font>
      <sz val="10"/>
      <name val="Arial Narrow"/>
      <family val="2"/>
    </font>
    <font>
      <sz val="9"/>
      <color indexed="81"/>
      <name val="Tahoma"/>
      <family val="2"/>
    </font>
    <font>
      <b/>
      <sz val="9"/>
      <color indexed="81"/>
      <name val="Tahoma"/>
      <family val="2"/>
    </font>
    <font>
      <sz val="11"/>
      <color indexed="8"/>
      <name val="Calibri"/>
      <family val="2"/>
    </font>
    <font>
      <sz val="10"/>
      <name val="MS Sans Serif"/>
      <family val="2"/>
    </font>
    <font>
      <i/>
      <sz val="11"/>
      <color indexed="23"/>
      <name val="Calibri"/>
      <family val="2"/>
    </font>
    <font>
      <sz val="11"/>
      <color indexed="8"/>
      <name val="Calibri"/>
      <family val="2"/>
    </font>
    <font>
      <sz val="12"/>
      <color indexed="8"/>
      <name val="Calibri"/>
      <family val="2"/>
    </font>
    <font>
      <sz val="9"/>
      <name val="Arial Narrow"/>
      <family val="2"/>
    </font>
    <font>
      <sz val="12"/>
      <name val="Arial Narrow"/>
      <family val="2"/>
    </font>
    <font>
      <sz val="11"/>
      <color indexed="8"/>
      <name val="Calibri"/>
      <family val="2"/>
    </font>
    <font>
      <sz val="11"/>
      <color theme="1"/>
      <name val="Calibri"/>
      <family val="2"/>
      <scheme val="minor"/>
    </font>
    <font>
      <sz val="11"/>
      <color rgb="FF000000"/>
      <name val="Calibri"/>
      <family val="2"/>
    </font>
    <font>
      <sz val="12"/>
      <color theme="1"/>
      <name val="Calibri"/>
      <family val="2"/>
      <scheme val="minor"/>
    </font>
    <font>
      <sz val="11"/>
      <color theme="1"/>
      <name val="Arial Narrow"/>
      <family val="2"/>
    </font>
    <font>
      <sz val="9"/>
      <color theme="1"/>
      <name val="Arial Narrow"/>
      <family val="2"/>
    </font>
    <font>
      <sz val="10"/>
      <color theme="1"/>
      <name val="Arial Narrow"/>
      <family val="2"/>
    </font>
    <font>
      <sz val="11"/>
      <color theme="1"/>
      <name val="Arial"/>
      <family val="2"/>
    </font>
    <font>
      <b/>
      <sz val="11"/>
      <color rgb="FFFFFFFF"/>
      <name val="Calibri"/>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0000"/>
        <bgColor rgb="FFFF0000"/>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s>
  <cellStyleXfs count="82">
    <xf numFmtId="0" fontId="0" fillId="0" borderId="0"/>
    <xf numFmtId="172" fontId="3" fillId="0" borderId="0" applyFont="0" applyFill="0" applyBorder="0" applyAlignment="0" applyProtection="0"/>
    <xf numFmtId="173" fontId="3" fillId="0" borderId="0" applyFont="0" applyFill="0" applyBorder="0" applyAlignment="0" applyProtection="0"/>
    <xf numFmtId="0" fontId="1" fillId="0" borderId="0"/>
    <xf numFmtId="177" fontId="20" fillId="0" borderId="0"/>
    <xf numFmtId="0" fontId="1" fillId="0" borderId="0"/>
    <xf numFmtId="0" fontId="13" fillId="0" borderId="0" applyNumberFormat="0" applyFill="0" applyBorder="0" applyAlignment="0" applyProtection="0"/>
    <xf numFmtId="164" fontId="11" fillId="0" borderId="0" applyFont="0" applyFill="0" applyBorder="0" applyAlignment="0" applyProtection="0"/>
    <xf numFmtId="41" fontId="11"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8"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0" fontId="12" fillId="0" borderId="0" applyFont="0" applyFill="0" applyBorder="0" applyAlignment="0" applyProtection="0"/>
    <xf numFmtId="170" fontId="3" fillId="0" borderId="0" applyFont="0" applyFill="0" applyBorder="0" applyAlignment="0" applyProtection="0"/>
    <xf numFmtId="166" fontId="3"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70" fontId="1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68" fontId="1" fillId="0" borderId="0" applyFont="0" applyFill="0" applyBorder="0" applyAlignment="0" applyProtection="0"/>
    <xf numFmtId="167" fontId="1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9" fontId="3"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189" fontId="1" fillId="0" borderId="0" applyFont="0" applyFill="0" applyBorder="0" applyAlignment="0" applyProtection="0"/>
    <xf numFmtId="164"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5" fillId="0" borderId="0"/>
    <xf numFmtId="0" fontId="21" fillId="0" borderId="0"/>
    <xf numFmtId="0" fontId="26" fillId="4" borderId="0" applyBorder="0" applyProtection="0"/>
  </cellStyleXfs>
  <cellXfs count="179">
    <xf numFmtId="0" fontId="0" fillId="0" borderId="0" xfId="0"/>
    <xf numFmtId="0" fontId="2" fillId="0" borderId="0" xfId="43" applyFont="1" applyAlignment="1">
      <alignment horizontal="center" vertical="center"/>
    </xf>
    <xf numFmtId="0" fontId="2" fillId="0" borderId="0" xfId="43" applyFont="1" applyAlignment="1">
      <alignment vertical="center"/>
    </xf>
    <xf numFmtId="0" fontId="2" fillId="0" borderId="0" xfId="43" applyFont="1" applyAlignment="1">
      <alignment horizontal="left" vertical="center"/>
    </xf>
    <xf numFmtId="0" fontId="2" fillId="0" borderId="0" xfId="43" applyFont="1" applyAlignment="1">
      <alignment vertical="center" wrapText="1"/>
    </xf>
    <xf numFmtId="0" fontId="2" fillId="2" borderId="0" xfId="44" applyFont="1" applyFill="1" applyAlignment="1">
      <alignment vertical="center"/>
    </xf>
    <xf numFmtId="0" fontId="2" fillId="2" borderId="0" xfId="43" applyFont="1" applyFill="1" applyAlignment="1">
      <alignment vertical="center"/>
    </xf>
    <xf numFmtId="0" fontId="6" fillId="0" borderId="1" xfId="39" applyFont="1" applyBorder="1" applyAlignment="1">
      <alignment horizontal="center" vertical="center" wrapText="1"/>
    </xf>
    <xf numFmtId="0" fontId="6" fillId="3" borderId="1" xfId="39" applyFont="1" applyFill="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vertical="center"/>
    </xf>
    <xf numFmtId="3" fontId="24" fillId="0" borderId="0" xfId="0" applyNumberFormat="1" applyFont="1" applyAlignment="1">
      <alignment vertical="center"/>
    </xf>
    <xf numFmtId="0" fontId="22" fillId="0" borderId="0" xfId="0" applyFont="1" applyAlignment="1">
      <alignment vertical="center" wrapText="1"/>
    </xf>
    <xf numFmtId="0" fontId="24" fillId="0" borderId="0" xfId="0" applyFont="1" applyAlignment="1">
      <alignment vertical="center" wrapText="1"/>
    </xf>
    <xf numFmtId="174" fontId="22" fillId="0" borderId="0" xfId="0" applyNumberFormat="1" applyFont="1" applyAlignment="1">
      <alignment vertical="center"/>
    </xf>
    <xf numFmtId="0" fontId="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4" fillId="0" borderId="0" xfId="0" applyFont="1" applyAlignment="1">
      <alignment horizontal="left" vertical="center"/>
    </xf>
    <xf numFmtId="1" fontId="24" fillId="0" borderId="0" xfId="0" applyNumberFormat="1" applyFont="1" applyAlignment="1">
      <alignment horizontal="center" vertical="center"/>
    </xf>
    <xf numFmtId="174" fontId="24" fillId="0" borderId="0" xfId="0" applyNumberFormat="1" applyFont="1" applyAlignment="1">
      <alignment horizontal="right" vertical="center"/>
    </xf>
    <xf numFmtId="0" fontId="17" fillId="0" borderId="7" xfId="49" applyFont="1" applyBorder="1" applyAlignment="1">
      <alignment horizontal="left" vertical="center" wrapText="1"/>
    </xf>
    <xf numFmtId="0" fontId="17" fillId="0" borderId="7" xfId="44" applyFont="1" applyBorder="1" applyAlignment="1">
      <alignment vertical="center"/>
    </xf>
    <xf numFmtId="3" fontId="17" fillId="0" borderId="7" xfId="49" applyNumberFormat="1" applyFont="1" applyBorder="1" applyAlignment="1">
      <alignment vertical="center" wrapText="1"/>
    </xf>
    <xf numFmtId="3" fontId="23" fillId="0" borderId="0" xfId="0" applyNumberFormat="1" applyFont="1" applyAlignment="1">
      <alignment vertical="center"/>
    </xf>
    <xf numFmtId="174" fontId="24" fillId="0" borderId="0" xfId="0" applyNumberFormat="1" applyFont="1" applyAlignment="1">
      <alignment horizontal="center" vertical="center"/>
    </xf>
    <xf numFmtId="174" fontId="24" fillId="0" borderId="0" xfId="0" applyNumberFormat="1" applyFont="1" applyAlignment="1">
      <alignment vertical="center"/>
    </xf>
    <xf numFmtId="0" fontId="17" fillId="0" borderId="7" xfId="49" applyFont="1" applyBorder="1" applyAlignment="1">
      <alignment horizontal="center" vertical="center"/>
    </xf>
    <xf numFmtId="0" fontId="17" fillId="0" borderId="7" xfId="49" applyFont="1" applyBorder="1" applyAlignment="1">
      <alignment vertical="center"/>
    </xf>
    <xf numFmtId="0" fontId="17" fillId="0" borderId="7" xfId="49" applyFont="1" applyBorder="1" applyAlignment="1">
      <alignment horizontal="center" vertical="center" wrapText="1"/>
    </xf>
    <xf numFmtId="0" fontId="17" fillId="0" borderId="8" xfId="49" applyFont="1" applyBorder="1" applyAlignment="1">
      <alignment vertical="center"/>
    </xf>
    <xf numFmtId="0" fontId="17" fillId="0" borderId="8" xfId="49" applyFont="1" applyBorder="1" applyAlignment="1">
      <alignment horizontal="center" vertical="center"/>
    </xf>
    <xf numFmtId="0" fontId="17" fillId="0" borderId="8" xfId="49" applyFont="1" applyBorder="1" applyAlignment="1">
      <alignment horizontal="center" vertical="center" wrapText="1"/>
    </xf>
    <xf numFmtId="0" fontId="17" fillId="0" borderId="8" xfId="44" applyFont="1" applyBorder="1" applyAlignment="1">
      <alignment horizontal="center" vertical="center"/>
    </xf>
    <xf numFmtId="0" fontId="17" fillId="0" borderId="8" xfId="44" applyFont="1" applyBorder="1" applyAlignment="1">
      <alignment vertical="center"/>
    </xf>
    <xf numFmtId="0" fontId="8" fillId="0" borderId="8" xfId="44" applyFont="1" applyBorder="1" applyAlignment="1">
      <alignment vertical="center"/>
    </xf>
    <xf numFmtId="0" fontId="2" fillId="0" borderId="8" xfId="49" applyFont="1" applyBorder="1" applyAlignment="1">
      <alignment vertical="center"/>
    </xf>
    <xf numFmtId="0" fontId="2" fillId="0" borderId="8" xfId="49" applyFont="1" applyBorder="1" applyAlignment="1">
      <alignment horizontal="center" vertical="center"/>
    </xf>
    <xf numFmtId="0" fontId="2" fillId="0" borderId="8" xfId="49" applyFont="1" applyBorder="1" applyAlignment="1">
      <alignment horizontal="center" vertical="center" wrapText="1"/>
    </xf>
    <xf numFmtId="0" fontId="2" fillId="0" borderId="8" xfId="44" applyFont="1" applyBorder="1" applyAlignment="1">
      <alignment horizontal="center" vertical="center"/>
    </xf>
    <xf numFmtId="0" fontId="2" fillId="0" borderId="8" xfId="44" applyFont="1" applyBorder="1" applyAlignment="1">
      <alignment vertical="center"/>
    </xf>
    <xf numFmtId="0" fontId="17" fillId="0" borderId="8" xfId="49" applyFont="1" applyBorder="1" applyAlignment="1">
      <alignment horizontal="left" vertical="center" wrapText="1"/>
    </xf>
    <xf numFmtId="0" fontId="2" fillId="0" borderId="8" xfId="49" applyFont="1" applyBorder="1" applyAlignment="1">
      <alignment horizontal="left" vertical="center" wrapText="1"/>
    </xf>
    <xf numFmtId="0" fontId="16" fillId="0" borderId="8" xfId="49" applyFont="1" applyBorder="1" applyAlignment="1">
      <alignment horizontal="center" vertical="center"/>
    </xf>
    <xf numFmtId="174" fontId="16" fillId="0" borderId="8" xfId="64" applyNumberFormat="1" applyFont="1" applyFill="1" applyBorder="1" applyAlignment="1">
      <alignment vertical="center"/>
    </xf>
    <xf numFmtId="0" fontId="16" fillId="0" borderId="8" xfId="44" applyFont="1" applyBorder="1" applyAlignment="1">
      <alignment horizontal="center" vertical="center"/>
    </xf>
    <xf numFmtId="174" fontId="8" fillId="0" borderId="8" xfId="64" applyNumberFormat="1" applyFont="1" applyFill="1" applyBorder="1" applyAlignment="1">
      <alignment vertical="center"/>
    </xf>
    <xf numFmtId="0" fontId="16" fillId="0" borderId="12" xfId="44" applyFont="1" applyBorder="1" applyAlignment="1">
      <alignment horizontal="center" vertical="center"/>
    </xf>
    <xf numFmtId="0" fontId="8" fillId="0" borderId="8" xfId="49" applyFont="1" applyBorder="1" applyAlignment="1">
      <alignment vertical="center"/>
    </xf>
    <xf numFmtId="0" fontId="16" fillId="0" borderId="8" xfId="44" applyFont="1" applyBorder="1" applyAlignment="1">
      <alignment vertical="center"/>
    </xf>
    <xf numFmtId="174" fontId="16" fillId="0" borderId="12" xfId="64" applyNumberFormat="1" applyFont="1" applyFill="1" applyBorder="1" applyAlignment="1">
      <alignment vertical="center"/>
    </xf>
    <xf numFmtId="0" fontId="16" fillId="0" borderId="8" xfId="44" applyFont="1" applyBorder="1" applyAlignment="1">
      <alignment vertical="center" wrapText="1"/>
    </xf>
    <xf numFmtId="0" fontId="17" fillId="0" borderId="0" xfId="0" applyFont="1" applyAlignment="1">
      <alignment vertical="center"/>
    </xf>
    <xf numFmtId="0" fontId="16" fillId="0" borderId="0" xfId="0" applyFont="1" applyAlignment="1">
      <alignment vertical="center"/>
    </xf>
    <xf numFmtId="1" fontId="17" fillId="0" borderId="8" xfId="43" quotePrefix="1" applyNumberFormat="1" applyFont="1" applyBorder="1" applyAlignment="1">
      <alignment horizontal="center" vertical="center" wrapText="1"/>
    </xf>
    <xf numFmtId="1" fontId="17" fillId="0" borderId="8" xfId="43" applyNumberFormat="1" applyFont="1" applyBorder="1" applyAlignment="1">
      <alignment horizontal="center" vertical="center" wrapText="1"/>
    </xf>
    <xf numFmtId="0" fontId="17" fillId="0" borderId="8" xfId="43" applyFont="1" applyBorder="1" applyAlignment="1">
      <alignment vertical="center" wrapText="1"/>
    </xf>
    <xf numFmtId="3" fontId="17" fillId="0" borderId="8" xfId="49" applyNumberFormat="1" applyFont="1" applyBorder="1" applyAlignment="1">
      <alignment vertical="center" wrapText="1"/>
    </xf>
    <xf numFmtId="174" fontId="17" fillId="0" borderId="8" xfId="64" applyNumberFormat="1" applyFont="1" applyFill="1" applyBorder="1" applyAlignment="1">
      <alignment vertical="center"/>
    </xf>
    <xf numFmtId="0" fontId="16" fillId="0" borderId="8" xfId="44" applyFont="1" applyBorder="1" applyAlignment="1">
      <alignment horizontal="justify" vertical="center"/>
    </xf>
    <xf numFmtId="1" fontId="2" fillId="0" borderId="8" xfId="43" quotePrefix="1" applyNumberFormat="1" applyFont="1" applyBorder="1" applyAlignment="1">
      <alignment horizontal="center" vertical="center" wrapText="1"/>
    </xf>
    <xf numFmtId="1" fontId="2" fillId="0" borderId="8" xfId="43" applyNumberFormat="1" applyFont="1" applyBorder="1" applyAlignment="1">
      <alignment horizontal="center" vertical="center" wrapText="1"/>
    </xf>
    <xf numFmtId="0" fontId="2" fillId="0" borderId="8" xfId="43" applyFont="1" applyBorder="1" applyAlignment="1">
      <alignment vertical="center" wrapText="1"/>
    </xf>
    <xf numFmtId="0" fontId="2" fillId="0" borderId="8" xfId="38" applyFont="1" applyBorder="1" applyAlignment="1">
      <alignment horizontal="left" vertical="center" wrapText="1"/>
    </xf>
    <xf numFmtId="0" fontId="2" fillId="0" borderId="8" xfId="38" applyFont="1" applyBorder="1" applyAlignment="1">
      <alignment horizontal="center" vertical="center" wrapText="1"/>
    </xf>
    <xf numFmtId="0" fontId="2" fillId="0" borderId="8" xfId="49" applyFont="1" applyBorder="1" applyAlignment="1">
      <alignment vertical="center" wrapText="1"/>
    </xf>
    <xf numFmtId="3" fontId="2" fillId="0" borderId="8" xfId="49" applyNumberFormat="1" applyFont="1" applyBorder="1" applyAlignment="1">
      <alignment vertical="center" wrapText="1"/>
    </xf>
    <xf numFmtId="14" fontId="2" fillId="0" borderId="8" xfId="49" applyNumberFormat="1" applyFont="1" applyBorder="1" applyAlignment="1">
      <alignment horizontal="right" vertical="center" wrapText="1"/>
    </xf>
    <xf numFmtId="174" fontId="2" fillId="0" borderId="8" xfId="64" applyNumberFormat="1" applyFont="1" applyFill="1" applyBorder="1" applyAlignment="1">
      <alignment vertical="center"/>
    </xf>
    <xf numFmtId="0" fontId="8" fillId="0" borderId="8" xfId="49" applyFont="1" applyBorder="1" applyAlignment="1">
      <alignment horizontal="center" vertical="center" wrapText="1"/>
    </xf>
    <xf numFmtId="1" fontId="8" fillId="0" borderId="8" xfId="43" quotePrefix="1" applyNumberFormat="1" applyFont="1" applyBorder="1" applyAlignment="1">
      <alignment horizontal="center" vertical="center" wrapText="1"/>
    </xf>
    <xf numFmtId="1" fontId="8" fillId="0" borderId="8" xfId="43" applyNumberFormat="1" applyFont="1" applyBorder="1" applyAlignment="1">
      <alignment horizontal="center" vertical="center" wrapText="1"/>
    </xf>
    <xf numFmtId="0" fontId="8" fillId="0" borderId="8" xfId="43" applyFont="1" applyBorder="1" applyAlignment="1">
      <alignment vertical="center" wrapText="1"/>
    </xf>
    <xf numFmtId="0" fontId="8" fillId="0" borderId="8" xfId="49" applyFont="1" applyBorder="1" applyAlignment="1">
      <alignment horizontal="left" vertical="center" wrapText="1"/>
    </xf>
    <xf numFmtId="0" fontId="8" fillId="0" borderId="8" xfId="49" applyFont="1" applyBorder="1" applyAlignment="1">
      <alignment horizontal="center" vertical="center"/>
    </xf>
    <xf numFmtId="0" fontId="8" fillId="0" borderId="8" xfId="38" applyFont="1" applyBorder="1" applyAlignment="1">
      <alignment horizontal="left" vertical="center" wrapText="1"/>
    </xf>
    <xf numFmtId="0" fontId="8" fillId="0" borderId="8" xfId="38" applyFont="1" applyBorder="1" applyAlignment="1">
      <alignment horizontal="center" vertical="center" wrapText="1"/>
    </xf>
    <xf numFmtId="0" fontId="8" fillId="0" borderId="8" xfId="49" applyFont="1" applyBorder="1" applyAlignment="1">
      <alignment vertical="center" wrapText="1"/>
    </xf>
    <xf numFmtId="3" fontId="8" fillId="0" borderId="8" xfId="49" applyNumberFormat="1" applyFont="1" applyBorder="1" applyAlignment="1">
      <alignment vertical="center" wrapText="1"/>
    </xf>
    <xf numFmtId="14" fontId="8" fillId="0" borderId="8" xfId="49" applyNumberFormat="1" applyFont="1" applyBorder="1" applyAlignment="1">
      <alignment horizontal="right" vertical="center" wrapText="1"/>
    </xf>
    <xf numFmtId="0" fontId="8" fillId="0" borderId="8" xfId="44" applyFont="1" applyBorder="1" applyAlignment="1">
      <alignment horizontal="center" vertical="center"/>
    </xf>
    <xf numFmtId="0" fontId="16" fillId="0" borderId="8" xfId="49" applyFont="1" applyBorder="1" applyAlignment="1">
      <alignment horizontal="left" vertical="center" wrapText="1"/>
    </xf>
    <xf numFmtId="0" fontId="16" fillId="0" borderId="8" xfId="49" applyFont="1" applyBorder="1" applyAlignment="1">
      <alignment vertical="center"/>
    </xf>
    <xf numFmtId="174" fontId="16" fillId="0" borderId="8" xfId="64" applyNumberFormat="1" applyFont="1" applyFill="1" applyBorder="1" applyAlignment="1">
      <alignment horizontal="right" vertical="center"/>
    </xf>
    <xf numFmtId="3" fontId="16" fillId="0" borderId="8" xfId="49" applyNumberFormat="1" applyFont="1" applyBorder="1" applyAlignment="1">
      <alignment vertical="center" wrapText="1"/>
    </xf>
    <xf numFmtId="174" fontId="16" fillId="0" borderId="8" xfId="64" applyNumberFormat="1" applyFont="1" applyFill="1" applyBorder="1" applyAlignment="1">
      <alignment horizontal="right" vertical="center" wrapText="1"/>
    </xf>
    <xf numFmtId="3" fontId="16" fillId="0" borderId="8" xfId="49" applyNumberFormat="1" applyFont="1" applyBorder="1" applyAlignment="1">
      <alignment vertical="center"/>
    </xf>
    <xf numFmtId="14" fontId="16" fillId="0" borderId="8" xfId="44" applyNumberFormat="1" applyFont="1" applyBorder="1" applyAlignment="1">
      <alignment vertical="center"/>
    </xf>
    <xf numFmtId="0" fontId="16" fillId="0" borderId="8" xfId="49" applyFont="1" applyBorder="1" applyAlignment="1">
      <alignment vertical="center" wrapText="1"/>
    </xf>
    <xf numFmtId="14" fontId="16" fillId="0" borderId="8" xfId="44" applyNumberFormat="1" applyFont="1" applyBorder="1" applyAlignment="1">
      <alignment horizontal="center" vertical="center"/>
    </xf>
    <xf numFmtId="0" fontId="16" fillId="0" borderId="8" xfId="44" applyFont="1" applyBorder="1" applyAlignment="1">
      <alignment horizontal="center" vertical="center" wrapText="1"/>
    </xf>
    <xf numFmtId="174" fontId="16" fillId="0" borderId="8" xfId="64" applyNumberFormat="1" applyFont="1" applyFill="1" applyBorder="1" applyAlignment="1">
      <alignment horizontal="center" vertical="center" wrapText="1"/>
    </xf>
    <xf numFmtId="0" fontId="16" fillId="0" borderId="8" xfId="44" applyFont="1" applyBorder="1" applyAlignment="1">
      <alignment horizontal="justify" vertical="center" wrapText="1"/>
    </xf>
    <xf numFmtId="0" fontId="17" fillId="0" borderId="8" xfId="38" applyFont="1" applyBorder="1" applyAlignment="1">
      <alignment horizontal="center" vertical="center" wrapText="1"/>
    </xf>
    <xf numFmtId="0" fontId="17" fillId="0" borderId="8" xfId="38" applyFont="1" applyBorder="1" applyAlignment="1">
      <alignment vertical="center" wrapText="1"/>
    </xf>
    <xf numFmtId="0" fontId="17" fillId="0" borderId="8" xfId="49" applyFont="1" applyBorder="1" applyAlignment="1">
      <alignment vertical="center" wrapText="1"/>
    </xf>
    <xf numFmtId="174" fontId="17" fillId="0" borderId="8" xfId="64" applyNumberFormat="1" applyFont="1" applyFill="1" applyBorder="1" applyAlignment="1">
      <alignment horizontal="right" vertical="center"/>
    </xf>
    <xf numFmtId="174" fontId="17" fillId="0" borderId="8" xfId="64" applyNumberFormat="1" applyFont="1" applyFill="1" applyBorder="1" applyAlignment="1">
      <alignment horizontal="right" vertical="center" wrapText="1"/>
    </xf>
    <xf numFmtId="3" fontId="17" fillId="0" borderId="8" xfId="49" applyNumberFormat="1" applyFont="1" applyBorder="1" applyAlignment="1">
      <alignment vertical="center"/>
    </xf>
    <xf numFmtId="14" fontId="17" fillId="0" borderId="8" xfId="44" applyNumberFormat="1" applyFont="1" applyBorder="1" applyAlignment="1">
      <alignment vertical="center"/>
    </xf>
    <xf numFmtId="174" fontId="2" fillId="0" borderId="8" xfId="64" applyNumberFormat="1" applyFont="1" applyFill="1" applyBorder="1" applyAlignment="1">
      <alignment horizontal="right" vertical="center"/>
    </xf>
    <xf numFmtId="174" fontId="2" fillId="0" borderId="8" xfId="64" applyNumberFormat="1" applyFont="1" applyFill="1" applyBorder="1" applyAlignment="1">
      <alignment horizontal="right" vertical="center" wrapText="1"/>
    </xf>
    <xf numFmtId="174" fontId="2" fillId="0" borderId="8" xfId="64" applyNumberFormat="1" applyFont="1" applyFill="1" applyBorder="1" applyAlignment="1">
      <alignment horizontal="left" vertical="center" wrapText="1"/>
    </xf>
    <xf numFmtId="3" fontId="2" fillId="0" borderId="8" xfId="49" applyNumberFormat="1" applyFont="1" applyBorder="1" applyAlignment="1">
      <alignment vertical="center"/>
    </xf>
    <xf numFmtId="14" fontId="2" fillId="0" borderId="8" xfId="44" applyNumberFormat="1" applyFont="1" applyBorder="1" applyAlignment="1">
      <alignment vertical="center"/>
    </xf>
    <xf numFmtId="174" fontId="8" fillId="0" borderId="8" xfId="64" applyNumberFormat="1" applyFont="1" applyFill="1" applyBorder="1" applyAlignment="1">
      <alignment horizontal="right" vertical="center"/>
    </xf>
    <xf numFmtId="174" fontId="8" fillId="0" borderId="8" xfId="64" applyNumberFormat="1" applyFont="1" applyFill="1" applyBorder="1" applyAlignment="1">
      <alignment horizontal="right" vertical="center" wrapText="1"/>
    </xf>
    <xf numFmtId="174" fontId="8" fillId="0" borderId="8" xfId="64" applyNumberFormat="1" applyFont="1" applyFill="1" applyBorder="1" applyAlignment="1">
      <alignment horizontal="left" vertical="center" wrapText="1"/>
    </xf>
    <xf numFmtId="3" fontId="8" fillId="0" borderId="8" xfId="49" applyNumberFormat="1" applyFont="1" applyBorder="1" applyAlignment="1">
      <alignment vertical="center"/>
    </xf>
    <xf numFmtId="14" fontId="8" fillId="0" borderId="8" xfId="44" applyNumberFormat="1" applyFont="1" applyBorder="1" applyAlignment="1">
      <alignment vertical="center"/>
    </xf>
    <xf numFmtId="0" fontId="8" fillId="0" borderId="8" xfId="44" applyFont="1" applyBorder="1" applyAlignment="1">
      <alignment vertical="center" wrapText="1"/>
    </xf>
    <xf numFmtId="174" fontId="8" fillId="0" borderId="8" xfId="64" applyNumberFormat="1" applyFont="1" applyFill="1" applyBorder="1" applyAlignment="1">
      <alignment horizontal="center" vertical="center" wrapText="1"/>
    </xf>
    <xf numFmtId="14" fontId="8" fillId="0" borderId="8" xfId="44" applyNumberFormat="1" applyFont="1" applyBorder="1" applyAlignment="1">
      <alignment horizontal="center" vertical="center"/>
    </xf>
    <xf numFmtId="0" fontId="8" fillId="0" borderId="8" xfId="44" applyFont="1" applyBorder="1" applyAlignment="1">
      <alignment horizontal="center" vertical="center" wrapText="1"/>
    </xf>
    <xf numFmtId="0" fontId="16" fillId="0" borderId="9" xfId="44" applyFont="1" applyBorder="1" applyAlignment="1">
      <alignment vertical="center" wrapText="1"/>
    </xf>
    <xf numFmtId="0" fontId="17" fillId="0" borderId="8" xfId="44" applyFont="1" applyBorder="1" applyAlignment="1">
      <alignment vertical="center" wrapText="1"/>
    </xf>
    <xf numFmtId="9" fontId="17" fillId="0" borderId="8" xfId="78" applyFont="1" applyFill="1" applyBorder="1" applyAlignment="1">
      <alignment vertical="center"/>
    </xf>
    <xf numFmtId="0" fontId="2" fillId="0" borderId="8" xfId="44" applyFont="1" applyBorder="1" applyAlignment="1">
      <alignment vertical="center" wrapText="1"/>
    </xf>
    <xf numFmtId="0" fontId="16" fillId="0" borderId="8" xfId="43" applyFont="1" applyBorder="1" applyAlignment="1">
      <alignment vertical="center"/>
    </xf>
    <xf numFmtId="0" fontId="16" fillId="0" borderId="9" xfId="44" applyFont="1" applyBorder="1" applyAlignment="1">
      <alignment vertical="center"/>
    </xf>
    <xf numFmtId="0" fontId="16" fillId="0" borderId="12" xfId="44" applyFont="1" applyBorder="1" applyAlignment="1">
      <alignment vertical="center"/>
    </xf>
    <xf numFmtId="0" fontId="16" fillId="0" borderId="3" xfId="44" applyFont="1" applyBorder="1" applyAlignment="1">
      <alignment horizontal="center" vertical="center"/>
    </xf>
    <xf numFmtId="0" fontId="16" fillId="0" borderId="12" xfId="44" applyFont="1" applyBorder="1" applyAlignment="1">
      <alignment vertical="center" wrapText="1"/>
    </xf>
    <xf numFmtId="174" fontId="16" fillId="0" borderId="12" xfId="64" applyNumberFormat="1" applyFont="1" applyFill="1" applyBorder="1" applyAlignment="1">
      <alignment horizontal="right" vertical="center"/>
    </xf>
    <xf numFmtId="3" fontId="16" fillId="0" borderId="12" xfId="49" applyNumberFormat="1" applyFont="1" applyBorder="1" applyAlignment="1">
      <alignment vertical="center"/>
    </xf>
    <xf numFmtId="14" fontId="16" fillId="0" borderId="12" xfId="44" applyNumberFormat="1"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vertical="center"/>
    </xf>
    <xf numFmtId="0" fontId="16" fillId="0" borderId="0" xfId="0" applyFont="1" applyAlignment="1">
      <alignment vertical="center" wrapText="1"/>
    </xf>
    <xf numFmtId="0" fontId="16" fillId="0" borderId="12" xfId="44" applyFont="1" applyBorder="1" applyAlignment="1">
      <alignment horizontal="justify" vertical="top" wrapText="1"/>
    </xf>
    <xf numFmtId="0" fontId="16" fillId="0" borderId="8" xfId="44" applyFont="1" applyBorder="1" applyAlignment="1">
      <alignment horizontal="center" vertical="center" wrapText="1"/>
    </xf>
    <xf numFmtId="0" fontId="16" fillId="0" borderId="8" xfId="44" applyFont="1" applyBorder="1" applyAlignment="1">
      <alignment horizontal="center" vertical="center"/>
    </xf>
    <xf numFmtId="0" fontId="16" fillId="0" borderId="8" xfId="44" applyFont="1" applyBorder="1" applyAlignment="1">
      <alignment vertical="center" wrapText="1"/>
    </xf>
    <xf numFmtId="174" fontId="16" fillId="0" borderId="8" xfId="64" applyNumberFormat="1" applyFont="1" applyFill="1" applyBorder="1" applyAlignment="1">
      <alignment horizontal="center" vertical="center"/>
    </xf>
    <xf numFmtId="0" fontId="16" fillId="0" borderId="9" xfId="44" applyFont="1" applyBorder="1" applyAlignment="1">
      <alignment vertical="center" wrapText="1"/>
    </xf>
    <xf numFmtId="0" fontId="16" fillId="0" borderId="11" xfId="44" applyFont="1" applyBorder="1" applyAlignment="1">
      <alignment vertical="center" wrapText="1"/>
    </xf>
    <xf numFmtId="0" fontId="16" fillId="0" borderId="9" xfId="44" applyFont="1" applyBorder="1" applyAlignment="1">
      <alignment horizontal="center" vertical="center"/>
    </xf>
    <xf numFmtId="0" fontId="16" fillId="0" borderId="11" xfId="44" applyFont="1" applyBorder="1" applyAlignment="1">
      <alignment horizontal="center" vertical="center"/>
    </xf>
    <xf numFmtId="174" fontId="16" fillId="0" borderId="9" xfId="64" applyNumberFormat="1" applyFont="1" applyFill="1" applyBorder="1" applyAlignment="1">
      <alignment horizontal="center" vertical="center" wrapText="1"/>
    </xf>
    <xf numFmtId="174" fontId="16" fillId="0" borderId="10" xfId="64" applyNumberFormat="1" applyFont="1" applyFill="1" applyBorder="1" applyAlignment="1">
      <alignment horizontal="center" vertical="center" wrapText="1"/>
    </xf>
    <xf numFmtId="174" fontId="16" fillId="0" borderId="11" xfId="64" applyNumberFormat="1" applyFont="1" applyFill="1" applyBorder="1" applyAlignment="1">
      <alignment horizontal="center" vertical="center" wrapText="1"/>
    </xf>
    <xf numFmtId="0" fontId="16" fillId="0" borderId="12" xfId="44" applyFont="1" applyBorder="1" applyAlignment="1">
      <alignment horizontal="center" vertical="center" wrapText="1"/>
    </xf>
    <xf numFmtId="0" fontId="16" fillId="0" borderId="12" xfId="44" applyFont="1" applyBorder="1" applyAlignment="1">
      <alignment horizontal="center" vertical="center"/>
    </xf>
    <xf numFmtId="0" fontId="16" fillId="0" borderId="12" xfId="44" applyFont="1" applyBorder="1" applyAlignment="1">
      <alignment vertical="center" wrapText="1"/>
    </xf>
    <xf numFmtId="174" fontId="16" fillId="0" borderId="12" xfId="64" applyNumberFormat="1" applyFont="1" applyFill="1" applyBorder="1" applyAlignment="1">
      <alignment horizontal="center" vertical="center"/>
    </xf>
    <xf numFmtId="0" fontId="16" fillId="0" borderId="9" xfId="44" applyFont="1" applyBorder="1" applyAlignment="1">
      <alignment horizontal="center" vertical="center" wrapText="1"/>
    </xf>
    <xf numFmtId="0" fontId="16" fillId="0" borderId="11" xfId="44" applyFont="1" applyBorder="1" applyAlignment="1">
      <alignment horizontal="center" vertical="center" wrapText="1"/>
    </xf>
    <xf numFmtId="0" fontId="16" fillId="0" borderId="9" xfId="49" applyFont="1" applyBorder="1" applyAlignment="1">
      <alignment horizontal="center" vertical="center"/>
    </xf>
    <xf numFmtId="0" fontId="16" fillId="0" borderId="10" xfId="49" applyFont="1" applyBorder="1" applyAlignment="1">
      <alignment horizontal="center" vertical="center"/>
    </xf>
    <xf numFmtId="0" fontId="16" fillId="0" borderId="11" xfId="49" applyFont="1" applyBorder="1" applyAlignment="1">
      <alignment horizontal="center" vertical="center"/>
    </xf>
    <xf numFmtId="1" fontId="16" fillId="0" borderId="9" xfId="43" quotePrefix="1" applyNumberFormat="1" applyFont="1" applyBorder="1" applyAlignment="1">
      <alignment horizontal="center" vertical="center" wrapText="1"/>
    </xf>
    <xf numFmtId="1" fontId="16" fillId="0" borderId="10" xfId="43" quotePrefix="1" applyNumberFormat="1" applyFont="1" applyBorder="1" applyAlignment="1">
      <alignment horizontal="center" vertical="center" wrapText="1"/>
    </xf>
    <xf numFmtId="1" fontId="16" fillId="0" borderId="11" xfId="43" quotePrefix="1" applyNumberFormat="1" applyFont="1" applyBorder="1" applyAlignment="1">
      <alignment horizontal="center" vertical="center" wrapText="1"/>
    </xf>
    <xf numFmtId="1" fontId="16" fillId="0" borderId="9" xfId="43" applyNumberFormat="1" applyFont="1" applyBorder="1" applyAlignment="1">
      <alignment horizontal="center" vertical="center" wrapText="1"/>
    </xf>
    <xf numFmtId="1" fontId="16" fillId="0" borderId="10" xfId="43" applyNumberFormat="1" applyFont="1" applyBorder="1" applyAlignment="1">
      <alignment horizontal="center" vertical="center" wrapText="1"/>
    </xf>
    <xf numFmtId="1" fontId="16" fillId="0" borderId="11" xfId="43" applyNumberFormat="1" applyFont="1" applyBorder="1" applyAlignment="1">
      <alignment horizontal="center" vertical="center" wrapText="1"/>
    </xf>
    <xf numFmtId="0" fontId="16" fillId="0" borderId="9" xfId="43" applyFont="1" applyBorder="1" applyAlignment="1">
      <alignment vertical="center" wrapText="1"/>
    </xf>
    <xf numFmtId="0" fontId="16" fillId="0" borderId="10" xfId="43" applyFont="1" applyBorder="1" applyAlignment="1">
      <alignment vertical="center" wrapText="1"/>
    </xf>
    <xf numFmtId="0" fontId="16" fillId="0" borderId="11" xfId="43" applyFont="1" applyBorder="1" applyAlignment="1">
      <alignment vertical="center" wrapText="1"/>
    </xf>
    <xf numFmtId="0" fontId="16" fillId="0" borderId="8" xfId="49" applyFont="1" applyBorder="1" applyAlignment="1">
      <alignment horizontal="center" vertical="center"/>
    </xf>
    <xf numFmtId="1" fontId="16" fillId="0" borderId="8" xfId="43" quotePrefix="1" applyNumberFormat="1" applyFont="1" applyBorder="1" applyAlignment="1">
      <alignment horizontal="center" vertical="center" wrapText="1"/>
    </xf>
    <xf numFmtId="1" fontId="16" fillId="0" borderId="8" xfId="43" applyNumberFormat="1" applyFont="1" applyBorder="1" applyAlignment="1">
      <alignment horizontal="center" vertical="center" wrapText="1"/>
    </xf>
    <xf numFmtId="0" fontId="16" fillId="0" borderId="8" xfId="43" applyFont="1" applyBorder="1" applyAlignment="1">
      <alignment vertical="center" wrapText="1"/>
    </xf>
    <xf numFmtId="174" fontId="16" fillId="0" borderId="8" xfId="64" applyNumberFormat="1" applyFont="1" applyFill="1" applyBorder="1" applyAlignment="1">
      <alignment horizontal="center" vertical="center" wrapText="1"/>
    </xf>
    <xf numFmtId="0" fontId="16" fillId="0" borderId="9" xfId="49" applyFont="1" applyBorder="1" applyAlignment="1">
      <alignment vertical="center" wrapText="1"/>
    </xf>
    <xf numFmtId="0" fontId="16" fillId="0" borderId="10" xfId="49" applyFont="1" applyBorder="1" applyAlignment="1">
      <alignment vertical="center" wrapText="1"/>
    </xf>
    <xf numFmtId="0" fontId="16" fillId="0" borderId="11" xfId="49" applyFont="1" applyBorder="1" applyAlignment="1">
      <alignment vertical="center" wrapText="1"/>
    </xf>
    <xf numFmtId="0" fontId="4" fillId="0" borderId="1" xfId="39" applyFont="1" applyBorder="1" applyAlignment="1">
      <alignment horizontal="center" vertical="center" wrapText="1"/>
    </xf>
    <xf numFmtId="0" fontId="4" fillId="0" borderId="1" xfId="38" applyFont="1" applyBorder="1" applyAlignment="1">
      <alignment horizontal="center" vertical="center" wrapText="1"/>
    </xf>
    <xf numFmtId="0" fontId="4" fillId="0" borderId="1" xfId="44" applyFont="1" applyBorder="1" applyAlignment="1">
      <alignment horizontal="center" vertical="center" wrapText="1"/>
    </xf>
    <xf numFmtId="0" fontId="2" fillId="2" borderId="2" xfId="43" applyFont="1" applyFill="1" applyBorder="1" applyAlignment="1">
      <alignment horizontal="center" vertical="center"/>
    </xf>
    <xf numFmtId="0" fontId="4" fillId="0" borderId="1" xfId="43" applyFont="1" applyBorder="1" applyAlignment="1">
      <alignment horizontal="center" vertical="center" wrapText="1"/>
    </xf>
    <xf numFmtId="0" fontId="5" fillId="2" borderId="4" xfId="43" applyFont="1" applyFill="1" applyBorder="1" applyAlignment="1">
      <alignment horizontal="center" vertical="center" wrapText="1"/>
    </xf>
    <xf numFmtId="0" fontId="5" fillId="2" borderId="5" xfId="43" applyFont="1" applyFill="1" applyBorder="1" applyAlignment="1">
      <alignment horizontal="center" vertical="center" wrapText="1"/>
    </xf>
    <xf numFmtId="0" fontId="5" fillId="2" borderId="6" xfId="43" applyFont="1" applyFill="1" applyBorder="1" applyAlignment="1">
      <alignment horizontal="center" vertical="center" wrapText="1"/>
    </xf>
    <xf numFmtId="0" fontId="6" fillId="2" borderId="1" xfId="44" applyFont="1" applyFill="1" applyBorder="1" applyAlignment="1">
      <alignment horizontal="center" vertical="center" wrapText="1"/>
    </xf>
    <xf numFmtId="0" fontId="6" fillId="0" borderId="1" xfId="39" applyFont="1" applyBorder="1" applyAlignment="1">
      <alignment horizontal="center" vertical="center" wrapText="1"/>
    </xf>
    <xf numFmtId="14" fontId="6" fillId="0" borderId="1" xfId="39" applyNumberFormat="1" applyFont="1" applyBorder="1" applyAlignment="1">
      <alignment horizontal="center" vertical="center" wrapText="1"/>
    </xf>
  </cellXfs>
  <cellStyles count="82">
    <cellStyle name="Error" xfId="81"/>
    <cellStyle name="Euro" xfId="1"/>
    <cellStyle name="Euro 2" xfId="2"/>
    <cellStyle name="Excel Built-in Normal" xfId="3"/>
    <cellStyle name="Excel Built-in Normal 1" xfId="4"/>
    <cellStyle name="Excel Built-in Normal 2" xfId="5"/>
    <cellStyle name="Excel_BuiltIn_Texto explicativo" xfId="6"/>
    <cellStyle name="Millares [0] 2" xfId="7"/>
    <cellStyle name="Millares [0] 2 2" xfId="76"/>
    <cellStyle name="Millares [0] 3" xfId="8"/>
    <cellStyle name="Millares [0] 4" xfId="9"/>
    <cellStyle name="Millares [0] 5" xfId="10"/>
    <cellStyle name="Millares [0] 5 2" xfId="11"/>
    <cellStyle name="Millares [0] 6" xfId="12"/>
    <cellStyle name="Millares 10" xfId="13"/>
    <cellStyle name="Millares 11" xfId="14"/>
    <cellStyle name="Millares 12" xfId="15"/>
    <cellStyle name="Millares 2" xfId="16"/>
    <cellStyle name="Millares 2 2" xfId="17"/>
    <cellStyle name="Millares 2 2 2" xfId="18"/>
    <cellStyle name="Millares 2 2 2 2" xfId="19"/>
    <cellStyle name="Millares 2 2 3" xfId="20"/>
    <cellStyle name="Millares 2 3" xfId="21"/>
    <cellStyle name="Millares 3" xfId="22"/>
    <cellStyle name="Millares 4" xfId="23"/>
    <cellStyle name="Millares 4 2" xfId="24"/>
    <cellStyle name="Millares 5" xfId="25"/>
    <cellStyle name="Millares 5 2" xfId="26"/>
    <cellStyle name="Millares 6" xfId="27"/>
    <cellStyle name="Millares 7" xfId="28"/>
    <cellStyle name="Millares 8" xfId="29"/>
    <cellStyle name="Millares 9" xfId="30"/>
    <cellStyle name="Moneda [0] 2" xfId="75"/>
    <cellStyle name="Moneda [0] 3" xfId="31"/>
    <cellStyle name="Moneda [0] 5" xfId="32"/>
    <cellStyle name="Moneda 2" xfId="33"/>
    <cellStyle name="Moneda 5" xfId="34"/>
    <cellStyle name="Normal" xfId="0" builtinId="0"/>
    <cellStyle name="Normal 112" xfId="35"/>
    <cellStyle name="Normal 113" xfId="36"/>
    <cellStyle name="Normal 114" xfId="37"/>
    <cellStyle name="Normal 2" xfId="38"/>
    <cellStyle name="Normal 2 2" xfId="39"/>
    <cellStyle name="Normal 2 2 2" xfId="40"/>
    <cellStyle name="Normal 2 3" xfId="41"/>
    <cellStyle name="Normal 2 3 2" xfId="42"/>
    <cellStyle name="Normal 3" xfId="43"/>
    <cellStyle name="Normal 3 2" xfId="44"/>
    <cellStyle name="Normal 3 2 2" xfId="45"/>
    <cellStyle name="Normal 3 2 2 2" xfId="46"/>
    <cellStyle name="Normal 3 2 3" xfId="47"/>
    <cellStyle name="Normal 3 2_Cuadro 1F Plan de Accion 2012" xfId="48"/>
    <cellStyle name="Normal 3 3" xfId="49"/>
    <cellStyle name="Normal 3 3 2" xfId="74"/>
    <cellStyle name="Normal 3 4" xfId="50"/>
    <cellStyle name="Normal 3_Copia de Cuadro 1F Plan de Accion 2012" xfId="51"/>
    <cellStyle name="Normal 4" xfId="52"/>
    <cellStyle name="Normal 46" xfId="53"/>
    <cellStyle name="Normal 47" xfId="54"/>
    <cellStyle name="Normal 48" xfId="55"/>
    <cellStyle name="Normal 5" xfId="56"/>
    <cellStyle name="Normal 5 2" xfId="57"/>
    <cellStyle name="Normal 6" xfId="58"/>
    <cellStyle name="Normal 6 2" xfId="59"/>
    <cellStyle name="Normal 7" xfId="60"/>
    <cellStyle name="Normal 8" xfId="61"/>
    <cellStyle name="Normal 8 2" xfId="62"/>
    <cellStyle name="Normal 8 2 2" xfId="80"/>
    <cellStyle name="Normal 8 3" xfId="79"/>
    <cellStyle name="Porcentaje 2" xfId="63"/>
    <cellStyle name="Porcentaje 2 2" xfId="64"/>
    <cellStyle name="Porcentaje 3" xfId="65"/>
    <cellStyle name="Porcentaje 3 2" xfId="66"/>
    <cellStyle name="Porcentaje 3 2 2" xfId="67"/>
    <cellStyle name="Porcentaje 3 2 2 2" xfId="68"/>
    <cellStyle name="Porcentaje 3 3" xfId="78"/>
    <cellStyle name="Porcentaje 4" xfId="69"/>
    <cellStyle name="Porcentaje 5" xfId="77"/>
    <cellStyle name="Porcentual 2" xfId="70"/>
    <cellStyle name="Porcentual 3" xfId="71"/>
    <cellStyle name="Porcentual 4" xfId="72"/>
    <cellStyle name="Porcentual 5"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24</xdr:col>
      <xdr:colOff>1114425</xdr:colOff>
      <xdr:row>1</xdr:row>
      <xdr:rowOff>0</xdr:rowOff>
    </xdr:to>
    <xdr:grpSp>
      <xdr:nvGrpSpPr>
        <xdr:cNvPr id="16914982" name="Group 1">
          <a:extLst>
            <a:ext uri="{FF2B5EF4-FFF2-40B4-BE49-F238E27FC236}">
              <a16:creationId xmlns:a16="http://schemas.microsoft.com/office/drawing/2014/main" id="{1A815BA9-D6FE-46FA-B896-D574D066EB81}"/>
            </a:ext>
          </a:extLst>
        </xdr:cNvPr>
        <xdr:cNvGrpSpPr>
          <a:grpSpLocks/>
        </xdr:cNvGrpSpPr>
      </xdr:nvGrpSpPr>
      <xdr:grpSpPr bwMode="auto">
        <a:xfrm>
          <a:off x="9525" y="0"/>
          <a:ext cx="25879425" cy="1266825"/>
          <a:chOff x="0" y="0"/>
          <a:chExt cx="14423" cy="1776"/>
        </a:xfrm>
      </xdr:grpSpPr>
      <xdr:sp macro="" textlink="">
        <xdr:nvSpPr>
          <xdr:cNvPr id="16914985" name="Rectangle 2">
            <a:extLst>
              <a:ext uri="{FF2B5EF4-FFF2-40B4-BE49-F238E27FC236}">
                <a16:creationId xmlns:a16="http://schemas.microsoft.com/office/drawing/2014/main" id="{7DC618DC-D9D4-4BFC-92DE-1D5250D65A0B}"/>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fLocksText="0">
        <xdr:nvSpPr>
          <xdr:cNvPr id="20" name="Text Box 3">
            <a:extLst>
              <a:ext uri="{FF2B5EF4-FFF2-40B4-BE49-F238E27FC236}">
                <a16:creationId xmlns:a16="http://schemas.microsoft.com/office/drawing/2014/main" id="{EDB3D6BF-0D7A-45EB-B432-E733C7652E72}"/>
              </a:ext>
            </a:extLst>
          </xdr:cNvPr>
          <xdr:cNvSpPr txBox="1">
            <a:spLocks noChangeArrowheads="1"/>
          </xdr:cNvSpPr>
        </xdr:nvSpPr>
        <xdr:spPr bwMode="auto">
          <a:xfrm>
            <a:off x="11004" y="0"/>
            <a:ext cx="3419" cy="881"/>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itchFamily="34" charset="0"/>
                <a:ea typeface="+mn-ea"/>
                <a:cs typeface="Arial" pitchFamily="34" charset="0"/>
              </a:rPr>
              <a:t>MEDE01.03.03.P001.F005 </a:t>
            </a:r>
            <a:endParaRPr lang="es-CO" sz="900">
              <a:effectLst/>
              <a:latin typeface="Arial" pitchFamily="34" charset="0"/>
              <a:cs typeface="Arial" pitchFamily="34" charset="0"/>
            </a:endParaRPr>
          </a:p>
        </xdr:txBody>
      </xdr:sp>
      <xdr:sp macro="" textlink="" fLocksText="0">
        <xdr:nvSpPr>
          <xdr:cNvPr id="24" name="Text Box 6">
            <a:extLst>
              <a:ext uri="{FF2B5EF4-FFF2-40B4-BE49-F238E27FC236}">
                <a16:creationId xmlns:a16="http://schemas.microsoft.com/office/drawing/2014/main" id="{5B55C2CE-60E3-42F7-84A7-FA3E8AE1ACE9}"/>
              </a:ext>
            </a:extLst>
          </xdr:cNvPr>
          <xdr:cNvSpPr txBox="1">
            <a:spLocks noChangeArrowheads="1"/>
          </xdr:cNvSpPr>
        </xdr:nvSpPr>
        <xdr:spPr bwMode="auto">
          <a:xfrm>
            <a:off x="12756" y="895"/>
            <a:ext cx="1667"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solidFill>
                  <a:schemeClr val="tx1"/>
                </a:solidFill>
                <a:latin typeface="Arial" pitchFamily="34" charset="0"/>
                <a:ea typeface="+mn-ea"/>
                <a:cs typeface="Arial" pitchFamily="34" charset="0"/>
              </a:rPr>
              <a:t>011</a:t>
            </a:r>
            <a:endParaRPr lang="es-CO" sz="800">
              <a:solidFill>
                <a:schemeClr val="tx1"/>
              </a:solidFill>
              <a:latin typeface="Arial" pitchFamily="34" charset="0"/>
              <a:cs typeface="Arial" pitchFamily="34" charset="0"/>
            </a:endParaRPr>
          </a:p>
        </xdr:txBody>
      </xdr:sp>
      <xdr:sp macro="" textlink="" fLocksText="0">
        <xdr:nvSpPr>
          <xdr:cNvPr id="25" name="Text Box 7">
            <a:extLst>
              <a:ext uri="{FF2B5EF4-FFF2-40B4-BE49-F238E27FC236}">
                <a16:creationId xmlns:a16="http://schemas.microsoft.com/office/drawing/2014/main" id="{FD429C1E-41E8-44E5-A81D-F69793427F8C}"/>
              </a:ext>
            </a:extLst>
          </xdr:cNvPr>
          <xdr:cNvSpPr txBox="1">
            <a:spLocks noChangeArrowheads="1"/>
          </xdr:cNvSpPr>
        </xdr:nvSpPr>
        <xdr:spPr bwMode="auto">
          <a:xfrm>
            <a:off x="11004" y="895"/>
            <a:ext cx="1752"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a:r>
              <a:rPr lang="es-CO" sz="800" b="0" i="0">
                <a:effectLst/>
                <a:latin typeface="Arial" panose="020B0604020202020204" pitchFamily="34" charset="0"/>
                <a:ea typeface="+mn-ea"/>
                <a:cs typeface="Arial" panose="020B0604020202020204" pitchFamily="34" charset="0"/>
              </a:rPr>
              <a:t>VERSIÓN</a:t>
            </a:r>
            <a:endParaRPr lang="en-US" sz="800">
              <a:effectLst/>
              <a:latin typeface="Arial" panose="020B0604020202020204" pitchFamily="34" charset="0"/>
              <a:cs typeface="Arial" panose="020B0604020202020204" pitchFamily="34" charset="0"/>
            </a:endParaRPr>
          </a:p>
        </xdr:txBody>
      </xdr:sp>
      <xdr:sp macro="" textlink="" fLocksText="0">
        <xdr:nvSpPr>
          <xdr:cNvPr id="26" name="Text Box 8">
            <a:extLst>
              <a:ext uri="{FF2B5EF4-FFF2-40B4-BE49-F238E27FC236}">
                <a16:creationId xmlns:a16="http://schemas.microsoft.com/office/drawing/2014/main" id="{C53863CA-5B7C-46F7-B4A4-DDF3CC316AF2}"/>
              </a:ext>
            </a:extLst>
          </xdr:cNvPr>
          <xdr:cNvSpPr txBox="1">
            <a:spLocks noChangeArrowheads="1"/>
          </xdr:cNvSpPr>
        </xdr:nvSpPr>
        <xdr:spPr bwMode="auto">
          <a:xfrm>
            <a:off x="1778" y="0"/>
            <a:ext cx="9226"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endParaRPr lang="es-CO" sz="1000">
              <a:effectLst/>
            </a:endParaRPr>
          </a:p>
          <a:p>
            <a:pPr algn="ctr" rtl="1"/>
            <a:r>
              <a:rPr lang="es-CO" sz="1000" b="0" i="0">
                <a:effectLst/>
                <a:latin typeface="Arial" panose="020B0604020202020204" pitchFamily="34" charset="0"/>
                <a:ea typeface="+mn-ea"/>
                <a:cs typeface="Arial" panose="020B0604020202020204" pitchFamily="34" charset="0"/>
              </a:rPr>
              <a:t>SISTEMAS DE GESTIÓN Y CONTROL</a:t>
            </a:r>
            <a:r>
              <a:rPr lang="es-CO" sz="1000" b="0" i="0" baseline="0">
                <a:effectLst/>
                <a:latin typeface="Arial" panose="020B0604020202020204" pitchFamily="34" charset="0"/>
                <a:ea typeface="+mn-ea"/>
                <a:cs typeface="Arial" panose="020B0604020202020204" pitchFamily="34" charset="0"/>
              </a:rPr>
              <a:t> INTEGRADOS</a:t>
            </a:r>
            <a:endParaRPr lang="en-US" sz="1000">
              <a:effectLst/>
              <a:latin typeface="Arial" panose="020B0604020202020204" pitchFamily="34" charset="0"/>
              <a:cs typeface="Arial" panose="020B0604020202020204" pitchFamily="34" charset="0"/>
            </a:endParaRPr>
          </a:p>
          <a:p>
            <a:pPr algn="ctr"/>
            <a:r>
              <a:rPr lang="es-ES" sz="1000">
                <a:effectLst/>
                <a:latin typeface="Arial" pitchFamily="34" charset="0"/>
                <a:ea typeface="+mn-ea"/>
                <a:cs typeface="Arial" pitchFamily="34" charset="0"/>
              </a:rPr>
              <a:t>SGC - MECI - SISTEDA </a:t>
            </a:r>
          </a:p>
          <a:p>
            <a:pPr algn="ctr"/>
            <a:endParaRPr lang="es-CO" sz="1000">
              <a:effectLst/>
              <a:latin typeface="Arial" pitchFamily="34" charset="0"/>
              <a:cs typeface="Arial" pitchFamily="34" charset="0"/>
            </a:endParaRPr>
          </a:p>
          <a:p>
            <a:pPr algn="ctr"/>
            <a:r>
              <a:rPr lang="es-ES" sz="1200" b="1">
                <a:effectLst/>
                <a:latin typeface="Arial" pitchFamily="34" charset="0"/>
                <a:ea typeface="+mn-ea"/>
                <a:cs typeface="Arial" pitchFamily="34" charset="0"/>
              </a:rPr>
              <a:t>SEGUIMIENTO</a:t>
            </a:r>
            <a:r>
              <a:rPr lang="es-ES" sz="1200" b="1" baseline="0">
                <a:effectLst/>
                <a:latin typeface="Arial" pitchFamily="34" charset="0"/>
                <a:ea typeface="+mn-ea"/>
                <a:cs typeface="Arial" pitchFamily="34" charset="0"/>
              </a:rPr>
              <a:t> DEL PLAN DE ACCIÓN</a:t>
            </a:r>
            <a:endParaRPr lang="es-CO" sz="1200">
              <a:effectLst/>
              <a:latin typeface="Arial" pitchFamily="34" charset="0"/>
              <a:cs typeface="Arial" pitchFamily="34" charset="0"/>
            </a:endParaRPr>
          </a:p>
          <a:p>
            <a:pPr algn="ctr" rtl="0" eaLnBrk="1" fontAlgn="auto" latinLnBrk="0" hangingPunct="1"/>
            <a:r>
              <a:rPr lang="es-CO" sz="1200" b="0">
                <a:effectLst/>
                <a:latin typeface="Arial" pitchFamily="34" charset="0"/>
                <a:ea typeface="+mn-ea"/>
                <a:cs typeface="Arial" pitchFamily="34" charset="0"/>
              </a:rPr>
              <a:t>RELACIÓN DE LOS PROYECTOS DE COMPETENCIA DEL </a:t>
            </a:r>
            <a:r>
              <a:rPr lang="es-CO" sz="1200" b="0">
                <a:solidFill>
                  <a:sysClr val="windowText" lastClr="000000"/>
                </a:solidFill>
                <a:effectLst/>
                <a:latin typeface="Arial" pitchFamily="34" charset="0"/>
                <a:ea typeface="+mn-ea"/>
                <a:cs typeface="Arial" pitchFamily="34" charset="0"/>
              </a:rPr>
              <a:t>ORGANISMO</a:t>
            </a:r>
            <a:r>
              <a:rPr lang="es-CO" sz="1200" b="0">
                <a:effectLst/>
                <a:latin typeface="Arial" pitchFamily="34" charset="0"/>
                <a:ea typeface="+mn-ea"/>
                <a:cs typeface="Arial" pitchFamily="34" charset="0"/>
              </a:rPr>
              <a:t>  FRENTE AL PLAN DE DESARROLLO</a:t>
            </a:r>
            <a:endParaRPr lang="es-CO" sz="1200" b="0">
              <a:effectLst/>
              <a:latin typeface="Arial" pitchFamily="34" charset="0"/>
              <a:cs typeface="Arial" pitchFamily="34" charset="0"/>
            </a:endParaRPr>
          </a:p>
          <a:p>
            <a:pPr algn="ctr" rtl="0"/>
            <a:r>
              <a:rPr lang="es-ES" sz="1200" b="1" i="0">
                <a:effectLst/>
                <a:latin typeface="Arial" pitchFamily="34" charset="0"/>
                <a:ea typeface="+mn-ea"/>
                <a:cs typeface="Arial" pitchFamily="34" charset="0"/>
              </a:rPr>
              <a:t>CUADRO 1S</a:t>
            </a:r>
            <a:endParaRPr lang="es-CO" sz="1200">
              <a:effectLst/>
              <a:latin typeface="Arial" pitchFamily="34" charset="0"/>
              <a:cs typeface="Arial" pitchFamily="34" charset="0"/>
            </a:endParaRPr>
          </a:p>
        </xdr:txBody>
      </xdr:sp>
    </xdr:grpSp>
    <xdr:clientData/>
  </xdr:twoCellAnchor>
  <xdr:twoCellAnchor>
    <xdr:from>
      <xdr:col>1</xdr:col>
      <xdr:colOff>76200</xdr:colOff>
      <xdr:row>0</xdr:row>
      <xdr:rowOff>123825</xdr:rowOff>
    </xdr:from>
    <xdr:to>
      <xdr:col>2</xdr:col>
      <xdr:colOff>428625</xdr:colOff>
      <xdr:row>0</xdr:row>
      <xdr:rowOff>952500</xdr:rowOff>
    </xdr:to>
    <xdr:pic>
      <xdr:nvPicPr>
        <xdr:cNvPr id="16914983" name="Picture 250" descr="escudo">
          <a:extLst>
            <a:ext uri="{FF2B5EF4-FFF2-40B4-BE49-F238E27FC236}">
              <a16:creationId xmlns:a16="http://schemas.microsoft.com/office/drawing/2014/main" id="{6F542C12-7DE7-4C26-84BE-1D79FAFAAF86}"/>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23825"/>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966498</xdr:rowOff>
    </xdr:from>
    <xdr:to>
      <xdr:col>3</xdr:col>
      <xdr:colOff>266700</xdr:colOff>
      <xdr:row>0</xdr:row>
      <xdr:rowOff>1171575</xdr:rowOff>
    </xdr:to>
    <xdr:sp macro="" textlink="">
      <xdr:nvSpPr>
        <xdr:cNvPr id="28" name="Text Box 49">
          <a:extLst>
            <a:ext uri="{FF2B5EF4-FFF2-40B4-BE49-F238E27FC236}">
              <a16:creationId xmlns:a16="http://schemas.microsoft.com/office/drawing/2014/main" id="{8DBA3EEC-80E2-47B1-9767-FEAB750B9974}"/>
            </a:ext>
          </a:extLst>
        </xdr:cNvPr>
        <xdr:cNvSpPr txBox="1">
          <a:spLocks noChangeArrowheads="1"/>
        </xdr:cNvSpPr>
      </xdr:nvSpPr>
      <xdr:spPr bwMode="auto">
        <a:xfrm>
          <a:off x="514350" y="966498"/>
          <a:ext cx="1914525" cy="205077"/>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700"/>
            </a:lnSpc>
          </a:pPr>
          <a:endParaRPr lang="es-CO" sz="700" b="0" i="0">
            <a:latin typeface="Arial" pitchFamily="34" charset="0"/>
            <a:ea typeface="+mn-ea"/>
            <a:cs typeface="Arial" pitchFamily="34" charset="0"/>
          </a:endParaRPr>
        </a:p>
        <a:p>
          <a:pPr algn="ctr" rtl="0">
            <a:lnSpc>
              <a:spcPts val="600"/>
            </a:lnSpc>
          </a:pPr>
          <a:r>
            <a:rPr lang="es-CO" sz="700" b="0" i="0">
              <a:latin typeface="Arial" pitchFamily="34" charset="0"/>
              <a:ea typeface="+mn-ea"/>
              <a:cs typeface="Arial" pitchFamily="34" charset="0"/>
            </a:rPr>
            <a:t>DIRECCIONAMIENTO ESTRATEGICO</a:t>
          </a:r>
        </a:p>
        <a:p>
          <a:pPr algn="ctr" rtl="0">
            <a:lnSpc>
              <a:spcPts val="600"/>
            </a:lnSpc>
          </a:pPr>
          <a:r>
            <a:rPr lang="es-CO" sz="700" b="0" i="0">
              <a:latin typeface="Arial" pitchFamily="34" charset="0"/>
              <a:ea typeface="+mn-ea"/>
              <a:cs typeface="Arial" pitchFamily="34" charset="0"/>
            </a:rPr>
            <a:t>PLANEACION</a:t>
          </a:r>
          <a:r>
            <a:rPr lang="es-CO" sz="700" b="0" i="0" baseline="0">
              <a:latin typeface="Arial" pitchFamily="34" charset="0"/>
              <a:ea typeface="+mn-ea"/>
              <a:cs typeface="Arial" pitchFamily="34" charset="0"/>
            </a:rPr>
            <a:t> ECONOMICA Y SOCIAL</a:t>
          </a:r>
          <a:endParaRPr lang="es-CO" sz="7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55"/>
  <sheetViews>
    <sheetView tabSelected="1" zoomScaleNormal="100" zoomScaleSheetLayoutView="100" workbookViewId="0">
      <selection activeCell="A3" sqref="A3:B3"/>
    </sheetView>
  </sheetViews>
  <sheetFormatPr baseColWidth="10" defaultRowHeight="16.5" x14ac:dyDescent="0.25"/>
  <cols>
    <col min="1" max="1" width="13" style="1" customWidth="1"/>
    <col min="2" max="2" width="10.85546875" style="2" customWidth="1"/>
    <col min="3" max="3" width="8.5703125" style="1" customWidth="1"/>
    <col min="4" max="4" width="55" style="2" customWidth="1"/>
    <col min="5" max="5" width="13" style="2" customWidth="1"/>
    <col min="6" max="8" width="12.42578125" style="2" customWidth="1"/>
    <col min="9" max="9" width="17.7109375" style="2" customWidth="1"/>
    <col min="10" max="10" width="17.5703125" style="1" customWidth="1"/>
    <col min="11" max="13" width="13.140625" style="3" customWidth="1"/>
    <col min="14" max="14" width="12.7109375" style="2" customWidth="1"/>
    <col min="15" max="15" width="11.7109375" style="1" customWidth="1"/>
    <col min="16" max="16" width="14.28515625" style="2" customWidth="1"/>
    <col min="17" max="17" width="14.140625" style="2" customWidth="1"/>
    <col min="18" max="21" width="12.7109375" style="2" customWidth="1"/>
    <col min="22" max="23" width="10.7109375" style="2" customWidth="1"/>
    <col min="24" max="24" width="34" style="2" customWidth="1"/>
    <col min="25" max="25" width="17.140625" style="4" customWidth="1"/>
    <col min="26" max="26" width="11.42578125" style="2"/>
    <col min="27" max="27" width="12.42578125" style="2" bestFit="1" customWidth="1"/>
    <col min="28" max="16384" width="11.42578125" style="2"/>
  </cols>
  <sheetData>
    <row r="1" spans="1:25" ht="99.95" customHeight="1" x14ac:dyDescent="0.25">
      <c r="A1" s="171"/>
      <c r="B1" s="171"/>
      <c r="C1" s="171"/>
      <c r="D1" s="171"/>
      <c r="E1" s="171"/>
      <c r="F1" s="171"/>
      <c r="G1" s="171"/>
      <c r="H1" s="171"/>
      <c r="I1" s="171"/>
      <c r="J1" s="171"/>
      <c r="K1" s="171"/>
      <c r="L1" s="171"/>
      <c r="M1" s="171"/>
      <c r="N1" s="171"/>
      <c r="O1" s="171"/>
      <c r="P1" s="171"/>
      <c r="Q1" s="171"/>
      <c r="R1" s="171"/>
      <c r="S1" s="171"/>
      <c r="T1" s="171"/>
      <c r="U1" s="171"/>
      <c r="V1" s="171"/>
      <c r="W1" s="171"/>
      <c r="X1" s="171"/>
    </row>
    <row r="2" spans="1:25" s="6" customFormat="1" ht="25.5" customHeight="1" x14ac:dyDescent="0.25">
      <c r="A2" s="173"/>
      <c r="B2" s="174"/>
      <c r="C2" s="174"/>
      <c r="D2" s="174"/>
      <c r="E2" s="174"/>
      <c r="F2" s="174"/>
      <c r="G2" s="174"/>
      <c r="H2" s="174"/>
      <c r="I2" s="174"/>
      <c r="J2" s="174"/>
      <c r="K2" s="174"/>
      <c r="L2" s="174"/>
      <c r="M2" s="174"/>
      <c r="N2" s="174"/>
      <c r="O2" s="174"/>
      <c r="P2" s="174"/>
      <c r="Q2" s="174"/>
      <c r="R2" s="174"/>
      <c r="S2" s="174"/>
      <c r="T2" s="174"/>
      <c r="U2" s="174"/>
      <c r="V2" s="174"/>
      <c r="W2" s="174"/>
      <c r="X2" s="174"/>
      <c r="Y2" s="175"/>
    </row>
    <row r="3" spans="1:25" s="5" customFormat="1" ht="24.95" customHeight="1" x14ac:dyDescent="0.25">
      <c r="A3" s="176" t="s">
        <v>21</v>
      </c>
      <c r="B3" s="176"/>
      <c r="C3" s="176" t="s">
        <v>19</v>
      </c>
      <c r="D3" s="176"/>
      <c r="E3" s="176"/>
      <c r="F3" s="176"/>
      <c r="G3" s="176"/>
      <c r="H3" s="176"/>
      <c r="I3" s="176"/>
      <c r="J3" s="176"/>
      <c r="K3" s="176"/>
      <c r="L3" s="176"/>
      <c r="M3" s="176"/>
      <c r="N3" s="176"/>
      <c r="O3" s="176"/>
      <c r="P3" s="176"/>
      <c r="Q3" s="176"/>
      <c r="R3" s="176"/>
      <c r="S3" s="177" t="s">
        <v>17</v>
      </c>
      <c r="T3" s="177"/>
      <c r="U3" s="177"/>
      <c r="V3" s="178">
        <v>44834</v>
      </c>
      <c r="W3" s="177"/>
      <c r="X3" s="7" t="s">
        <v>5</v>
      </c>
      <c r="Y3" s="8">
        <v>2022</v>
      </c>
    </row>
    <row r="4" spans="1:25" s="6" customFormat="1" ht="25.5" customHeight="1" x14ac:dyDescent="0.25">
      <c r="A4" s="173"/>
      <c r="B4" s="174"/>
      <c r="C4" s="174"/>
      <c r="D4" s="174"/>
      <c r="E4" s="174"/>
      <c r="F4" s="174"/>
      <c r="G4" s="174"/>
      <c r="H4" s="174"/>
      <c r="I4" s="174"/>
      <c r="J4" s="174"/>
      <c r="K4" s="174"/>
      <c r="L4" s="174"/>
      <c r="M4" s="174"/>
      <c r="N4" s="174"/>
      <c r="O4" s="174"/>
      <c r="P4" s="174"/>
      <c r="Q4" s="174"/>
      <c r="R4" s="174"/>
      <c r="S4" s="174"/>
      <c r="T4" s="174"/>
      <c r="U4" s="174"/>
      <c r="V4" s="174"/>
      <c r="W4" s="174"/>
      <c r="X4" s="174"/>
      <c r="Y4" s="175"/>
    </row>
    <row r="5" spans="1:25" ht="53.25" customHeight="1" x14ac:dyDescent="0.25">
      <c r="A5" s="170" t="s">
        <v>22</v>
      </c>
      <c r="B5" s="170" t="s">
        <v>4</v>
      </c>
      <c r="C5" s="170" t="s">
        <v>3</v>
      </c>
      <c r="D5" s="170" t="s">
        <v>29</v>
      </c>
      <c r="E5" s="170" t="s">
        <v>2</v>
      </c>
      <c r="F5" s="170" t="s">
        <v>23</v>
      </c>
      <c r="G5" s="170" t="s">
        <v>27</v>
      </c>
      <c r="H5" s="170" t="s">
        <v>28</v>
      </c>
      <c r="I5" s="170" t="s">
        <v>8</v>
      </c>
      <c r="J5" s="170" t="s">
        <v>9</v>
      </c>
      <c r="K5" s="170" t="s">
        <v>10</v>
      </c>
      <c r="L5" s="170" t="s">
        <v>11</v>
      </c>
      <c r="M5" s="168" t="s">
        <v>25</v>
      </c>
      <c r="N5" s="169" t="s">
        <v>12</v>
      </c>
      <c r="O5" s="169" t="s">
        <v>20</v>
      </c>
      <c r="P5" s="172" t="s">
        <v>1</v>
      </c>
      <c r="Q5" s="169" t="s">
        <v>13</v>
      </c>
      <c r="R5" s="169" t="s">
        <v>14</v>
      </c>
      <c r="S5" s="169" t="s">
        <v>16</v>
      </c>
      <c r="T5" s="169" t="s">
        <v>15</v>
      </c>
      <c r="U5" s="169" t="s">
        <v>26</v>
      </c>
      <c r="V5" s="172" t="s">
        <v>6</v>
      </c>
      <c r="W5" s="172" t="s">
        <v>7</v>
      </c>
      <c r="X5" s="169" t="s">
        <v>0</v>
      </c>
      <c r="Y5" s="168" t="s">
        <v>24</v>
      </c>
    </row>
    <row r="6" spans="1:25" ht="42.75" customHeight="1" x14ac:dyDescent="0.25">
      <c r="A6" s="170"/>
      <c r="B6" s="170"/>
      <c r="C6" s="170"/>
      <c r="D6" s="170"/>
      <c r="E6" s="170"/>
      <c r="F6" s="170"/>
      <c r="G6" s="170"/>
      <c r="H6" s="170"/>
      <c r="I6" s="170"/>
      <c r="J6" s="170"/>
      <c r="K6" s="170"/>
      <c r="L6" s="170"/>
      <c r="M6" s="168"/>
      <c r="N6" s="169"/>
      <c r="O6" s="169"/>
      <c r="P6" s="172"/>
      <c r="Q6" s="169"/>
      <c r="R6" s="169"/>
      <c r="S6" s="169"/>
      <c r="T6" s="169"/>
      <c r="U6" s="169"/>
      <c r="V6" s="172"/>
      <c r="W6" s="172"/>
      <c r="X6" s="169"/>
      <c r="Y6" s="168"/>
    </row>
    <row r="7" spans="1:25" x14ac:dyDescent="0.25">
      <c r="A7" s="30"/>
      <c r="B7" s="127">
        <v>54</v>
      </c>
      <c r="C7" s="127" t="s">
        <v>31</v>
      </c>
      <c r="D7" s="128" t="s">
        <v>42</v>
      </c>
      <c r="E7" s="22"/>
      <c r="F7" s="29"/>
      <c r="G7" s="29"/>
      <c r="H7" s="28"/>
      <c r="I7" s="29"/>
      <c r="J7" s="29"/>
      <c r="K7" s="29"/>
      <c r="L7" s="29"/>
      <c r="M7" s="24"/>
      <c r="N7" s="22"/>
      <c r="O7" s="22"/>
      <c r="P7" s="29"/>
      <c r="Q7" s="23"/>
      <c r="R7" s="23"/>
      <c r="S7" s="23"/>
      <c r="T7" s="53"/>
      <c r="U7" s="53"/>
      <c r="V7" s="23"/>
      <c r="W7" s="23"/>
      <c r="X7" s="54"/>
      <c r="Y7" s="23"/>
    </row>
    <row r="8" spans="1:25" x14ac:dyDescent="0.25">
      <c r="A8" s="31"/>
      <c r="B8" s="55">
        <v>5401</v>
      </c>
      <c r="C8" s="56" t="s">
        <v>32</v>
      </c>
      <c r="D8" s="57" t="s">
        <v>43</v>
      </c>
      <c r="E8" s="42"/>
      <c r="F8" s="31"/>
      <c r="G8" s="31"/>
      <c r="H8" s="32"/>
      <c r="I8" s="31"/>
      <c r="J8" s="31"/>
      <c r="K8" s="31"/>
      <c r="L8" s="31"/>
      <c r="M8" s="58"/>
      <c r="N8" s="42"/>
      <c r="O8" s="42"/>
      <c r="P8" s="31"/>
      <c r="Q8" s="35"/>
      <c r="R8" s="35"/>
      <c r="S8" s="35"/>
      <c r="T8" s="59"/>
      <c r="U8" s="59"/>
      <c r="V8" s="35"/>
      <c r="W8" s="35"/>
      <c r="X8" s="60"/>
      <c r="Y8" s="34"/>
    </row>
    <row r="9" spans="1:25" x14ac:dyDescent="0.25">
      <c r="A9" s="39"/>
      <c r="B9" s="61">
        <v>5401002</v>
      </c>
      <c r="C9" s="62" t="s">
        <v>33</v>
      </c>
      <c r="D9" s="63" t="s">
        <v>44</v>
      </c>
      <c r="E9" s="43"/>
      <c r="F9" s="64"/>
      <c r="G9" s="64"/>
      <c r="H9" s="65"/>
      <c r="I9" s="66"/>
      <c r="J9" s="66"/>
      <c r="K9" s="39"/>
      <c r="L9" s="39"/>
      <c r="M9" s="67"/>
      <c r="N9" s="16"/>
      <c r="O9" s="68"/>
      <c r="P9" s="66"/>
      <c r="Q9" s="41"/>
      <c r="R9" s="41"/>
      <c r="S9" s="16"/>
      <c r="T9" s="69"/>
      <c r="U9" s="69"/>
      <c r="V9" s="41"/>
      <c r="W9" s="41"/>
      <c r="X9" s="60"/>
      <c r="Y9" s="40"/>
    </row>
    <row r="10" spans="1:25" x14ac:dyDescent="0.25">
      <c r="A10" s="70"/>
      <c r="B10" s="71">
        <v>54010020001</v>
      </c>
      <c r="C10" s="72" t="s">
        <v>34</v>
      </c>
      <c r="D10" s="73" t="s">
        <v>45</v>
      </c>
      <c r="E10" s="74"/>
      <c r="F10" s="75">
        <v>1</v>
      </c>
      <c r="G10" s="76"/>
      <c r="H10" s="77">
        <f>+H11</f>
        <v>0</v>
      </c>
      <c r="I10" s="78"/>
      <c r="J10" s="78"/>
      <c r="K10" s="70"/>
      <c r="L10" s="70"/>
      <c r="M10" s="79"/>
      <c r="N10" s="80"/>
      <c r="O10" s="80"/>
      <c r="P10" s="78"/>
      <c r="Q10" s="36"/>
      <c r="R10" s="47"/>
      <c r="S10" s="36"/>
      <c r="T10" s="45"/>
      <c r="U10" s="47"/>
      <c r="V10" s="36"/>
      <c r="W10" s="36"/>
      <c r="X10" s="60"/>
      <c r="Y10" s="81"/>
    </row>
    <row r="11" spans="1:25" x14ac:dyDescent="0.25">
      <c r="A11" s="160">
        <v>4112</v>
      </c>
      <c r="B11" s="161"/>
      <c r="C11" s="162" t="s">
        <v>46</v>
      </c>
      <c r="D11" s="163" t="s">
        <v>47</v>
      </c>
      <c r="E11" s="82" t="s">
        <v>48</v>
      </c>
      <c r="F11" s="44"/>
      <c r="G11" s="83"/>
      <c r="H11" s="44">
        <f>SUM(H12)</f>
        <v>0</v>
      </c>
      <c r="I11" s="83"/>
      <c r="J11" s="83"/>
      <c r="K11" s="83"/>
      <c r="L11" s="84">
        <f>SUM(L12:L12)</f>
        <v>1</v>
      </c>
      <c r="M11" s="85"/>
      <c r="N11" s="86">
        <f>SUM(N12)</f>
        <v>0.7</v>
      </c>
      <c r="O11" s="164">
        <f>IF(Q11&gt;0, N11,"na")</f>
        <v>0.7</v>
      </c>
      <c r="P11" s="87">
        <f>SUM(P12)</f>
        <v>350000000</v>
      </c>
      <c r="Q11" s="87">
        <f>SUM(Q12)</f>
        <v>350000000</v>
      </c>
      <c r="R11" s="87">
        <f>SUM(R12)</f>
        <v>300490640</v>
      </c>
      <c r="S11" s="87">
        <f>SUM(S12)</f>
        <v>215472000</v>
      </c>
      <c r="T11" s="45">
        <f>IF(Q11=0,0,R11/Q11)</f>
        <v>0.85854468571428566</v>
      </c>
      <c r="U11" s="45">
        <f>IF(R11=0,0,S11/R11)</f>
        <v>0.71706726039786128</v>
      </c>
      <c r="V11" s="88"/>
      <c r="W11" s="88"/>
      <c r="X11" s="60"/>
      <c r="Y11" s="46"/>
    </row>
    <row r="12" spans="1:25" ht="94.5" x14ac:dyDescent="0.25">
      <c r="A12" s="160"/>
      <c r="B12" s="161"/>
      <c r="C12" s="162"/>
      <c r="D12" s="163"/>
      <c r="E12" s="82" t="s">
        <v>49</v>
      </c>
      <c r="F12" s="44"/>
      <c r="G12" s="89" t="s">
        <v>45</v>
      </c>
      <c r="H12" s="44">
        <v>0</v>
      </c>
      <c r="I12" s="89" t="s">
        <v>113</v>
      </c>
      <c r="J12" s="89" t="s">
        <v>50</v>
      </c>
      <c r="K12" s="83">
        <v>1</v>
      </c>
      <c r="L12" s="84">
        <v>1</v>
      </c>
      <c r="M12" s="85">
        <v>0</v>
      </c>
      <c r="N12" s="86">
        <v>0.7</v>
      </c>
      <c r="O12" s="164"/>
      <c r="P12" s="87">
        <v>350000000</v>
      </c>
      <c r="Q12" s="87">
        <v>350000000</v>
      </c>
      <c r="R12" s="87">
        <v>300490640</v>
      </c>
      <c r="S12" s="87">
        <v>215472000</v>
      </c>
      <c r="T12" s="45">
        <f>IF(Q12=0,0,R12/Q12)</f>
        <v>0.85854468571428566</v>
      </c>
      <c r="U12" s="45">
        <f>IF(R12=0,0,S12/R12)</f>
        <v>0.71706726039786128</v>
      </c>
      <c r="V12" s="90">
        <v>44593</v>
      </c>
      <c r="W12" s="90">
        <v>44926</v>
      </c>
      <c r="X12" s="93" t="s">
        <v>114</v>
      </c>
      <c r="Y12" s="91" t="s">
        <v>51</v>
      </c>
    </row>
    <row r="13" spans="1:25" ht="25.5" x14ac:dyDescent="0.25">
      <c r="A13" s="44"/>
      <c r="B13" s="71">
        <v>54010020002</v>
      </c>
      <c r="C13" s="72" t="s">
        <v>34</v>
      </c>
      <c r="D13" s="73" t="s">
        <v>52</v>
      </c>
      <c r="E13" s="82"/>
      <c r="F13" s="44">
        <v>5</v>
      </c>
      <c r="G13" s="89"/>
      <c r="H13" s="44">
        <f>+H14</f>
        <v>3</v>
      </c>
      <c r="I13" s="89"/>
      <c r="J13" s="89"/>
      <c r="K13" s="83"/>
      <c r="L13" s="84"/>
      <c r="M13" s="85"/>
      <c r="N13" s="86"/>
      <c r="O13" s="92"/>
      <c r="P13" s="87"/>
      <c r="Q13" s="87"/>
      <c r="R13" s="87"/>
      <c r="S13" s="87"/>
      <c r="T13" s="45"/>
      <c r="U13" s="45"/>
      <c r="V13" s="88"/>
      <c r="W13" s="90"/>
      <c r="X13" s="93"/>
      <c r="Y13" s="91"/>
    </row>
    <row r="14" spans="1:25" ht="16.5" customHeight="1" x14ac:dyDescent="0.25">
      <c r="A14" s="160">
        <v>4112</v>
      </c>
      <c r="B14" s="162"/>
      <c r="C14" s="162" t="s">
        <v>46</v>
      </c>
      <c r="D14" s="163" t="s">
        <v>53</v>
      </c>
      <c r="E14" s="82" t="s">
        <v>54</v>
      </c>
      <c r="F14" s="44"/>
      <c r="G14" s="89"/>
      <c r="H14" s="44">
        <f>+H15</f>
        <v>3</v>
      </c>
      <c r="I14" s="89"/>
      <c r="J14" s="89"/>
      <c r="K14" s="83"/>
      <c r="L14" s="84">
        <f>SUM(L15)</f>
        <v>1</v>
      </c>
      <c r="M14" s="85"/>
      <c r="N14" s="86">
        <f>SUM(N15)</f>
        <v>0.6</v>
      </c>
      <c r="O14" s="164">
        <f>IF(Q14&gt;0, N14,"na")</f>
        <v>0.6</v>
      </c>
      <c r="P14" s="87">
        <f>SUM(P15)</f>
        <v>250000000</v>
      </c>
      <c r="Q14" s="87">
        <f>SUM(Q15)</f>
        <v>250000000</v>
      </c>
      <c r="R14" s="87">
        <f>SUM(R15)</f>
        <v>214413440</v>
      </c>
      <c r="S14" s="87">
        <f>SUM(S15)</f>
        <v>153640000</v>
      </c>
      <c r="T14" s="45">
        <f>IF(Q14=0,0,R14/Q14)</f>
        <v>0.85765376000000004</v>
      </c>
      <c r="U14" s="45">
        <f>IF(R14=0,0,S14/R14)</f>
        <v>0.71655955895302081</v>
      </c>
      <c r="V14" s="88"/>
      <c r="W14" s="90"/>
      <c r="X14" s="93"/>
      <c r="Y14" s="91"/>
    </row>
    <row r="15" spans="1:25" ht="135" x14ac:dyDescent="0.25">
      <c r="A15" s="160"/>
      <c r="B15" s="162"/>
      <c r="C15" s="162"/>
      <c r="D15" s="163"/>
      <c r="E15" s="82" t="s">
        <v>55</v>
      </c>
      <c r="F15" s="44"/>
      <c r="G15" s="89" t="s">
        <v>52</v>
      </c>
      <c r="H15" s="44">
        <v>3</v>
      </c>
      <c r="I15" s="89" t="s">
        <v>115</v>
      </c>
      <c r="J15" s="89" t="s">
        <v>38</v>
      </c>
      <c r="K15" s="83">
        <v>5</v>
      </c>
      <c r="L15" s="84">
        <v>1</v>
      </c>
      <c r="M15" s="85">
        <v>3</v>
      </c>
      <c r="N15" s="86">
        <v>0.6</v>
      </c>
      <c r="O15" s="164"/>
      <c r="P15" s="87">
        <v>250000000</v>
      </c>
      <c r="Q15" s="87">
        <v>250000000</v>
      </c>
      <c r="R15" s="87">
        <v>214413440</v>
      </c>
      <c r="S15" s="87">
        <v>153640000</v>
      </c>
      <c r="T15" s="45">
        <v>0</v>
      </c>
      <c r="U15" s="45">
        <v>0</v>
      </c>
      <c r="V15" s="90">
        <v>44593</v>
      </c>
      <c r="W15" s="90">
        <v>44926</v>
      </c>
      <c r="X15" s="93" t="s">
        <v>116</v>
      </c>
      <c r="Y15" s="91" t="s">
        <v>51</v>
      </c>
    </row>
    <row r="16" spans="1:25" x14ac:dyDescent="0.25">
      <c r="A16" s="44"/>
      <c r="B16" s="71">
        <v>54010020003</v>
      </c>
      <c r="C16" s="72" t="s">
        <v>34</v>
      </c>
      <c r="D16" s="73" t="s">
        <v>56</v>
      </c>
      <c r="E16" s="82"/>
      <c r="F16" s="44">
        <v>1</v>
      </c>
      <c r="G16" s="89"/>
      <c r="H16" s="44">
        <f>SUM(H17)</f>
        <v>0</v>
      </c>
      <c r="I16" s="89"/>
      <c r="J16" s="89"/>
      <c r="K16" s="83"/>
      <c r="L16" s="84"/>
      <c r="M16" s="85"/>
      <c r="N16" s="86"/>
      <c r="O16" s="92"/>
      <c r="P16" s="87"/>
      <c r="Q16" s="87"/>
      <c r="R16" s="87"/>
      <c r="S16" s="87"/>
      <c r="T16" s="45"/>
      <c r="U16" s="45"/>
      <c r="V16" s="88"/>
      <c r="W16" s="90"/>
      <c r="X16" s="93"/>
      <c r="Y16" s="91"/>
    </row>
    <row r="17" spans="1:25" ht="16.5" customHeight="1" x14ac:dyDescent="0.25">
      <c r="A17" s="160">
        <v>4112</v>
      </c>
      <c r="B17" s="162"/>
      <c r="C17" s="162" t="s">
        <v>46</v>
      </c>
      <c r="D17" s="163" t="s">
        <v>57</v>
      </c>
      <c r="E17" s="82" t="s">
        <v>58</v>
      </c>
      <c r="F17" s="44"/>
      <c r="G17" s="89"/>
      <c r="H17" s="44">
        <f>SUM(H18)</f>
        <v>0</v>
      </c>
      <c r="I17" s="89"/>
      <c r="J17" s="89"/>
      <c r="K17" s="83"/>
      <c r="L17" s="84">
        <f>SUM(L18:L18)</f>
        <v>1</v>
      </c>
      <c r="M17" s="85"/>
      <c r="N17" s="86">
        <f>SUM(N18)</f>
        <v>0.7</v>
      </c>
      <c r="O17" s="164">
        <f>IF(Q17&gt;0, N17,"na")</f>
        <v>0.7</v>
      </c>
      <c r="P17" s="87">
        <f>SUM(P18)</f>
        <v>300000000</v>
      </c>
      <c r="Q17" s="87">
        <f>SUM(Q18)</f>
        <v>300000000</v>
      </c>
      <c r="R17" s="87">
        <f>SUM(R18)</f>
        <v>218981390</v>
      </c>
      <c r="S17" s="87">
        <f>SUM(S18)</f>
        <v>98344000</v>
      </c>
      <c r="T17" s="45">
        <f>IF(Q17=0,0,R17/Q17)</f>
        <v>0.72993796666666666</v>
      </c>
      <c r="U17" s="45">
        <f>IF(R17=0,0,S17/R17)</f>
        <v>0.44909752376674567</v>
      </c>
      <c r="V17" s="88"/>
      <c r="W17" s="90"/>
      <c r="X17" s="93"/>
      <c r="Y17" s="91"/>
    </row>
    <row r="18" spans="1:25" ht="135" x14ac:dyDescent="0.25">
      <c r="A18" s="160"/>
      <c r="B18" s="162"/>
      <c r="C18" s="162"/>
      <c r="D18" s="163"/>
      <c r="E18" s="82" t="s">
        <v>59</v>
      </c>
      <c r="F18" s="44"/>
      <c r="G18" s="89" t="s">
        <v>60</v>
      </c>
      <c r="H18" s="44">
        <v>0</v>
      </c>
      <c r="I18" s="89" t="s">
        <v>117</v>
      </c>
      <c r="J18" s="89" t="s">
        <v>50</v>
      </c>
      <c r="K18" s="83">
        <v>1</v>
      </c>
      <c r="L18" s="84">
        <v>1</v>
      </c>
      <c r="M18" s="85">
        <v>0</v>
      </c>
      <c r="N18" s="86">
        <v>0.7</v>
      </c>
      <c r="O18" s="164"/>
      <c r="P18" s="87">
        <v>300000000</v>
      </c>
      <c r="Q18" s="87">
        <v>300000000</v>
      </c>
      <c r="R18" s="87">
        <v>218981390</v>
      </c>
      <c r="S18" s="87">
        <v>98344000</v>
      </c>
      <c r="T18" s="45">
        <v>0</v>
      </c>
      <c r="U18" s="45">
        <v>0</v>
      </c>
      <c r="V18" s="90">
        <v>44593</v>
      </c>
      <c r="W18" s="90">
        <v>44926</v>
      </c>
      <c r="X18" s="93" t="s">
        <v>118</v>
      </c>
      <c r="Y18" s="91" t="s">
        <v>51</v>
      </c>
    </row>
    <row r="19" spans="1:25" x14ac:dyDescent="0.25">
      <c r="A19" s="33"/>
      <c r="B19" s="55">
        <v>5402</v>
      </c>
      <c r="C19" s="56" t="s">
        <v>32</v>
      </c>
      <c r="D19" s="57" t="s">
        <v>35</v>
      </c>
      <c r="E19" s="42"/>
      <c r="F19" s="94"/>
      <c r="G19" s="95"/>
      <c r="H19" s="94"/>
      <c r="I19" s="96"/>
      <c r="J19" s="96"/>
      <c r="K19" s="32"/>
      <c r="L19" s="97"/>
      <c r="M19" s="58"/>
      <c r="N19" s="98"/>
      <c r="O19" s="98"/>
      <c r="P19" s="99"/>
      <c r="Q19" s="99"/>
      <c r="R19" s="99"/>
      <c r="S19" s="99"/>
      <c r="T19" s="59"/>
      <c r="U19" s="59"/>
      <c r="V19" s="100"/>
      <c r="W19" s="100"/>
      <c r="X19" s="60"/>
      <c r="Y19" s="34"/>
    </row>
    <row r="20" spans="1:25" x14ac:dyDescent="0.25">
      <c r="A20" s="37"/>
      <c r="B20" s="61">
        <v>5402001</v>
      </c>
      <c r="C20" s="62" t="s">
        <v>33</v>
      </c>
      <c r="D20" s="63" t="s">
        <v>36</v>
      </c>
      <c r="E20" s="43"/>
      <c r="F20" s="38"/>
      <c r="G20" s="37"/>
      <c r="H20" s="38"/>
      <c r="I20" s="37"/>
      <c r="J20" s="37"/>
      <c r="K20" s="37"/>
      <c r="L20" s="101"/>
      <c r="M20" s="67"/>
      <c r="N20" s="102"/>
      <c r="O20" s="103"/>
      <c r="P20" s="104"/>
      <c r="Q20" s="104"/>
      <c r="R20" s="104"/>
      <c r="S20" s="104"/>
      <c r="T20" s="69"/>
      <c r="U20" s="69"/>
      <c r="V20" s="105"/>
      <c r="W20" s="105"/>
      <c r="X20" s="60"/>
      <c r="Y20" s="40"/>
    </row>
    <row r="21" spans="1:25" x14ac:dyDescent="0.25">
      <c r="A21" s="49"/>
      <c r="B21" s="71">
        <v>54020010001</v>
      </c>
      <c r="C21" s="72" t="s">
        <v>34</v>
      </c>
      <c r="D21" s="73" t="s">
        <v>61</v>
      </c>
      <c r="E21" s="74"/>
      <c r="F21" s="75">
        <v>1</v>
      </c>
      <c r="G21" s="49"/>
      <c r="H21" s="75">
        <f>+H22</f>
        <v>0</v>
      </c>
      <c r="I21" s="49"/>
      <c r="J21" s="49"/>
      <c r="K21" s="49"/>
      <c r="L21" s="106"/>
      <c r="M21" s="79"/>
      <c r="N21" s="107"/>
      <c r="O21" s="108"/>
      <c r="P21" s="109"/>
      <c r="Q21" s="109"/>
      <c r="R21" s="109"/>
      <c r="S21" s="109"/>
      <c r="T21" s="47"/>
      <c r="U21" s="47"/>
      <c r="V21" s="110"/>
      <c r="W21" s="110"/>
      <c r="X21" s="60"/>
      <c r="Y21" s="81"/>
    </row>
    <row r="22" spans="1:25" ht="16.5" customHeight="1" x14ac:dyDescent="0.25">
      <c r="A22" s="160">
        <v>4112</v>
      </c>
      <c r="B22" s="161"/>
      <c r="C22" s="162" t="s">
        <v>46</v>
      </c>
      <c r="D22" s="163" t="s">
        <v>62</v>
      </c>
      <c r="E22" s="82" t="s">
        <v>63</v>
      </c>
      <c r="F22" s="44"/>
      <c r="G22" s="83"/>
      <c r="H22" s="44">
        <f>+H23+H24+H25</f>
        <v>0</v>
      </c>
      <c r="I22" s="83"/>
      <c r="J22" s="83"/>
      <c r="K22" s="83"/>
      <c r="L22" s="84">
        <f>SUM(L23:L25)</f>
        <v>1</v>
      </c>
      <c r="M22" s="85"/>
      <c r="N22" s="86">
        <f>SUM(N23:N25)</f>
        <v>0.2</v>
      </c>
      <c r="O22" s="164">
        <f>IF(Q22&gt;0, N22,"na")</f>
        <v>0.2</v>
      </c>
      <c r="P22" s="87">
        <f>SUM(P23:P25)</f>
        <v>500000000</v>
      </c>
      <c r="Q22" s="87">
        <f>SUM(Q23:Q25)</f>
        <v>500000000</v>
      </c>
      <c r="R22" s="87">
        <f>SUM(R23:R25)</f>
        <v>25270000</v>
      </c>
      <c r="S22" s="87">
        <f>SUM(S23:S25)</f>
        <v>25270000</v>
      </c>
      <c r="T22" s="45">
        <f>IF(Q22=0,0,R22/Q22)</f>
        <v>5.0540000000000002E-2</v>
      </c>
      <c r="U22" s="45">
        <f>IF(R22=0,0,S22/R22)</f>
        <v>1</v>
      </c>
      <c r="V22" s="88"/>
      <c r="W22" s="88"/>
      <c r="X22" s="60"/>
      <c r="Y22" s="46"/>
    </row>
    <row r="23" spans="1:25" ht="40.5" customHeight="1" x14ac:dyDescent="0.25">
      <c r="A23" s="160"/>
      <c r="B23" s="161"/>
      <c r="C23" s="162"/>
      <c r="D23" s="163"/>
      <c r="E23" s="82" t="s">
        <v>64</v>
      </c>
      <c r="F23" s="44"/>
      <c r="G23" s="165" t="s">
        <v>61</v>
      </c>
      <c r="H23" s="148">
        <v>0</v>
      </c>
      <c r="I23" s="89" t="s">
        <v>65</v>
      </c>
      <c r="J23" s="89" t="s">
        <v>66</v>
      </c>
      <c r="K23" s="83">
        <v>5</v>
      </c>
      <c r="L23" s="84">
        <v>0.5</v>
      </c>
      <c r="M23" s="85">
        <v>0</v>
      </c>
      <c r="N23" s="86">
        <v>0.2</v>
      </c>
      <c r="O23" s="164"/>
      <c r="P23" s="87">
        <v>187263750</v>
      </c>
      <c r="Q23" s="87">
        <v>187263750</v>
      </c>
      <c r="R23" s="87">
        <v>25270000</v>
      </c>
      <c r="S23" s="87">
        <v>25270000</v>
      </c>
      <c r="T23" s="45">
        <f t="shared" ref="T23:U25" si="0">IF(Q23=0,0,R23/Q23)</f>
        <v>0.13494336196941478</v>
      </c>
      <c r="U23" s="45">
        <f t="shared" si="0"/>
        <v>1</v>
      </c>
      <c r="V23" s="90">
        <v>44593</v>
      </c>
      <c r="W23" s="90">
        <v>44926</v>
      </c>
      <c r="X23" s="129" t="s">
        <v>119</v>
      </c>
      <c r="Y23" s="131" t="s">
        <v>51</v>
      </c>
    </row>
    <row r="24" spans="1:25" ht="27" x14ac:dyDescent="0.25">
      <c r="A24" s="160"/>
      <c r="B24" s="161"/>
      <c r="C24" s="162"/>
      <c r="D24" s="163"/>
      <c r="E24" s="50" t="s">
        <v>67</v>
      </c>
      <c r="F24" s="46"/>
      <c r="G24" s="166"/>
      <c r="H24" s="149"/>
      <c r="I24" s="52" t="s">
        <v>68</v>
      </c>
      <c r="J24" s="52" t="s">
        <v>69</v>
      </c>
      <c r="K24" s="50">
        <v>1</v>
      </c>
      <c r="L24" s="84">
        <v>0.4</v>
      </c>
      <c r="M24" s="50">
        <v>0</v>
      </c>
      <c r="N24" s="84">
        <v>0</v>
      </c>
      <c r="O24" s="164"/>
      <c r="P24" s="87">
        <v>177529000</v>
      </c>
      <c r="Q24" s="87">
        <v>177529000</v>
      </c>
      <c r="R24" s="87">
        <v>0</v>
      </c>
      <c r="S24" s="87">
        <v>0</v>
      </c>
      <c r="T24" s="45">
        <f t="shared" si="0"/>
        <v>0</v>
      </c>
      <c r="U24" s="45">
        <f t="shared" si="0"/>
        <v>0</v>
      </c>
      <c r="V24" s="90"/>
      <c r="W24" s="90"/>
      <c r="X24" s="93"/>
      <c r="Y24" s="131"/>
    </row>
    <row r="25" spans="1:25" x14ac:dyDescent="0.25">
      <c r="A25" s="160"/>
      <c r="B25" s="161"/>
      <c r="C25" s="162"/>
      <c r="D25" s="163"/>
      <c r="E25" s="50" t="s">
        <v>70</v>
      </c>
      <c r="F25" s="46"/>
      <c r="G25" s="167"/>
      <c r="H25" s="150"/>
      <c r="I25" s="52" t="s">
        <v>71</v>
      </c>
      <c r="J25" s="52" t="s">
        <v>37</v>
      </c>
      <c r="K25" s="50">
        <v>300</v>
      </c>
      <c r="L25" s="84">
        <v>0.1</v>
      </c>
      <c r="M25" s="50">
        <v>0</v>
      </c>
      <c r="N25" s="84">
        <v>0</v>
      </c>
      <c r="O25" s="164"/>
      <c r="P25" s="87">
        <v>135207250</v>
      </c>
      <c r="Q25" s="87">
        <v>135207250</v>
      </c>
      <c r="R25" s="87">
        <v>0</v>
      </c>
      <c r="S25" s="87">
        <v>0</v>
      </c>
      <c r="T25" s="45">
        <f t="shared" si="0"/>
        <v>0</v>
      </c>
      <c r="U25" s="45">
        <f t="shared" si="0"/>
        <v>0</v>
      </c>
      <c r="V25" s="90"/>
      <c r="W25" s="90"/>
      <c r="X25" s="93"/>
      <c r="Y25" s="131"/>
    </row>
    <row r="26" spans="1:25" x14ac:dyDescent="0.25">
      <c r="A26" s="75"/>
      <c r="B26" s="71">
        <v>54020010002</v>
      </c>
      <c r="C26" s="72" t="s">
        <v>34</v>
      </c>
      <c r="D26" s="73" t="s">
        <v>72</v>
      </c>
      <c r="E26" s="36"/>
      <c r="F26" s="81">
        <v>2</v>
      </c>
      <c r="G26" s="36"/>
      <c r="H26" s="81"/>
      <c r="I26" s="111"/>
      <c r="J26" s="111"/>
      <c r="K26" s="36"/>
      <c r="L26" s="106"/>
      <c r="M26" s="36"/>
      <c r="N26" s="106"/>
      <c r="O26" s="112"/>
      <c r="P26" s="109"/>
      <c r="Q26" s="109"/>
      <c r="R26" s="109"/>
      <c r="S26" s="109"/>
      <c r="T26" s="47"/>
      <c r="U26" s="47"/>
      <c r="V26" s="113"/>
      <c r="W26" s="113"/>
      <c r="X26" s="93"/>
      <c r="Y26" s="114"/>
    </row>
    <row r="27" spans="1:25" ht="16.5" customHeight="1" x14ac:dyDescent="0.25">
      <c r="A27" s="148">
        <v>4112</v>
      </c>
      <c r="B27" s="151"/>
      <c r="C27" s="154" t="s">
        <v>46</v>
      </c>
      <c r="D27" s="157" t="s">
        <v>73</v>
      </c>
      <c r="E27" s="50" t="s">
        <v>74</v>
      </c>
      <c r="F27" s="46"/>
      <c r="G27" s="50"/>
      <c r="H27" s="46">
        <f>+H28+H29</f>
        <v>0</v>
      </c>
      <c r="I27" s="52"/>
      <c r="J27" s="52"/>
      <c r="K27" s="50"/>
      <c r="L27" s="84">
        <f>SUM(L28:L29)</f>
        <v>1</v>
      </c>
      <c r="M27" s="50"/>
      <c r="N27" s="84">
        <f>SUM(N28:N29)</f>
        <v>0.33</v>
      </c>
      <c r="O27" s="139">
        <f>IF(Q27&gt;0, N27,"na")</f>
        <v>0.33</v>
      </c>
      <c r="P27" s="87">
        <f>SUM(P28:P29)</f>
        <v>500000000</v>
      </c>
      <c r="Q27" s="87">
        <f>SUM(Q28:Q29)</f>
        <v>500000000</v>
      </c>
      <c r="R27" s="87">
        <f>SUM(R28:R29)</f>
        <v>94336000</v>
      </c>
      <c r="S27" s="87">
        <f>SUM(S28:S29)</f>
        <v>68608000</v>
      </c>
      <c r="T27" s="45">
        <f t="shared" ref="T27:U29" si="1">IF(Q27=0,0,R27/Q27)</f>
        <v>0.18867200000000001</v>
      </c>
      <c r="U27" s="45">
        <f t="shared" si="1"/>
        <v>0.72727272727272729</v>
      </c>
      <c r="V27" s="90"/>
      <c r="W27" s="90"/>
      <c r="X27" s="93"/>
      <c r="Y27" s="91"/>
    </row>
    <row r="28" spans="1:25" ht="40.5" customHeight="1" x14ac:dyDescent="0.25">
      <c r="A28" s="149"/>
      <c r="B28" s="152"/>
      <c r="C28" s="155"/>
      <c r="D28" s="158"/>
      <c r="E28" s="50" t="s">
        <v>75</v>
      </c>
      <c r="F28" s="46"/>
      <c r="G28" s="115"/>
      <c r="H28" s="52"/>
      <c r="I28" s="52" t="s">
        <v>120</v>
      </c>
      <c r="J28" s="52" t="s">
        <v>76</v>
      </c>
      <c r="K28" s="50">
        <v>1</v>
      </c>
      <c r="L28" s="84">
        <v>0.5</v>
      </c>
      <c r="M28" s="50">
        <v>0</v>
      </c>
      <c r="N28" s="84">
        <v>0.33</v>
      </c>
      <c r="O28" s="140"/>
      <c r="P28" s="87">
        <v>345796000</v>
      </c>
      <c r="Q28" s="87">
        <v>345796000</v>
      </c>
      <c r="R28" s="87">
        <v>94336000</v>
      </c>
      <c r="S28" s="87">
        <v>68608000</v>
      </c>
      <c r="T28" s="45">
        <f t="shared" si="1"/>
        <v>0.27280824532383252</v>
      </c>
      <c r="U28" s="45">
        <f t="shared" si="1"/>
        <v>0.72727272727272729</v>
      </c>
      <c r="V28" s="90">
        <v>44593</v>
      </c>
      <c r="W28" s="90">
        <v>44926</v>
      </c>
      <c r="X28" s="93" t="s">
        <v>111</v>
      </c>
      <c r="Y28" s="146" t="s">
        <v>51</v>
      </c>
    </row>
    <row r="29" spans="1:25" ht="54" x14ac:dyDescent="0.25">
      <c r="A29" s="150"/>
      <c r="B29" s="153"/>
      <c r="C29" s="156"/>
      <c r="D29" s="159"/>
      <c r="E29" s="50" t="s">
        <v>77</v>
      </c>
      <c r="F29" s="46"/>
      <c r="G29" s="115" t="s">
        <v>72</v>
      </c>
      <c r="H29" s="91">
        <v>0</v>
      </c>
      <c r="I29" s="52" t="s">
        <v>121</v>
      </c>
      <c r="J29" s="52" t="s">
        <v>69</v>
      </c>
      <c r="K29" s="50">
        <v>2</v>
      </c>
      <c r="L29" s="84">
        <v>0.5</v>
      </c>
      <c r="M29" s="50">
        <v>0</v>
      </c>
      <c r="N29" s="84">
        <v>0</v>
      </c>
      <c r="O29" s="141"/>
      <c r="P29" s="87">
        <v>154204000</v>
      </c>
      <c r="Q29" s="87">
        <v>154204000</v>
      </c>
      <c r="R29" s="87">
        <v>0</v>
      </c>
      <c r="S29" s="87">
        <v>0</v>
      </c>
      <c r="T29" s="45">
        <f t="shared" si="1"/>
        <v>0</v>
      </c>
      <c r="U29" s="45">
        <f t="shared" si="1"/>
        <v>0</v>
      </c>
      <c r="V29" s="90"/>
      <c r="W29" s="90"/>
      <c r="X29" s="93"/>
      <c r="Y29" s="147"/>
    </row>
    <row r="30" spans="1:25" x14ac:dyDescent="0.25">
      <c r="A30" s="75"/>
      <c r="B30" s="71">
        <v>54020010003</v>
      </c>
      <c r="C30" s="72" t="s">
        <v>34</v>
      </c>
      <c r="D30" s="73" t="s">
        <v>78</v>
      </c>
      <c r="E30" s="36"/>
      <c r="F30" s="81">
        <v>2</v>
      </c>
      <c r="G30" s="36"/>
      <c r="H30" s="81">
        <f>+H31</f>
        <v>0</v>
      </c>
      <c r="I30" s="111"/>
      <c r="J30" s="111"/>
      <c r="K30" s="36"/>
      <c r="L30" s="106"/>
      <c r="M30" s="36"/>
      <c r="N30" s="106"/>
      <c r="O30" s="112"/>
      <c r="P30" s="109"/>
      <c r="Q30" s="109"/>
      <c r="R30" s="109"/>
      <c r="S30" s="109"/>
      <c r="T30" s="47"/>
      <c r="U30" s="47"/>
      <c r="V30" s="113"/>
      <c r="W30" s="113"/>
      <c r="X30" s="93"/>
      <c r="Y30" s="114"/>
    </row>
    <row r="31" spans="1:25" ht="16.5" customHeight="1" x14ac:dyDescent="0.25">
      <c r="A31" s="148">
        <v>4112</v>
      </c>
      <c r="B31" s="151"/>
      <c r="C31" s="154" t="s">
        <v>46</v>
      </c>
      <c r="D31" s="157" t="s">
        <v>79</v>
      </c>
      <c r="E31" s="50" t="s">
        <v>80</v>
      </c>
      <c r="F31" s="46"/>
      <c r="G31" s="50"/>
      <c r="H31" s="46">
        <f>+H32+H33</f>
        <v>0</v>
      </c>
      <c r="I31" s="52"/>
      <c r="J31" s="52"/>
      <c r="K31" s="50"/>
      <c r="L31" s="84">
        <f>SUM(L32:L33)</f>
        <v>1</v>
      </c>
      <c r="M31" s="50"/>
      <c r="N31" s="84">
        <f>SUM(N32:N33)</f>
        <v>0.5</v>
      </c>
      <c r="O31" s="139">
        <f>IF(Q31&gt;0, N31,"na")</f>
        <v>0.5</v>
      </c>
      <c r="P31" s="87">
        <f>SUM(P32:P33)</f>
        <v>300000000</v>
      </c>
      <c r="Q31" s="87">
        <f>SUM(Q32:Q33)</f>
        <v>300000000</v>
      </c>
      <c r="R31" s="87">
        <f>SUM(R32:R33)</f>
        <v>129338000</v>
      </c>
      <c r="S31" s="87">
        <f>SUM(S32:S33)</f>
        <v>91850000</v>
      </c>
      <c r="T31" s="45">
        <f t="shared" ref="T31:U33" si="2">IF(Q31=0,0,R31/Q31)</f>
        <v>0.43112666666666666</v>
      </c>
      <c r="U31" s="45">
        <f t="shared" si="2"/>
        <v>0.71015478822929068</v>
      </c>
      <c r="V31" s="90"/>
      <c r="W31" s="90"/>
      <c r="X31" s="93"/>
      <c r="Y31" s="91"/>
    </row>
    <row r="32" spans="1:25" ht="44.25" customHeight="1" x14ac:dyDescent="0.25">
      <c r="A32" s="149"/>
      <c r="B32" s="152"/>
      <c r="C32" s="155"/>
      <c r="D32" s="158"/>
      <c r="E32" s="50" t="s">
        <v>81</v>
      </c>
      <c r="F32" s="46"/>
      <c r="H32" s="52"/>
      <c r="I32" s="52" t="s">
        <v>122</v>
      </c>
      <c r="J32" s="52" t="s">
        <v>66</v>
      </c>
      <c r="K32" s="50">
        <v>5</v>
      </c>
      <c r="L32" s="84">
        <v>0.5</v>
      </c>
      <c r="M32" s="50">
        <v>5</v>
      </c>
      <c r="N32" s="84">
        <v>0.5</v>
      </c>
      <c r="O32" s="140"/>
      <c r="P32" s="87">
        <v>181900568</v>
      </c>
      <c r="Q32" s="87">
        <v>181900568</v>
      </c>
      <c r="R32" s="87">
        <v>129338000</v>
      </c>
      <c r="S32" s="87">
        <v>91850000</v>
      </c>
      <c r="T32" s="45">
        <f t="shared" si="2"/>
        <v>0.71103681215552883</v>
      </c>
      <c r="U32" s="45">
        <f t="shared" si="2"/>
        <v>0.71015478822929068</v>
      </c>
      <c r="V32" s="90">
        <v>44593</v>
      </c>
      <c r="W32" s="90">
        <v>44926</v>
      </c>
      <c r="X32" s="93" t="s">
        <v>123</v>
      </c>
      <c r="Y32" s="146" t="s">
        <v>51</v>
      </c>
    </row>
    <row r="33" spans="1:25" ht="34.5" customHeight="1" x14ac:dyDescent="0.25">
      <c r="A33" s="150"/>
      <c r="B33" s="153"/>
      <c r="C33" s="156"/>
      <c r="D33" s="159"/>
      <c r="E33" s="50" t="s">
        <v>82</v>
      </c>
      <c r="F33" s="46"/>
      <c r="G33" s="115" t="s">
        <v>78</v>
      </c>
      <c r="H33" s="91">
        <v>0</v>
      </c>
      <c r="I33" s="52" t="s">
        <v>124</v>
      </c>
      <c r="J33" s="52" t="s">
        <v>69</v>
      </c>
      <c r="K33" s="50">
        <v>2</v>
      </c>
      <c r="L33" s="84">
        <v>0.5</v>
      </c>
      <c r="M33" s="50">
        <v>0</v>
      </c>
      <c r="N33" s="84">
        <v>0</v>
      </c>
      <c r="O33" s="141"/>
      <c r="P33" s="87">
        <v>118099432</v>
      </c>
      <c r="Q33" s="87">
        <v>118099432</v>
      </c>
      <c r="R33" s="87">
        <v>0</v>
      </c>
      <c r="S33" s="87">
        <v>0</v>
      </c>
      <c r="T33" s="45">
        <f t="shared" si="2"/>
        <v>0</v>
      </c>
      <c r="U33" s="45">
        <f t="shared" si="2"/>
        <v>0</v>
      </c>
      <c r="V33" s="90"/>
      <c r="W33" s="90"/>
      <c r="X33" s="93"/>
      <c r="Y33" s="147"/>
    </row>
    <row r="34" spans="1:25" x14ac:dyDescent="0.25">
      <c r="A34" s="75"/>
      <c r="B34" s="71">
        <v>54020010044</v>
      </c>
      <c r="C34" s="72" t="s">
        <v>34</v>
      </c>
      <c r="D34" s="73" t="s">
        <v>83</v>
      </c>
      <c r="E34" s="36"/>
      <c r="F34" s="81">
        <v>1</v>
      </c>
      <c r="G34" s="36"/>
      <c r="H34" s="81">
        <f>+H35</f>
        <v>0</v>
      </c>
      <c r="I34" s="111"/>
      <c r="J34" s="114"/>
      <c r="K34" s="36"/>
      <c r="L34" s="106"/>
      <c r="M34" s="36"/>
      <c r="N34" s="106"/>
      <c r="O34" s="112"/>
      <c r="P34" s="109"/>
      <c r="Q34" s="109"/>
      <c r="R34" s="109"/>
      <c r="S34" s="109"/>
      <c r="T34" s="47"/>
      <c r="U34" s="47"/>
      <c r="V34" s="113"/>
      <c r="W34" s="113"/>
      <c r="X34" s="93"/>
      <c r="Y34" s="114"/>
    </row>
    <row r="35" spans="1:25" x14ac:dyDescent="0.25">
      <c r="A35" s="148">
        <v>4112</v>
      </c>
      <c r="B35" s="151"/>
      <c r="C35" s="154" t="s">
        <v>46</v>
      </c>
      <c r="D35" s="157" t="s">
        <v>84</v>
      </c>
      <c r="E35" s="50" t="s">
        <v>85</v>
      </c>
      <c r="F35" s="46"/>
      <c r="G35" s="50"/>
      <c r="H35" s="46">
        <f>+H36+H37</f>
        <v>0</v>
      </c>
      <c r="I35" s="52"/>
      <c r="J35" s="91"/>
      <c r="K35" s="50"/>
      <c r="L35" s="84">
        <f>SUM(L36:L37)</f>
        <v>1</v>
      </c>
      <c r="M35" s="50"/>
      <c r="N35" s="84">
        <f>SUM(N36:N37)</f>
        <v>0.30000000000000004</v>
      </c>
      <c r="O35" s="139">
        <f>IF(Q35&gt;0, N35,"na")</f>
        <v>0.30000000000000004</v>
      </c>
      <c r="P35" s="87">
        <f>SUM(P36:P37)</f>
        <v>600000000</v>
      </c>
      <c r="Q35" s="87">
        <f>SUM(Q36:Q37)</f>
        <v>600000000</v>
      </c>
      <c r="R35" s="87">
        <f>SUM(R36:R37)</f>
        <v>568081280</v>
      </c>
      <c r="S35" s="87">
        <f>SUM(S36:S37)</f>
        <v>45178000</v>
      </c>
      <c r="T35" s="45">
        <f t="shared" ref="T35:U37" si="3">IF(Q35=0,0,R35/Q35)</f>
        <v>0.9468021333333333</v>
      </c>
      <c r="U35" s="45">
        <f t="shared" si="3"/>
        <v>7.9527352142284985E-2</v>
      </c>
      <c r="V35" s="90"/>
      <c r="W35" s="90"/>
      <c r="X35" s="93"/>
      <c r="Y35" s="91"/>
    </row>
    <row r="36" spans="1:25" ht="40.5" customHeight="1" x14ac:dyDescent="0.25">
      <c r="A36" s="149"/>
      <c r="B36" s="152"/>
      <c r="C36" s="155"/>
      <c r="D36" s="158"/>
      <c r="E36" s="50" t="s">
        <v>86</v>
      </c>
      <c r="F36" s="46"/>
      <c r="G36" s="135" t="s">
        <v>83</v>
      </c>
      <c r="H36" s="137"/>
      <c r="I36" s="52" t="s">
        <v>125</v>
      </c>
      <c r="J36" s="52" t="s">
        <v>66</v>
      </c>
      <c r="K36" s="50">
        <v>1</v>
      </c>
      <c r="L36" s="84">
        <v>0.6</v>
      </c>
      <c r="M36" s="50">
        <v>0</v>
      </c>
      <c r="N36" s="84">
        <v>0.1</v>
      </c>
      <c r="O36" s="140"/>
      <c r="P36" s="87">
        <v>174732480</v>
      </c>
      <c r="Q36" s="87">
        <v>174732480</v>
      </c>
      <c r="R36" s="87">
        <v>174732480</v>
      </c>
      <c r="S36" s="87">
        <v>0</v>
      </c>
      <c r="T36" s="45">
        <f t="shared" si="3"/>
        <v>1</v>
      </c>
      <c r="U36" s="45">
        <f t="shared" si="3"/>
        <v>0</v>
      </c>
      <c r="V36" s="90">
        <v>44810</v>
      </c>
      <c r="W36" s="90">
        <v>44926</v>
      </c>
      <c r="X36" s="93" t="s">
        <v>126</v>
      </c>
      <c r="Y36" s="146" t="s">
        <v>51</v>
      </c>
    </row>
    <row r="37" spans="1:25" ht="94.5" x14ac:dyDescent="0.25">
      <c r="A37" s="150"/>
      <c r="B37" s="153"/>
      <c r="C37" s="156"/>
      <c r="D37" s="159"/>
      <c r="E37" s="50" t="s">
        <v>87</v>
      </c>
      <c r="F37" s="46"/>
      <c r="G37" s="136"/>
      <c r="H37" s="138"/>
      <c r="I37" s="52" t="s">
        <v>127</v>
      </c>
      <c r="J37" s="52" t="s">
        <v>88</v>
      </c>
      <c r="K37" s="50">
        <v>1</v>
      </c>
      <c r="L37" s="84">
        <v>0.4</v>
      </c>
      <c r="M37" s="50">
        <v>0</v>
      </c>
      <c r="N37" s="84">
        <v>0.2</v>
      </c>
      <c r="O37" s="141"/>
      <c r="P37" s="87">
        <v>425267520</v>
      </c>
      <c r="Q37" s="87">
        <v>425267520</v>
      </c>
      <c r="R37" s="87">
        <v>393348800</v>
      </c>
      <c r="S37" s="87">
        <v>45178000</v>
      </c>
      <c r="T37" s="45">
        <f t="shared" si="3"/>
        <v>0.92494437383790795</v>
      </c>
      <c r="U37" s="45">
        <f t="shared" si="3"/>
        <v>0.11485480570933482</v>
      </c>
      <c r="V37" s="90">
        <v>44593</v>
      </c>
      <c r="W37" s="90">
        <v>44926</v>
      </c>
      <c r="X37" s="93" t="s">
        <v>128</v>
      </c>
      <c r="Y37" s="147"/>
    </row>
    <row r="38" spans="1:25" x14ac:dyDescent="0.25">
      <c r="A38" s="35"/>
      <c r="B38" s="34">
        <v>5403</v>
      </c>
      <c r="C38" s="34" t="s">
        <v>32</v>
      </c>
      <c r="D38" s="116" t="s">
        <v>89</v>
      </c>
      <c r="E38" s="35"/>
      <c r="F38" s="34"/>
      <c r="G38" s="35"/>
      <c r="H38" s="34"/>
      <c r="I38" s="35"/>
      <c r="J38" s="35"/>
      <c r="K38" s="35"/>
      <c r="L38" s="97"/>
      <c r="M38" s="35"/>
      <c r="N38" s="97"/>
      <c r="O38" s="59"/>
      <c r="P38" s="99"/>
      <c r="Q38" s="99"/>
      <c r="R38" s="117"/>
      <c r="S38" s="99"/>
      <c r="T38" s="59"/>
      <c r="U38" s="59"/>
      <c r="V38" s="100"/>
      <c r="W38" s="100"/>
      <c r="X38" s="60"/>
      <c r="Y38" s="34"/>
    </row>
    <row r="39" spans="1:25" x14ac:dyDescent="0.25">
      <c r="A39" s="41"/>
      <c r="B39" s="40">
        <v>5403001</v>
      </c>
      <c r="C39" s="40" t="s">
        <v>33</v>
      </c>
      <c r="D39" s="118" t="s">
        <v>90</v>
      </c>
      <c r="E39" s="41"/>
      <c r="F39" s="40"/>
      <c r="G39" s="41"/>
      <c r="H39" s="40"/>
      <c r="I39" s="41"/>
      <c r="J39" s="41"/>
      <c r="K39" s="41"/>
      <c r="L39" s="101"/>
      <c r="M39" s="41"/>
      <c r="N39" s="101"/>
      <c r="O39" s="69"/>
      <c r="P39" s="104"/>
      <c r="Q39" s="104"/>
      <c r="R39" s="104"/>
      <c r="S39" s="104"/>
      <c r="T39" s="69"/>
      <c r="U39" s="69"/>
      <c r="V39" s="105"/>
      <c r="W39" s="105"/>
      <c r="X39" s="60"/>
      <c r="Y39" s="40"/>
    </row>
    <row r="40" spans="1:25" ht="25.5" x14ac:dyDescent="0.25">
      <c r="A40" s="36"/>
      <c r="B40" s="81">
        <v>54030010010</v>
      </c>
      <c r="C40" s="81" t="s">
        <v>34</v>
      </c>
      <c r="D40" s="111" t="s">
        <v>91</v>
      </c>
      <c r="E40" s="36"/>
      <c r="F40" s="81">
        <v>1</v>
      </c>
      <c r="G40" s="36"/>
      <c r="H40" s="81">
        <f>+H41</f>
        <v>0</v>
      </c>
      <c r="I40" s="36"/>
      <c r="J40" s="36"/>
      <c r="K40" s="36"/>
      <c r="L40" s="106"/>
      <c r="M40" s="36"/>
      <c r="N40" s="106"/>
      <c r="O40" s="47"/>
      <c r="P40" s="109"/>
      <c r="Q40" s="109"/>
      <c r="R40" s="109"/>
      <c r="S40" s="109"/>
      <c r="T40" s="47"/>
      <c r="U40" s="47"/>
      <c r="V40" s="110"/>
      <c r="W40" s="110"/>
      <c r="X40" s="60"/>
      <c r="Y40" s="81"/>
    </row>
    <row r="41" spans="1:25" x14ac:dyDescent="0.25">
      <c r="A41" s="132">
        <v>4112</v>
      </c>
      <c r="B41" s="132"/>
      <c r="C41" s="132" t="s">
        <v>46</v>
      </c>
      <c r="D41" s="133" t="s">
        <v>92</v>
      </c>
      <c r="E41" s="50" t="s">
        <v>93</v>
      </c>
      <c r="F41" s="46"/>
      <c r="G41" s="50"/>
      <c r="H41" s="46">
        <f>+H42+H43</f>
        <v>0</v>
      </c>
      <c r="I41" s="50"/>
      <c r="J41" s="50"/>
      <c r="K41" s="50"/>
      <c r="L41" s="84">
        <f>SUM(L42:L43)</f>
        <v>1</v>
      </c>
      <c r="M41" s="50"/>
      <c r="N41" s="84">
        <f>SUM(N42:N43)</f>
        <v>0.39</v>
      </c>
      <c r="O41" s="139">
        <f>IF(Q41&gt;0, N41,"na")</f>
        <v>0.39</v>
      </c>
      <c r="P41" s="87">
        <f>SUM(P42:P43)</f>
        <v>500000000</v>
      </c>
      <c r="Q41" s="87">
        <f>SUM(Q42:Q43)</f>
        <v>2369527265</v>
      </c>
      <c r="R41" s="87">
        <f>SUM(R42:R43)</f>
        <v>2308301265</v>
      </c>
      <c r="S41" s="87">
        <f>SUM(S42:S43)</f>
        <v>49998000</v>
      </c>
      <c r="T41" s="45">
        <f>IF(Q41=0,0,R41/Q41)</f>
        <v>0.97416109073553958</v>
      </c>
      <c r="U41" s="45">
        <f t="shared" ref="T41:U43" si="4">IF(R41=0,0,S41/R41)</f>
        <v>2.166008430446361E-2</v>
      </c>
      <c r="V41" s="88"/>
      <c r="W41" s="88"/>
      <c r="X41" s="60"/>
      <c r="Y41" s="46"/>
    </row>
    <row r="42" spans="1:25" ht="135" x14ac:dyDescent="0.25">
      <c r="A42" s="132"/>
      <c r="B42" s="132"/>
      <c r="C42" s="132"/>
      <c r="D42" s="133"/>
      <c r="E42" s="50" t="s">
        <v>94</v>
      </c>
      <c r="F42" s="46"/>
      <c r="H42" s="46"/>
      <c r="I42" s="52" t="s">
        <v>129</v>
      </c>
      <c r="J42" s="52" t="s">
        <v>37</v>
      </c>
      <c r="K42" s="50">
        <v>250</v>
      </c>
      <c r="L42" s="84">
        <v>0.5</v>
      </c>
      <c r="M42" s="50">
        <v>0</v>
      </c>
      <c r="N42" s="84">
        <v>0.19</v>
      </c>
      <c r="O42" s="140"/>
      <c r="P42" s="87">
        <v>500000000</v>
      </c>
      <c r="Q42" s="87">
        <v>500000000</v>
      </c>
      <c r="R42" s="87">
        <v>488000000</v>
      </c>
      <c r="S42" s="87">
        <v>0</v>
      </c>
      <c r="T42" s="45">
        <f t="shared" si="4"/>
        <v>0.97599999999999998</v>
      </c>
      <c r="U42" s="45">
        <f t="shared" si="4"/>
        <v>0</v>
      </c>
      <c r="V42" s="90">
        <v>44775</v>
      </c>
      <c r="W42" s="90">
        <v>44925</v>
      </c>
      <c r="X42" s="93" t="s">
        <v>130</v>
      </c>
      <c r="Y42" s="131" t="s">
        <v>30</v>
      </c>
    </row>
    <row r="43" spans="1:25" ht="162" x14ac:dyDescent="0.25">
      <c r="A43" s="132"/>
      <c r="B43" s="132"/>
      <c r="C43" s="132"/>
      <c r="D43" s="133"/>
      <c r="E43" s="50" t="s">
        <v>95</v>
      </c>
      <c r="F43" s="46"/>
      <c r="G43" s="52" t="s">
        <v>91</v>
      </c>
      <c r="H43" s="46">
        <v>0</v>
      </c>
      <c r="I43" s="52" t="s">
        <v>137</v>
      </c>
      <c r="J43" s="52" t="s">
        <v>66</v>
      </c>
      <c r="K43" s="50">
        <v>10</v>
      </c>
      <c r="L43" s="84">
        <v>0.5</v>
      </c>
      <c r="M43" s="50">
        <v>10</v>
      </c>
      <c r="N43" s="84">
        <v>0.2</v>
      </c>
      <c r="O43" s="141"/>
      <c r="P43" s="87">
        <v>0</v>
      </c>
      <c r="Q43" s="87">
        <v>1869527265</v>
      </c>
      <c r="R43" s="87">
        <v>1820301265</v>
      </c>
      <c r="S43" s="87">
        <v>49998000</v>
      </c>
      <c r="T43" s="45">
        <f t="shared" si="4"/>
        <v>0.97366927943679926</v>
      </c>
      <c r="U43" s="45">
        <f t="shared" si="4"/>
        <v>2.7466881972418998E-2</v>
      </c>
      <c r="V43" s="90">
        <v>44764</v>
      </c>
      <c r="W43" s="90">
        <v>44926</v>
      </c>
      <c r="X43" s="93" t="s">
        <v>131</v>
      </c>
      <c r="Y43" s="131"/>
    </row>
    <row r="44" spans="1:25" x14ac:dyDescent="0.25">
      <c r="A44" s="36"/>
      <c r="B44" s="81">
        <v>54030010011</v>
      </c>
      <c r="C44" s="81" t="s">
        <v>34</v>
      </c>
      <c r="D44" s="111" t="s">
        <v>96</v>
      </c>
      <c r="E44" s="36"/>
      <c r="F44" s="81">
        <v>1</v>
      </c>
      <c r="G44" s="36"/>
      <c r="H44" s="81">
        <f>+H45</f>
        <v>0</v>
      </c>
      <c r="I44" s="36"/>
      <c r="J44" s="36"/>
      <c r="K44" s="36"/>
      <c r="L44" s="106"/>
      <c r="M44" s="36"/>
      <c r="N44" s="106"/>
      <c r="O44" s="47"/>
      <c r="P44" s="109"/>
      <c r="Q44" s="109"/>
      <c r="R44" s="109"/>
      <c r="S44" s="109"/>
      <c r="T44" s="47"/>
      <c r="U44" s="47"/>
      <c r="V44" s="110"/>
      <c r="W44" s="110"/>
      <c r="X44" s="60"/>
      <c r="Y44" s="81"/>
    </row>
    <row r="45" spans="1:25" ht="16.5" customHeight="1" x14ac:dyDescent="0.25">
      <c r="A45" s="132">
        <v>4112</v>
      </c>
      <c r="B45" s="132"/>
      <c r="C45" s="132" t="s">
        <v>46</v>
      </c>
      <c r="D45" s="133" t="s">
        <v>97</v>
      </c>
      <c r="E45" s="50" t="s">
        <v>98</v>
      </c>
      <c r="F45" s="46"/>
      <c r="G45" s="50"/>
      <c r="H45" s="46">
        <f>SUM(H46:H47)</f>
        <v>0</v>
      </c>
      <c r="I45" s="50"/>
      <c r="J45" s="50"/>
      <c r="K45" s="50"/>
      <c r="L45" s="84">
        <f>SUM(L46:L47)</f>
        <v>1</v>
      </c>
      <c r="M45" s="50"/>
      <c r="N45" s="84">
        <f>SUM(N46:N47)</f>
        <v>0.81</v>
      </c>
      <c r="O45" s="134">
        <f>IF(Q45&gt;0, N45,"na")</f>
        <v>0.81</v>
      </c>
      <c r="P45" s="87">
        <f>SUM(P46:P47)</f>
        <v>8027037416</v>
      </c>
      <c r="Q45" s="87">
        <f>SUM(Q46:Q47)</f>
        <v>12411037416</v>
      </c>
      <c r="R45" s="87">
        <f>SUM(R46:R47)</f>
        <v>11885851096</v>
      </c>
      <c r="S45" s="87">
        <f>SUM(S46:S47)</f>
        <v>8587300316</v>
      </c>
      <c r="T45" s="45">
        <f t="shared" ref="T45:U47" si="5">IF(Q45=0,0,R45/Q45)</f>
        <v>0.95768393065007262</v>
      </c>
      <c r="U45" s="45">
        <f t="shared" si="5"/>
        <v>0.72248089317641906</v>
      </c>
      <c r="V45" s="88"/>
      <c r="W45" s="88"/>
      <c r="X45" s="60"/>
      <c r="Y45" s="46"/>
    </row>
    <row r="46" spans="1:25" ht="108" x14ac:dyDescent="0.25">
      <c r="A46" s="132"/>
      <c r="B46" s="132"/>
      <c r="C46" s="132"/>
      <c r="D46" s="133"/>
      <c r="E46" s="50" t="s">
        <v>99</v>
      </c>
      <c r="F46" s="46"/>
      <c r="G46" s="135" t="s">
        <v>96</v>
      </c>
      <c r="H46" s="137">
        <v>0</v>
      </c>
      <c r="I46" s="52" t="s">
        <v>132</v>
      </c>
      <c r="J46" s="52" t="s">
        <v>38</v>
      </c>
      <c r="K46" s="50">
        <v>1</v>
      </c>
      <c r="L46" s="84">
        <v>0.5</v>
      </c>
      <c r="M46" s="50">
        <v>0</v>
      </c>
      <c r="N46" s="84">
        <v>0.38</v>
      </c>
      <c r="O46" s="134"/>
      <c r="P46" s="87">
        <v>1891750400</v>
      </c>
      <c r="Q46" s="87">
        <v>3471136400</v>
      </c>
      <c r="R46" s="87">
        <v>3319219599</v>
      </c>
      <c r="S46" s="87">
        <v>2454863599</v>
      </c>
      <c r="T46" s="45">
        <f t="shared" si="5"/>
        <v>0.95623427503453917</v>
      </c>
      <c r="U46" s="45">
        <f t="shared" si="5"/>
        <v>0.73959059525305004</v>
      </c>
      <c r="V46" s="90">
        <v>44572</v>
      </c>
      <c r="W46" s="90">
        <v>44926</v>
      </c>
      <c r="X46" s="93" t="s">
        <v>133</v>
      </c>
      <c r="Y46" s="131" t="s">
        <v>51</v>
      </c>
    </row>
    <row r="47" spans="1:25" ht="94.5" x14ac:dyDescent="0.25">
      <c r="A47" s="132"/>
      <c r="B47" s="132"/>
      <c r="C47" s="132"/>
      <c r="D47" s="133"/>
      <c r="E47" s="50" t="s">
        <v>100</v>
      </c>
      <c r="F47" s="46"/>
      <c r="G47" s="136"/>
      <c r="H47" s="138"/>
      <c r="I47" s="52" t="s">
        <v>134</v>
      </c>
      <c r="J47" s="52" t="s">
        <v>101</v>
      </c>
      <c r="K47" s="50">
        <v>1</v>
      </c>
      <c r="L47" s="84">
        <v>0.5</v>
      </c>
      <c r="M47" s="50">
        <v>0</v>
      </c>
      <c r="N47" s="84">
        <v>0.43</v>
      </c>
      <c r="O47" s="134"/>
      <c r="P47" s="87">
        <v>6135287016</v>
      </c>
      <c r="Q47" s="87">
        <v>8939901016</v>
      </c>
      <c r="R47" s="87">
        <v>8566631497</v>
      </c>
      <c r="S47" s="87">
        <v>6132436717</v>
      </c>
      <c r="T47" s="45">
        <f t="shared" si="5"/>
        <v>0.958246795089571</v>
      </c>
      <c r="U47" s="45">
        <f t="shared" si="5"/>
        <v>0.71585158287099837</v>
      </c>
      <c r="V47" s="90">
        <v>44572</v>
      </c>
      <c r="W47" s="90">
        <v>44926</v>
      </c>
      <c r="X47" s="93" t="s">
        <v>112</v>
      </c>
      <c r="Y47" s="131"/>
    </row>
    <row r="48" spans="1:25" x14ac:dyDescent="0.25">
      <c r="A48" s="41"/>
      <c r="B48" s="40">
        <v>5403002</v>
      </c>
      <c r="C48" s="40" t="s">
        <v>33</v>
      </c>
      <c r="D48" s="118" t="s">
        <v>102</v>
      </c>
      <c r="E48" s="41"/>
      <c r="F48" s="40"/>
      <c r="G48" s="41"/>
      <c r="H48" s="40"/>
      <c r="I48" s="41"/>
      <c r="J48" s="41"/>
      <c r="K48" s="41"/>
      <c r="L48" s="101"/>
      <c r="M48" s="41"/>
      <c r="N48" s="101"/>
      <c r="O48" s="69"/>
      <c r="P48" s="104"/>
      <c r="Q48" s="104"/>
      <c r="R48" s="104"/>
      <c r="S48" s="104"/>
      <c r="T48" s="69"/>
      <c r="U48" s="69"/>
      <c r="V48" s="105"/>
      <c r="W48" s="105"/>
      <c r="X48" s="60"/>
      <c r="Y48" s="40"/>
    </row>
    <row r="49" spans="1:25" ht="25.5" x14ac:dyDescent="0.25">
      <c r="A49" s="36"/>
      <c r="B49" s="81">
        <v>54030020004</v>
      </c>
      <c r="C49" s="81" t="s">
        <v>34</v>
      </c>
      <c r="D49" s="111" t="s">
        <v>103</v>
      </c>
      <c r="E49" s="36"/>
      <c r="F49" s="81">
        <v>60</v>
      </c>
      <c r="G49" s="36"/>
      <c r="H49" s="81">
        <f>+H50</f>
        <v>60</v>
      </c>
      <c r="I49" s="36"/>
      <c r="J49" s="36"/>
      <c r="K49" s="36"/>
      <c r="L49" s="106"/>
      <c r="M49" s="36"/>
      <c r="N49" s="106"/>
      <c r="O49" s="47"/>
      <c r="P49" s="109"/>
      <c r="Q49" s="109"/>
      <c r="R49" s="109"/>
      <c r="S49" s="109"/>
      <c r="T49" s="47"/>
      <c r="U49" s="47"/>
      <c r="V49" s="110"/>
      <c r="W49" s="110"/>
      <c r="X49" s="60"/>
      <c r="Y49" s="81"/>
    </row>
    <row r="50" spans="1:25" ht="16.5" customHeight="1" x14ac:dyDescent="0.25">
      <c r="A50" s="132">
        <v>4112</v>
      </c>
      <c r="B50" s="132"/>
      <c r="C50" s="132" t="s">
        <v>46</v>
      </c>
      <c r="D50" s="133" t="s">
        <v>104</v>
      </c>
      <c r="E50" s="50" t="s">
        <v>105</v>
      </c>
      <c r="F50" s="46"/>
      <c r="G50" s="50"/>
      <c r="H50" s="46">
        <f>SUM(H51:H52)</f>
        <v>60</v>
      </c>
      <c r="I50" s="50"/>
      <c r="J50" s="50"/>
      <c r="K50" s="50"/>
      <c r="L50" s="84">
        <f>SUM(L51:L52)</f>
        <v>1</v>
      </c>
      <c r="M50" s="50"/>
      <c r="N50" s="84">
        <f>SUM(N51:N52)</f>
        <v>0.5</v>
      </c>
      <c r="O50" s="134">
        <f>IF(Q50&gt;0, N50,"na")</f>
        <v>0.5</v>
      </c>
      <c r="P50" s="87">
        <f>SUM(P51:P52)</f>
        <v>2200000000</v>
      </c>
      <c r="Q50" s="87">
        <f>SUM(Q51:Q52)</f>
        <v>3942200000</v>
      </c>
      <c r="R50" s="87">
        <f>SUM(R51:R52)</f>
        <v>2367273000</v>
      </c>
      <c r="S50" s="87">
        <f>SUM(S51:S52)</f>
        <v>1039488000</v>
      </c>
      <c r="T50" s="45">
        <f t="shared" ref="T50:U52" si="6">IF(Q50=0,0,R50/Q50)</f>
        <v>0.60049540865506568</v>
      </c>
      <c r="U50" s="45">
        <f t="shared" si="6"/>
        <v>0.43910778351292817</v>
      </c>
      <c r="V50" s="88"/>
      <c r="W50" s="88"/>
      <c r="X50" s="119"/>
      <c r="Y50" s="46"/>
    </row>
    <row r="51" spans="1:25" ht="148.5" x14ac:dyDescent="0.25">
      <c r="A51" s="132"/>
      <c r="B51" s="132"/>
      <c r="C51" s="132"/>
      <c r="D51" s="133"/>
      <c r="E51" s="50" t="s">
        <v>106</v>
      </c>
      <c r="F51" s="46"/>
      <c r="H51" s="120"/>
      <c r="I51" s="52" t="s">
        <v>135</v>
      </c>
      <c r="J51" s="52" t="s">
        <v>39</v>
      </c>
      <c r="K51" s="50">
        <v>1</v>
      </c>
      <c r="L51" s="84">
        <v>0.4</v>
      </c>
      <c r="M51" s="50">
        <v>0</v>
      </c>
      <c r="N51" s="84">
        <v>0</v>
      </c>
      <c r="O51" s="134"/>
      <c r="P51" s="87">
        <v>101640330</v>
      </c>
      <c r="Q51" s="87">
        <v>101640330</v>
      </c>
      <c r="R51" s="87">
        <v>0</v>
      </c>
      <c r="S51" s="87">
        <v>0</v>
      </c>
      <c r="T51" s="45">
        <f t="shared" si="6"/>
        <v>0</v>
      </c>
      <c r="U51" s="45">
        <f t="shared" si="6"/>
        <v>0</v>
      </c>
      <c r="V51" s="90"/>
      <c r="W51" s="90"/>
      <c r="X51" s="88"/>
      <c r="Y51" s="131" t="s">
        <v>30</v>
      </c>
    </row>
    <row r="52" spans="1:25" ht="175.5" x14ac:dyDescent="0.25">
      <c r="A52" s="143"/>
      <c r="B52" s="143"/>
      <c r="C52" s="143"/>
      <c r="D52" s="144"/>
      <c r="E52" s="121" t="s">
        <v>107</v>
      </c>
      <c r="F52" s="48"/>
      <c r="G52" s="123" t="s">
        <v>110</v>
      </c>
      <c r="H52" s="122">
        <v>60</v>
      </c>
      <c r="I52" s="123" t="s">
        <v>138</v>
      </c>
      <c r="J52" s="123" t="s">
        <v>108</v>
      </c>
      <c r="K52" s="121">
        <v>1</v>
      </c>
      <c r="L52" s="124">
        <v>0.6</v>
      </c>
      <c r="M52" s="121">
        <v>0</v>
      </c>
      <c r="N52" s="124">
        <v>0.5</v>
      </c>
      <c r="O52" s="145"/>
      <c r="P52" s="125">
        <v>2098359670</v>
      </c>
      <c r="Q52" s="125">
        <v>3840559670</v>
      </c>
      <c r="R52" s="125">
        <v>2367273000</v>
      </c>
      <c r="S52" s="125">
        <v>1039488000</v>
      </c>
      <c r="T52" s="51">
        <f t="shared" si="6"/>
        <v>0.6163875068760486</v>
      </c>
      <c r="U52" s="51">
        <f t="shared" si="6"/>
        <v>0.43910778351292817</v>
      </c>
      <c r="V52" s="126">
        <v>44593</v>
      </c>
      <c r="W52" s="126">
        <v>44926</v>
      </c>
      <c r="X52" s="130" t="s">
        <v>136</v>
      </c>
      <c r="Y52" s="142"/>
    </row>
    <row r="53" spans="1:25" x14ac:dyDescent="0.25">
      <c r="A53" s="17"/>
      <c r="B53" s="11"/>
      <c r="C53" s="17"/>
      <c r="D53" s="11"/>
      <c r="E53" s="11"/>
      <c r="F53" s="11"/>
      <c r="G53" s="11"/>
      <c r="H53" s="11"/>
      <c r="I53" s="11"/>
      <c r="J53" s="17"/>
      <c r="K53" s="18"/>
      <c r="L53" s="18"/>
      <c r="M53" s="11"/>
      <c r="N53" s="11"/>
      <c r="O53" s="15"/>
      <c r="P53" s="25"/>
      <c r="Q53" s="25"/>
      <c r="R53" s="25"/>
      <c r="S53" s="25"/>
      <c r="T53" s="15"/>
      <c r="U53" s="15"/>
      <c r="V53" s="11"/>
      <c r="W53" s="11"/>
      <c r="X53" s="13"/>
      <c r="Y53" s="13"/>
    </row>
    <row r="54" spans="1:25" x14ac:dyDescent="0.25">
      <c r="A54" s="10"/>
      <c r="B54" s="9" t="s">
        <v>18</v>
      </c>
      <c r="C54" s="10">
        <f>COUNTIF(C7:C52,"pr")</f>
        <v>10</v>
      </c>
      <c r="D54" s="9"/>
      <c r="E54" s="9" t="s">
        <v>40</v>
      </c>
      <c r="F54" s="9"/>
      <c r="G54" s="10">
        <f>COUNTIF(O11:O52,"na")</f>
        <v>0</v>
      </c>
      <c r="H54" s="9"/>
      <c r="I54" s="9"/>
      <c r="J54" s="10"/>
      <c r="K54" s="19"/>
      <c r="L54" s="19"/>
      <c r="M54" s="9"/>
      <c r="N54" s="14" t="s">
        <v>109</v>
      </c>
      <c r="O54" s="26">
        <f>AVERAGE(O11:O52)</f>
        <v>0.503</v>
      </c>
      <c r="P54" s="12">
        <f>+P11+P14+P17+P22+P27+P31+P35+P41+P45+P50</f>
        <v>13527037416</v>
      </c>
      <c r="Q54" s="12">
        <f>+Q11+Q14+Q17+Q22+Q27+Q31+Q35+Q41+Q45+Q50</f>
        <v>21522764681</v>
      </c>
      <c r="R54" s="12">
        <f>+R11+R14+R17+R22+R27+R31+R35+R41+R45+R50</f>
        <v>18112336111</v>
      </c>
      <c r="S54" s="12">
        <f>+S11+S14+S17+S22+S27+S31+S35+S41+S45+S50</f>
        <v>10375148316</v>
      </c>
      <c r="T54" s="27">
        <f>IF(Q54=0,0,R54/Q54)</f>
        <v>0.84154319296114033</v>
      </c>
      <c r="U54" s="27">
        <f>IF(R54=0,0,S54/R54)</f>
        <v>0.57282220539729034</v>
      </c>
      <c r="V54" s="9"/>
      <c r="W54" s="9"/>
      <c r="X54" s="14"/>
      <c r="Y54" s="14"/>
    </row>
    <row r="55" spans="1:25" x14ac:dyDescent="0.25">
      <c r="A55" s="17"/>
      <c r="B55" s="11"/>
      <c r="C55" s="17"/>
      <c r="D55" s="11"/>
      <c r="E55" s="11"/>
      <c r="F55" s="11"/>
      <c r="G55" s="11"/>
      <c r="H55" s="11"/>
      <c r="I55" s="11"/>
      <c r="J55" s="17"/>
      <c r="K55" s="18"/>
      <c r="L55" s="18"/>
      <c r="M55" s="18"/>
      <c r="N55" s="21" t="s">
        <v>41</v>
      </c>
      <c r="O55" s="20">
        <f>COUNTIF(O11:O52,"=0%")</f>
        <v>0</v>
      </c>
      <c r="P55" s="12">
        <v>13527037416</v>
      </c>
      <c r="Q55" s="12">
        <v>21522764681</v>
      </c>
      <c r="R55" s="12">
        <v>18112336111</v>
      </c>
      <c r="S55" s="12">
        <v>10375148316</v>
      </c>
      <c r="T55" s="11"/>
      <c r="U55" s="11"/>
      <c r="V55" s="11"/>
      <c r="W55" s="11"/>
      <c r="X55" s="11"/>
      <c r="Y55" s="13"/>
    </row>
  </sheetData>
  <mergeCells count="95">
    <mergeCell ref="A2:Y2"/>
    <mergeCell ref="A3:B3"/>
    <mergeCell ref="C3:R3"/>
    <mergeCell ref="S3:U3"/>
    <mergeCell ref="V3:W3"/>
    <mergeCell ref="O5:O6"/>
    <mergeCell ref="M5:M6"/>
    <mergeCell ref="T5:T6"/>
    <mergeCell ref="U5:U6"/>
    <mergeCell ref="P5:P6"/>
    <mergeCell ref="A11:A12"/>
    <mergeCell ref="B11:B12"/>
    <mergeCell ref="C11:C12"/>
    <mergeCell ref="D11:D12"/>
    <mergeCell ref="C5:C6"/>
    <mergeCell ref="A1:X1"/>
    <mergeCell ref="V5:V6"/>
    <mergeCell ref="W5:W6"/>
    <mergeCell ref="X5:X6"/>
    <mergeCell ref="R5:R6"/>
    <mergeCell ref="J5:J6"/>
    <mergeCell ref="L5:L6"/>
    <mergeCell ref="I5:I6"/>
    <mergeCell ref="N5:N6"/>
    <mergeCell ref="Q5:Q6"/>
    <mergeCell ref="H5:H6"/>
    <mergeCell ref="K5:K6"/>
    <mergeCell ref="A4:Y4"/>
    <mergeCell ref="A5:A6"/>
    <mergeCell ref="B5:B6"/>
    <mergeCell ref="E5:E6"/>
    <mergeCell ref="Y5:Y6"/>
    <mergeCell ref="S5:S6"/>
    <mergeCell ref="G5:G6"/>
    <mergeCell ref="A17:A18"/>
    <mergeCell ref="B17:B18"/>
    <mergeCell ref="C17:C18"/>
    <mergeCell ref="D17:D18"/>
    <mergeCell ref="O17:O18"/>
    <mergeCell ref="A14:A15"/>
    <mergeCell ref="B14:B15"/>
    <mergeCell ref="C14:C15"/>
    <mergeCell ref="D14:D15"/>
    <mergeCell ref="O14:O15"/>
    <mergeCell ref="O11:O12"/>
    <mergeCell ref="F5:F6"/>
    <mergeCell ref="D5:D6"/>
    <mergeCell ref="Y23:Y25"/>
    <mergeCell ref="A27:A29"/>
    <mergeCell ref="B27:B29"/>
    <mergeCell ref="C27:C29"/>
    <mergeCell ref="D27:D29"/>
    <mergeCell ref="O27:O29"/>
    <mergeCell ref="Y28:Y29"/>
    <mergeCell ref="A22:A25"/>
    <mergeCell ref="B22:B25"/>
    <mergeCell ref="C22:C25"/>
    <mergeCell ref="D22:D25"/>
    <mergeCell ref="O22:O25"/>
    <mergeCell ref="G23:G25"/>
    <mergeCell ref="H23:H25"/>
    <mergeCell ref="Y32:Y33"/>
    <mergeCell ref="A35:A37"/>
    <mergeCell ref="B35:B37"/>
    <mergeCell ref="C35:C37"/>
    <mergeCell ref="D35:D37"/>
    <mergeCell ref="O35:O37"/>
    <mergeCell ref="G36:G37"/>
    <mergeCell ref="H36:H37"/>
    <mergeCell ref="Y36:Y37"/>
    <mergeCell ref="A31:A33"/>
    <mergeCell ref="B31:B33"/>
    <mergeCell ref="C31:C33"/>
    <mergeCell ref="D31:D33"/>
    <mergeCell ref="O31:O33"/>
    <mergeCell ref="Y51:Y52"/>
    <mergeCell ref="A50:A52"/>
    <mergeCell ref="B50:B52"/>
    <mergeCell ref="C50:C52"/>
    <mergeCell ref="D50:D52"/>
    <mergeCell ref="O50:O52"/>
    <mergeCell ref="Y42:Y43"/>
    <mergeCell ref="A45:A47"/>
    <mergeCell ref="B45:B47"/>
    <mergeCell ref="C45:C47"/>
    <mergeCell ref="D45:D47"/>
    <mergeCell ref="O45:O47"/>
    <mergeCell ref="G46:G47"/>
    <mergeCell ref="H46:H47"/>
    <mergeCell ref="Y46:Y47"/>
    <mergeCell ref="A41:A43"/>
    <mergeCell ref="B41:B43"/>
    <mergeCell ref="C41:C43"/>
    <mergeCell ref="D41:D43"/>
    <mergeCell ref="O41:O43"/>
  </mergeCells>
  <printOptions horizontalCentered="1"/>
  <pageMargins left="0.51181102362204722" right="0.51181102362204722" top="0.78740157480314965" bottom="1.1811023622047245" header="0.78740157480314965" footer="0.78740157480314965"/>
  <pageSetup paperSize="529" scale="43" firstPageNumber="4" orientation="landscape" r:id="rId1"/>
  <headerFooter>
    <oddFooter>&amp;R&amp;"Arial,Normal"&amp;8Página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4112 Gobierno</vt:lpstr>
      <vt:lpstr>'4112 Gobierno'!Títulos_a_imprimir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ESCOBAR</dc:creator>
  <cp:lastModifiedBy>Usuario</cp:lastModifiedBy>
  <cp:lastPrinted>2022-12-19T19:44:57Z</cp:lastPrinted>
  <dcterms:created xsi:type="dcterms:W3CDTF">2012-02-09T15:02:40Z</dcterms:created>
  <dcterms:modified xsi:type="dcterms:W3CDTF">2022-12-23T16:47:16Z</dcterms:modified>
</cp:coreProperties>
</file>