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13080" yWindow="240" windowWidth="12120" windowHeight="11760"/>
  </bookViews>
  <sheets>
    <sheet name="Comuna 6" sheetId="3" r:id="rId1"/>
  </sheets>
  <definedNames>
    <definedName name="_xlnm.Print_Area" localSheetId="0">'Comuna 6'!$A$1:$M$386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7" i="3" l="1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17" i="3"/>
  <c r="J132" i="3" l="1"/>
  <c r="J129" i="3"/>
  <c r="J117" i="3"/>
  <c r="H118" i="3" l="1"/>
  <c r="G328" i="3" l="1"/>
  <c r="F328" i="3"/>
  <c r="E209" i="3"/>
  <c r="F209" i="3" s="1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97" i="3"/>
  <c r="C66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75" i="3"/>
  <c r="G209" i="3" l="1"/>
  <c r="H209" i="3" s="1"/>
  <c r="J301" i="3"/>
  <c r="E217" i="3" l="1"/>
  <c r="E210" i="3"/>
  <c r="E211" i="3"/>
  <c r="G211" i="3" s="1"/>
  <c r="K211" i="3" s="1"/>
  <c r="E212" i="3"/>
  <c r="G212" i="3" s="1"/>
  <c r="K212" i="3" s="1"/>
  <c r="E213" i="3"/>
  <c r="F213" i="3" s="1"/>
  <c r="E214" i="3"/>
  <c r="F214" i="3" s="1"/>
  <c r="E215" i="3"/>
  <c r="G215" i="3" s="1"/>
  <c r="K215" i="3" s="1"/>
  <c r="E216" i="3"/>
  <c r="G216" i="3" s="1"/>
  <c r="K216" i="3" s="1"/>
  <c r="B146" i="3"/>
  <c r="A168" i="3" s="1"/>
  <c r="B190" i="3" s="1"/>
  <c r="B230" i="3" s="1"/>
  <c r="B256" i="3" s="1"/>
  <c r="B278" i="3" s="1"/>
  <c r="E315" i="3" s="1"/>
  <c r="B147" i="3"/>
  <c r="A169" i="3" s="1"/>
  <c r="B191" i="3" s="1"/>
  <c r="B231" i="3" s="1"/>
  <c r="B257" i="3" s="1"/>
  <c r="B279" i="3" s="1"/>
  <c r="E316" i="3" s="1"/>
  <c r="B148" i="3"/>
  <c r="A170" i="3" s="1"/>
  <c r="B192" i="3" s="1"/>
  <c r="B232" i="3" s="1"/>
  <c r="B258" i="3" s="1"/>
  <c r="B280" i="3" s="1"/>
  <c r="E317" i="3" s="1"/>
  <c r="B149" i="3"/>
  <c r="A171" i="3" s="1"/>
  <c r="B193" i="3" s="1"/>
  <c r="B233" i="3" s="1"/>
  <c r="B259" i="3" s="1"/>
  <c r="B281" i="3" s="1"/>
  <c r="E318" i="3" s="1"/>
  <c r="B150" i="3"/>
  <c r="A172" i="3" s="1"/>
  <c r="B194" i="3" s="1"/>
  <c r="B234" i="3" s="1"/>
  <c r="B260" i="3" s="1"/>
  <c r="B282" i="3" s="1"/>
  <c r="E319" i="3" s="1"/>
  <c r="B151" i="3"/>
  <c r="A173" i="3" s="1"/>
  <c r="B195" i="3" s="1"/>
  <c r="B235" i="3" s="1"/>
  <c r="B261" i="3" s="1"/>
  <c r="B283" i="3" s="1"/>
  <c r="E320" i="3" s="1"/>
  <c r="B152" i="3"/>
  <c r="A174" i="3" s="1"/>
  <c r="B196" i="3" s="1"/>
  <c r="B236" i="3" s="1"/>
  <c r="B262" i="3" s="1"/>
  <c r="B284" i="3" s="1"/>
  <c r="E321" i="3" s="1"/>
  <c r="B153" i="3"/>
  <c r="A175" i="3" s="1"/>
  <c r="B197" i="3" s="1"/>
  <c r="B237" i="3" s="1"/>
  <c r="B263" i="3" s="1"/>
  <c r="B285" i="3" s="1"/>
  <c r="E322" i="3" s="1"/>
  <c r="B154" i="3"/>
  <c r="A176" i="3" s="1"/>
  <c r="B198" i="3" s="1"/>
  <c r="B238" i="3" s="1"/>
  <c r="B264" i="3" s="1"/>
  <c r="B286" i="3" s="1"/>
  <c r="E323" i="3" s="1"/>
  <c r="B155" i="3"/>
  <c r="A177" i="3" s="1"/>
  <c r="B199" i="3" s="1"/>
  <c r="B239" i="3" s="1"/>
  <c r="B265" i="3" s="1"/>
  <c r="B287" i="3" s="1"/>
  <c r="E324" i="3" s="1"/>
  <c r="B156" i="3"/>
  <c r="A178" i="3" s="1"/>
  <c r="B200" i="3" s="1"/>
  <c r="B240" i="3" s="1"/>
  <c r="B266" i="3" s="1"/>
  <c r="B288" i="3" s="1"/>
  <c r="E325" i="3" s="1"/>
  <c r="B157" i="3"/>
  <c r="A179" i="3" s="1"/>
  <c r="B201" i="3" s="1"/>
  <c r="B241" i="3" s="1"/>
  <c r="B267" i="3" s="1"/>
  <c r="B289" i="3" s="1"/>
  <c r="E326" i="3" s="1"/>
  <c r="B158" i="3"/>
  <c r="A180" i="3" s="1"/>
  <c r="B202" i="3" s="1"/>
  <c r="B242" i="3" s="1"/>
  <c r="B268" i="3" s="1"/>
  <c r="B290" i="3" s="1"/>
  <c r="E327" i="3" s="1"/>
  <c r="B145" i="3"/>
  <c r="A167" i="3" s="1"/>
  <c r="B189" i="3" s="1"/>
  <c r="B229" i="3" s="1"/>
  <c r="B255" i="3" s="1"/>
  <c r="B277" i="3" s="1"/>
  <c r="E314" i="3" s="1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97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75" i="3"/>
  <c r="B52" i="3"/>
  <c r="B55" i="3"/>
  <c r="B56" i="3"/>
  <c r="B57" i="3"/>
  <c r="B58" i="3"/>
  <c r="B59" i="3"/>
  <c r="B60" i="3"/>
  <c r="B61" i="3"/>
  <c r="B62" i="3"/>
  <c r="B63" i="3"/>
  <c r="B64" i="3"/>
  <c r="B65" i="3"/>
  <c r="B54" i="3"/>
  <c r="B53" i="3"/>
  <c r="G210" i="3" l="1"/>
  <c r="J209" i="3"/>
  <c r="K209" i="3"/>
  <c r="F216" i="3"/>
  <c r="H216" i="3" s="1"/>
  <c r="F211" i="3"/>
  <c r="H211" i="3" s="1"/>
  <c r="F217" i="3"/>
  <c r="G217" i="3"/>
  <c r="F215" i="3"/>
  <c r="H215" i="3" s="1"/>
  <c r="F212" i="3"/>
  <c r="H212" i="3" s="1"/>
  <c r="F210" i="3"/>
  <c r="G213" i="3"/>
  <c r="K213" i="3" s="1"/>
  <c r="J214" i="3"/>
  <c r="J213" i="3"/>
  <c r="G214" i="3"/>
  <c r="K214" i="3" s="1"/>
  <c r="H210" i="3" l="1"/>
  <c r="J216" i="3"/>
  <c r="L216" i="3" s="1"/>
  <c r="L209" i="3"/>
  <c r="H217" i="3"/>
  <c r="J211" i="3"/>
  <c r="L211" i="3" s="1"/>
  <c r="J212" i="3"/>
  <c r="L212" i="3" s="1"/>
  <c r="L213" i="3"/>
  <c r="J215" i="3"/>
  <c r="L215" i="3" s="1"/>
  <c r="H214" i="3"/>
  <c r="H213" i="3"/>
  <c r="L214" i="3"/>
  <c r="H31" i="3" l="1"/>
  <c r="H32" i="3"/>
  <c r="H33" i="3"/>
  <c r="H34" i="3"/>
  <c r="H35" i="3"/>
  <c r="H36" i="3"/>
  <c r="H37" i="3"/>
  <c r="H38" i="3"/>
  <c r="H39" i="3"/>
  <c r="H40" i="3"/>
  <c r="H41" i="3"/>
  <c r="H42" i="3"/>
  <c r="H43" i="3"/>
  <c r="H30" i="3"/>
  <c r="D266" i="3" l="1"/>
  <c r="D267" i="3"/>
  <c r="D268" i="3"/>
  <c r="D256" i="3"/>
  <c r="D257" i="3"/>
  <c r="D258" i="3"/>
  <c r="D259" i="3"/>
  <c r="D260" i="3"/>
  <c r="D261" i="3"/>
  <c r="D262" i="3"/>
  <c r="D263" i="3"/>
  <c r="D264" i="3"/>
  <c r="D265" i="3"/>
  <c r="D255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C159" i="3"/>
  <c r="D159" i="3"/>
  <c r="F309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77" i="3"/>
  <c r="G291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E291" i="3"/>
  <c r="C291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55" i="3"/>
  <c r="G308" i="3" l="1"/>
  <c r="G307" i="3"/>
  <c r="C269" i="3"/>
  <c r="E269" i="3"/>
  <c r="G269" i="3"/>
  <c r="C243" i="3"/>
  <c r="C203" i="3" l="1"/>
  <c r="D203" i="3"/>
  <c r="H203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67" i="3"/>
  <c r="C181" i="3"/>
  <c r="D181" i="3"/>
  <c r="G181" i="3"/>
  <c r="H181" i="3"/>
  <c r="I181" i="3"/>
  <c r="J181" i="3"/>
  <c r="B181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45" i="3"/>
  <c r="G159" i="3"/>
  <c r="H159" i="3"/>
  <c r="I159" i="3"/>
  <c r="I111" i="3"/>
  <c r="J99" i="3" s="1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97" i="3"/>
  <c r="E111" i="3"/>
  <c r="F111" i="3"/>
  <c r="D111" i="3"/>
  <c r="C111" i="3"/>
  <c r="B89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75" i="3"/>
  <c r="D89" i="3"/>
  <c r="E89" i="3"/>
  <c r="C89" i="3"/>
  <c r="J89" i="3"/>
  <c r="I89" i="3"/>
  <c r="H89" i="3"/>
  <c r="K89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75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E66" i="3"/>
  <c r="H66" i="3"/>
  <c r="I66" i="3"/>
  <c r="J66" i="3"/>
  <c r="D66" i="3"/>
  <c r="F52" i="3"/>
  <c r="I190" i="3" l="1"/>
  <c r="I194" i="3"/>
  <c r="I198" i="3"/>
  <c r="I202" i="3"/>
  <c r="I203" i="3"/>
  <c r="I195" i="3"/>
  <c r="I192" i="3"/>
  <c r="I200" i="3"/>
  <c r="I193" i="3"/>
  <c r="I197" i="3"/>
  <c r="I201" i="3"/>
  <c r="I191" i="3"/>
  <c r="I199" i="3"/>
  <c r="I196" i="3"/>
  <c r="H291" i="3"/>
  <c r="D291" i="3"/>
  <c r="F269" i="3"/>
  <c r="D269" i="3"/>
  <c r="H269" i="3"/>
  <c r="I189" i="3"/>
  <c r="K181" i="3"/>
  <c r="L176" i="3" s="1"/>
  <c r="E181" i="3"/>
  <c r="J159" i="3"/>
  <c r="K155" i="3" s="1"/>
  <c r="E159" i="3"/>
  <c r="F155" i="3" s="1"/>
  <c r="J111" i="3"/>
  <c r="J105" i="3"/>
  <c r="J110" i="3"/>
  <c r="J109" i="3"/>
  <c r="J101" i="3"/>
  <c r="L89" i="3"/>
  <c r="M79" i="3" s="1"/>
  <c r="J102" i="3"/>
  <c r="F89" i="3"/>
  <c r="G76" i="3" s="1"/>
  <c r="J106" i="3"/>
  <c r="J98" i="3"/>
  <c r="J108" i="3"/>
  <c r="J104" i="3"/>
  <c r="J100" i="3"/>
  <c r="J97" i="3"/>
  <c r="J107" i="3"/>
  <c r="J103" i="3"/>
  <c r="K66" i="3"/>
  <c r="F66" i="3"/>
  <c r="H44" i="3"/>
  <c r="F44" i="3"/>
  <c r="D44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25" i="3"/>
  <c r="D25" i="3"/>
  <c r="F180" i="3" l="1"/>
  <c r="F170" i="3"/>
  <c r="F171" i="3"/>
  <c r="F173" i="3"/>
  <c r="F174" i="3"/>
  <c r="F167" i="3"/>
  <c r="F169" i="3"/>
  <c r="F175" i="3"/>
  <c r="F168" i="3"/>
  <c r="F178" i="3"/>
  <c r="F172" i="3"/>
  <c r="F177" i="3"/>
  <c r="F179" i="3"/>
  <c r="F176" i="3"/>
  <c r="K153" i="3"/>
  <c r="G79" i="3"/>
  <c r="K146" i="3"/>
  <c r="G85" i="3"/>
  <c r="F153" i="3"/>
  <c r="K151" i="3"/>
  <c r="L170" i="3"/>
  <c r="L172" i="3"/>
  <c r="L167" i="3"/>
  <c r="G44" i="3"/>
  <c r="M86" i="3"/>
  <c r="K149" i="3"/>
  <c r="F156" i="3"/>
  <c r="L168" i="3"/>
  <c r="L174" i="3"/>
  <c r="L169" i="3"/>
  <c r="L173" i="3"/>
  <c r="L177" i="3"/>
  <c r="L171" i="3"/>
  <c r="L175" i="3"/>
  <c r="L179" i="3"/>
  <c r="L178" i="3"/>
  <c r="L180" i="3"/>
  <c r="K150" i="3"/>
  <c r="F146" i="3"/>
  <c r="F154" i="3"/>
  <c r="F150" i="3"/>
  <c r="F158" i="3"/>
  <c r="F145" i="3"/>
  <c r="F157" i="3"/>
  <c r="M80" i="3"/>
  <c r="K147" i="3"/>
  <c r="K157" i="3"/>
  <c r="F148" i="3"/>
  <c r="K154" i="3"/>
  <c r="K145" i="3"/>
  <c r="F147" i="3"/>
  <c r="K148" i="3"/>
  <c r="K152" i="3"/>
  <c r="K156" i="3"/>
  <c r="F152" i="3"/>
  <c r="K158" i="3"/>
  <c r="F149" i="3"/>
  <c r="F151" i="3"/>
  <c r="G78" i="3"/>
  <c r="G88" i="3"/>
  <c r="M75" i="3"/>
  <c r="M85" i="3"/>
  <c r="G86" i="3"/>
  <c r="G83" i="3"/>
  <c r="G75" i="3"/>
  <c r="G77" i="3"/>
  <c r="G84" i="3"/>
  <c r="G87" i="3"/>
  <c r="G89" i="3"/>
  <c r="G80" i="3"/>
  <c r="M78" i="3"/>
  <c r="M77" i="3"/>
  <c r="M88" i="3"/>
  <c r="M87" i="3"/>
  <c r="M83" i="3"/>
  <c r="M82" i="3"/>
  <c r="M89" i="3"/>
  <c r="M84" i="3"/>
  <c r="G82" i="3"/>
  <c r="G81" i="3"/>
  <c r="M81" i="3"/>
  <c r="M76" i="3"/>
  <c r="E44" i="3"/>
  <c r="G53" i="3"/>
  <c r="G57" i="3"/>
  <c r="G61" i="3"/>
  <c r="G65" i="3"/>
  <c r="G56" i="3"/>
  <c r="G64" i="3"/>
  <c r="G54" i="3"/>
  <c r="G58" i="3"/>
  <c r="G62" i="3"/>
  <c r="G55" i="3"/>
  <c r="G59" i="3"/>
  <c r="G63" i="3"/>
  <c r="G52" i="3"/>
  <c r="G60" i="3"/>
  <c r="L54" i="3"/>
  <c r="L58" i="3"/>
  <c r="L62" i="3"/>
  <c r="L55" i="3"/>
  <c r="L59" i="3"/>
  <c r="L63" i="3"/>
  <c r="L56" i="3"/>
  <c r="L60" i="3"/>
  <c r="L64" i="3"/>
  <c r="L53" i="3"/>
  <c r="L57" i="3"/>
  <c r="L61" i="3"/>
  <c r="L65" i="3"/>
  <c r="F291" i="3"/>
  <c r="D243" i="3"/>
  <c r="E243" i="3"/>
  <c r="F243" i="3"/>
  <c r="G243" i="3"/>
  <c r="H243" i="3"/>
  <c r="I243" i="3"/>
  <c r="K52" i="3"/>
  <c r="L52" i="3" s="1"/>
  <c r="F24" i="3"/>
  <c r="H131" i="3" s="1"/>
  <c r="F23" i="3"/>
  <c r="H130" i="3" s="1"/>
  <c r="I130" i="3" s="1"/>
  <c r="F22" i="3"/>
  <c r="H129" i="3" s="1"/>
  <c r="I129" i="3" s="1"/>
  <c r="F21" i="3"/>
  <c r="H128" i="3" s="1"/>
  <c r="I128" i="3" s="1"/>
  <c r="F20" i="3"/>
  <c r="H127" i="3" s="1"/>
  <c r="I127" i="3" s="1"/>
  <c r="F19" i="3"/>
  <c r="H126" i="3" s="1"/>
  <c r="I126" i="3" s="1"/>
  <c r="F18" i="3"/>
  <c r="H125" i="3" s="1"/>
  <c r="F17" i="3"/>
  <c r="H124" i="3" s="1"/>
  <c r="I124" i="3" s="1"/>
  <c r="F16" i="3"/>
  <c r="H123" i="3" s="1"/>
  <c r="I123" i="3" s="1"/>
  <c r="F15" i="3"/>
  <c r="H122" i="3" s="1"/>
  <c r="F14" i="3"/>
  <c r="H121" i="3" s="1"/>
  <c r="I121" i="3" s="1"/>
  <c r="F13" i="3"/>
  <c r="H120" i="3" s="1"/>
  <c r="I120" i="3" s="1"/>
  <c r="F12" i="3"/>
  <c r="H119" i="3" s="1"/>
  <c r="F11" i="3"/>
  <c r="I118" i="3" s="1"/>
  <c r="F10" i="3"/>
  <c r="I117" i="3" l="1"/>
  <c r="J125" i="3"/>
  <c r="J122" i="3"/>
  <c r="J119" i="3"/>
  <c r="I119" i="3"/>
  <c r="I122" i="3"/>
  <c r="I125" i="3"/>
  <c r="H132" i="3"/>
  <c r="F181" i="3"/>
  <c r="F159" i="3"/>
  <c r="L66" i="3"/>
  <c r="G66" i="3"/>
  <c r="F25" i="3"/>
  <c r="G25" i="3" s="1"/>
  <c r="G309" i="3"/>
  <c r="L181" i="3"/>
  <c r="K159" i="3"/>
  <c r="G111" i="3"/>
  <c r="H100" i="3" l="1"/>
  <c r="H108" i="3"/>
  <c r="H101" i="3"/>
  <c r="H109" i="3"/>
  <c r="H104" i="3"/>
  <c r="H105" i="3"/>
  <c r="H99" i="3"/>
  <c r="H98" i="3"/>
  <c r="H110" i="3"/>
  <c r="H97" i="3"/>
  <c r="H102" i="3"/>
  <c r="H107" i="3"/>
  <c r="H103" i="3"/>
  <c r="H106" i="3"/>
  <c r="G10" i="3"/>
  <c r="G11" i="3"/>
  <c r="G21" i="3"/>
  <c r="G18" i="3"/>
  <c r="G23" i="3"/>
  <c r="G24" i="3"/>
  <c r="G17" i="3"/>
  <c r="G20" i="3"/>
  <c r="G19" i="3"/>
  <c r="G16" i="3"/>
  <c r="G15" i="3"/>
  <c r="G12" i="3"/>
  <c r="G14" i="3"/>
  <c r="G13" i="3"/>
  <c r="G22" i="3"/>
  <c r="H10" i="3" l="1"/>
  <c r="H111" i="3"/>
  <c r="H22" i="3"/>
  <c r="H18" i="3"/>
  <c r="H15" i="3"/>
  <c r="H12" i="3"/>
  <c r="H25" i="3" l="1"/>
  <c r="C132" i="3" l="1"/>
  <c r="D132" i="3"/>
  <c r="E132" i="3" l="1"/>
  <c r="F117" i="3" s="1"/>
  <c r="I131" i="3"/>
  <c r="I132" i="3" l="1"/>
  <c r="F132" i="3"/>
  <c r="F124" i="3"/>
  <c r="F129" i="3"/>
  <c r="F121" i="3"/>
  <c r="F120" i="3"/>
  <c r="F118" i="3"/>
  <c r="G117" i="3" s="1"/>
  <c r="F125" i="3"/>
  <c r="F119" i="3"/>
  <c r="F126" i="3"/>
  <c r="F128" i="3"/>
  <c r="F123" i="3"/>
  <c r="F130" i="3"/>
  <c r="F127" i="3"/>
  <c r="F122" i="3"/>
  <c r="F131" i="3"/>
  <c r="G122" i="3" l="1"/>
  <c r="G125" i="3"/>
  <c r="G129" i="3"/>
  <c r="G119" i="3"/>
  <c r="G132" i="3" l="1"/>
  <c r="E203" i="3"/>
  <c r="F194" i="3"/>
  <c r="F197" i="3"/>
  <c r="F196" i="3"/>
  <c r="F190" i="3"/>
  <c r="F198" i="3"/>
  <c r="F191" i="3"/>
  <c r="F199" i="3"/>
  <c r="F192" i="3"/>
  <c r="F200" i="3"/>
  <c r="F193" i="3"/>
  <c r="F201" i="3"/>
  <c r="F189" i="3"/>
  <c r="F202" i="3"/>
  <c r="F195" i="3"/>
  <c r="F203" i="3" l="1"/>
  <c r="G201" i="3" s="1"/>
  <c r="G197" i="3" l="1"/>
  <c r="G193" i="3"/>
  <c r="G191" i="3"/>
  <c r="G192" i="3"/>
  <c r="G196" i="3"/>
  <c r="G200" i="3"/>
  <c r="G195" i="3"/>
  <c r="G199" i="3"/>
  <c r="G190" i="3"/>
  <c r="G202" i="3"/>
  <c r="G189" i="3"/>
  <c r="G198" i="3"/>
  <c r="G194" i="3"/>
  <c r="G203" i="3" l="1"/>
</calcChain>
</file>

<file path=xl/sharedStrings.xml><?xml version="1.0" encoding="utf-8"?>
<sst xmlns="http://schemas.openxmlformats.org/spreadsheetml/2006/main" count="320" uniqueCount="234">
  <si>
    <t>Alcaldía de Santiago de Cali</t>
  </si>
  <si>
    <t>Secretaria de Bienestar Social</t>
  </si>
  <si>
    <t>Asesoría de Participación Ciudadana</t>
  </si>
  <si>
    <t>Ficha de caracterización socio-económica de los barrios de Santiago de Cali 
(Diagnóstico Descriptivo)</t>
  </si>
  <si>
    <t>Total  Hombres</t>
  </si>
  <si>
    <t>Total Mujeres</t>
  </si>
  <si>
    <t>Total Personas</t>
  </si>
  <si>
    <t>De 0 a 4 años</t>
  </si>
  <si>
    <t>De 5 a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</si>
  <si>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</si>
  <si>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</si>
  <si>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</si>
  <si>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</si>
  <si>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</si>
  <si>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</si>
  <si>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</si>
  <si>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</si>
  <si>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</si>
  <si>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</si>
  <si>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</si>
  <si>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</si>
  <si>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años o más</t>
  </si>
  <si>
    <t xml:space="preserve">Total </t>
  </si>
  <si>
    <t>Si Asiste</t>
  </si>
  <si>
    <t>No Asiste</t>
  </si>
  <si>
    <t>0 - 4 años</t>
  </si>
  <si>
    <t>5 años</t>
  </si>
  <si>
    <t>6 - 10 años</t>
  </si>
  <si>
    <t>11 - 16 años</t>
  </si>
  <si>
    <t>11 - 14 años</t>
  </si>
  <si>
    <t>15 - 16 años</t>
  </si>
  <si>
    <t>17 - 21 años</t>
  </si>
  <si>
    <t>22 años y más</t>
  </si>
  <si>
    <t>Total personas</t>
  </si>
  <si>
    <t>Primaria</t>
  </si>
  <si>
    <t>Secundaria</t>
  </si>
  <si>
    <t>Técnica o tecnológica</t>
  </si>
  <si>
    <t>Universidad</t>
  </si>
  <si>
    <t xml:space="preserve"> Ninguno</t>
  </si>
  <si>
    <t>Ceguera total</t>
  </si>
  <si>
    <t>Sordera Total</t>
  </si>
  <si>
    <t>Mudez</t>
  </si>
  <si>
    <t>Dificultad para moverse o caminar por sí mismo</t>
  </si>
  <si>
    <t>Dificultad para bañarse, vestirse, alimentarse por sí mismo</t>
  </si>
  <si>
    <t>Dificultad para salir a la calle sin ayuda o compañía</t>
  </si>
  <si>
    <t>Dificultad para entender o aprender</t>
  </si>
  <si>
    <t>Sexo</t>
  </si>
  <si>
    <t>Número de personas</t>
  </si>
  <si>
    <t>Hombre</t>
  </si>
  <si>
    <t>Mujer</t>
  </si>
  <si>
    <t>Total</t>
  </si>
  <si>
    <t>Mujeres menores de 15 años</t>
  </si>
  <si>
    <t>Mujeres Entre 15 y 19 años</t>
  </si>
  <si>
    <t xml:space="preserve">Balance de Equipamientos colectivos existentes </t>
  </si>
  <si>
    <t>Sector</t>
  </si>
  <si>
    <t>Tipo de Equipamiento</t>
  </si>
  <si>
    <t>Numero (Cantidad)</t>
  </si>
  <si>
    <t>Educación</t>
  </si>
  <si>
    <t>No. de Instituciones Educativas oficiales (Sede Principal)</t>
  </si>
  <si>
    <t>No. de sedes satélites de Instituciones Educativas Oficiales</t>
  </si>
  <si>
    <t>Salud</t>
  </si>
  <si>
    <t>No. de Puestos de Salud</t>
  </si>
  <si>
    <t>No. de Centros de Salud</t>
  </si>
  <si>
    <t>ICBF</t>
  </si>
  <si>
    <t>Cultura</t>
  </si>
  <si>
    <t xml:space="preserve">No. de  bibliotecas comunitarias </t>
  </si>
  <si>
    <t>Organización comunitaria</t>
  </si>
  <si>
    <t>No. de Juntas de acción comunitarias</t>
  </si>
  <si>
    <t>Telemática</t>
  </si>
  <si>
    <t xml:space="preserve">No. de puntos Vive Digital </t>
  </si>
  <si>
    <t>MetroCali</t>
  </si>
  <si>
    <t>No. de puntos de venta y recarga del SITM-MIO</t>
  </si>
  <si>
    <t>Gobierno</t>
  </si>
  <si>
    <t>No. de parques iluminados con luz blanca</t>
  </si>
  <si>
    <t>-</t>
  </si>
  <si>
    <t xml:space="preserve">Jefes de hogar según su sexo, por barrio, encuestados por el SISBEN III  </t>
  </si>
  <si>
    <t>Mujeres menores de  19 años embarazadas o que han tenido hijos, según barrios, encuestadas por el SISBEN III</t>
  </si>
  <si>
    <t>No. de hogares infantiles</t>
  </si>
  <si>
    <t>Entidad Administrativa de Servicio Educativo de Primera Infancia</t>
  </si>
  <si>
    <t>Datos recopilados por la Alcaldía</t>
  </si>
  <si>
    <t xml:space="preserve">Deporte </t>
  </si>
  <si>
    <t>No. de escenarios deportivos</t>
  </si>
  <si>
    <t>Nombre del Barrrio</t>
  </si>
  <si>
    <t>Estrato moda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</si>
  <si>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</si>
  <si>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</si>
  <si>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</si>
  <si>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</si>
  <si>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</si>
  <si>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</si>
  <si>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</si>
  <si>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</si>
  <si>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</si>
  <si>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</si>
  <si>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</si>
  <si>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</si>
  <si>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</si>
  <si>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</si>
  <si>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o +</t>
  </si>
  <si>
    <t>TOTAL</t>
  </si>
  <si>
    <t>Total Comuna</t>
  </si>
  <si>
    <t>TOTAL COMUNA 1</t>
  </si>
  <si>
    <t>Primera Infancia y niñez</t>
  </si>
  <si>
    <t>Subtotal</t>
  </si>
  <si>
    <t>Preadolescencia, Adolescencia y Juventud</t>
  </si>
  <si>
    <t>Adulto Joven</t>
  </si>
  <si>
    <t>Adultos</t>
  </si>
  <si>
    <t>Adulto Mayor</t>
  </si>
  <si>
    <t>% Part</t>
  </si>
  <si>
    <t>% Part Hombres</t>
  </si>
  <si>
    <t>% Part Mujeres</t>
  </si>
  <si>
    <t>NOMBRE DEL BARRIO</t>
  </si>
  <si>
    <t>Rangos de Edad</t>
  </si>
  <si>
    <t>Nombre del Barrio</t>
  </si>
  <si>
    <t>Población total al 2012 ,por rango de edad y sexo, según el DANE con base en Proyecciones del Censo de 2005</t>
  </si>
  <si>
    <t>Primera Infancia y Niñez</t>
  </si>
  <si>
    <t>Preadolescenia, adolescencia y juventud</t>
  </si>
  <si>
    <t>Adultos Mayores</t>
  </si>
  <si>
    <t>TOTAL ENCUESTADOS SISBEN - COMUNA 1</t>
  </si>
  <si>
    <t>Primera Infancia y niñez - Encuestada por el Sisben</t>
  </si>
  <si>
    <t>% part</t>
  </si>
  <si>
    <t>% Participacion Rangos de Edad</t>
  </si>
  <si>
    <t>Rangos de edad</t>
  </si>
  <si>
    <t>% participacion</t>
  </si>
  <si>
    <t>% Participacion</t>
  </si>
  <si>
    <t>Preadolescencia, adolescencia y juventud</t>
  </si>
  <si>
    <t>Preadolescencia y adolescencia - Encuestada por el Sisben</t>
  </si>
  <si>
    <t>Adulto joven - Encuestado por el Sisben</t>
  </si>
  <si>
    <t>Adultos- Encuestados por el Sisben</t>
  </si>
  <si>
    <t>Adulto Mayor- Encuestado por el Sisben</t>
  </si>
  <si>
    <t>% part- poblacion encuestada del sisben por barrio</t>
  </si>
  <si>
    <t>Edad</t>
  </si>
  <si>
    <t>POBLACION TOTAL</t>
  </si>
  <si>
    <t>% Part Poblacion Total</t>
  </si>
  <si>
    <t xml:space="preserve">Total Mujeres encuestados por el Sisben </t>
  </si>
  <si>
    <t xml:space="preserve">Total  Hombres encuestados por el Sisben </t>
  </si>
  <si>
    <t>Total Personas encuestadas por el Sisben</t>
  </si>
  <si>
    <t xml:space="preserve">Total poblacion según Dane  </t>
  </si>
  <si>
    <t>Poblacion Total</t>
  </si>
  <si>
    <t>% población  encuestada por el Sisben por quintiles de edad</t>
  </si>
  <si>
    <t>% población  encuestada por el Sisben por rangos de edad</t>
  </si>
  <si>
    <t>Quintiles de Edad</t>
  </si>
  <si>
    <t>Preescolar</t>
  </si>
  <si>
    <t>Media Secundaria</t>
  </si>
  <si>
    <t>% de Asistencia</t>
  </si>
  <si>
    <t>% Inasistencia</t>
  </si>
  <si>
    <t>Basica Primaria</t>
  </si>
  <si>
    <t>Basica Secundaria</t>
  </si>
  <si>
    <t>Estudios Superiores a nivel de Pregrado</t>
  </si>
  <si>
    <t>Secundaria Completa</t>
  </si>
  <si>
    <t>5 años (Preescolar)</t>
  </si>
  <si>
    <t>6 - 10 años (Basica Primaria)</t>
  </si>
  <si>
    <t>11 - 14 años (Basica Secundaria)</t>
  </si>
  <si>
    <t>15 - 16 años (Media Secundaria)</t>
  </si>
  <si>
    <t>11 - 16 años (Secundaria Completa)</t>
  </si>
  <si>
    <t>Promedio Comuna 1</t>
  </si>
  <si>
    <t>5 - 16 años  Educacion basica completa (Grado 0 a 11)</t>
  </si>
  <si>
    <t>17 - 21 años (Estudios Superiores a Nivel de Pregrado Tecnico-Tecnologico y Universitario)</t>
  </si>
  <si>
    <t>Estudios Superiores a nivel de Posgrado</t>
  </si>
  <si>
    <t>Porcentaje de la población total del barrio encuesta que ha aprobado Primaria</t>
  </si>
  <si>
    <t>Porcentaje de la población total del barrio encuesta que ha aprobado Secundaria</t>
  </si>
  <si>
    <t>Porcentaje de la población total del barrio encuesta que ha aprobado Técnica o tecnológica</t>
  </si>
  <si>
    <t>Porcentaje de la población total del barrio encuesta que ha aprobado Universidad</t>
  </si>
  <si>
    <t>Porcentaje de la población total del barrio encuesta que ha aprobado Posgrado</t>
  </si>
  <si>
    <t>Posgrado</t>
  </si>
  <si>
    <t>Porcentaje de la población total del barrio encuesta que ha aprobado Ninguno</t>
  </si>
  <si>
    <t>Porcentaje de jefes de hogar según sexo</t>
  </si>
  <si>
    <t>COMUNA 6</t>
  </si>
  <si>
    <t>El 50% de los habitantes de la comuna 6 tienen menos de 24 años, el 43% tiene entre 25 y 59 años y el 7% restante tiene  mas de 60 años</t>
  </si>
  <si>
    <t>Comuna 6 - Población total al 2012 por genero  según el DANE con base en Proyecciones del Censo de 2005</t>
  </si>
  <si>
    <t>San Luis</t>
  </si>
  <si>
    <t>Jorge Eliecer Gaitán</t>
  </si>
  <si>
    <t>Paso del Comercio</t>
  </si>
  <si>
    <t>Los Álcazares</t>
  </si>
  <si>
    <t>Petecuy Primera Etapa</t>
  </si>
  <si>
    <t>Petecuy Segunda Etapa</t>
  </si>
  <si>
    <t>La Rivera I</t>
  </si>
  <si>
    <t>Los Guaduales</t>
  </si>
  <si>
    <t>Petecuy Tercera Etapa</t>
  </si>
  <si>
    <t>Ciudadela Floralia</t>
  </si>
  <si>
    <t>Fonaviemcali</t>
  </si>
  <si>
    <t>San Luis II</t>
  </si>
  <si>
    <t>Urbanizacion Calimio</t>
  </si>
  <si>
    <t>Sector Puente del Comercio</t>
  </si>
  <si>
    <t>En la comuna 6, el 53% son mujeres y el 47% son  hombres, una proporcion similar se observa en los barrios de esta comuna</t>
  </si>
  <si>
    <t>Comuna  6 - Población año 2012, por quintiles de edad y rangos de edad -  según el DANE con base en Proyecciones del Censo de 2005 - A</t>
  </si>
  <si>
    <t>Barrio con mayor participacion de poblacion preadolescentes, adolescentes y jovenes:  Sector Puente del Comercio (21,79%)</t>
  </si>
  <si>
    <t>Barrio con mayor participacion de poblacion de primera infancia y niñez: Sectro puente del Comercio (25,08%)</t>
  </si>
  <si>
    <t>Barrio con mayor participacion en poblacion de adultos jovenes: Ciudadela Floralia (19,35%)</t>
  </si>
  <si>
    <t>Barrio con mayor participacion en la poblacion de adultos:Ciudadela Floralia (22,13%)</t>
  </si>
  <si>
    <t>Barrio con mayor participacion en la poblacion de adulto mayor: Ciudadela Floralia  (21,56%)</t>
  </si>
  <si>
    <t>Comuna  6 - Población año 2012, por quintiles de edad y rangos de edad -  según el DANE con base en Proyecciones del Censo de 2005 - B</t>
  </si>
  <si>
    <t>Comuna  6 - Población año 2012, por quintiles de edad y rangos de edad -  según el DANE con base en Proyecciones del Censo de 2005 - C</t>
  </si>
  <si>
    <t>Comuna 6 - Población  Encuestadas por el SISBEN III a junio 2013</t>
  </si>
  <si>
    <t>Comuna 6 - Población encuestada por el SISBEN IIII a junio 2013 por grupos de edades - A</t>
  </si>
  <si>
    <t>Comuna 6 - Población encuestada por el SISBEN IIII a junio 2013 por grupos de edades - B</t>
  </si>
  <si>
    <t>Comuna 6 - Población encuestada por el SISBEN III a junio 2013 por grupos de edades - C</t>
  </si>
  <si>
    <t>Comuna 6 - Poblacion encuestada por el SISBEN III  a junio de 2013 según Asistencia Educativa</t>
  </si>
  <si>
    <t>Comuna 6  - Tasa de asistencia escolar según nivel educativo esperado por rangos de edad  - En poblacion encuestada por el SISBEN III a Junio 2013</t>
  </si>
  <si>
    <t>Comuna 6 - Población encuestada por SISBEN III a junio 2013  según maximo nivel educativo aprobado por  barrios</t>
  </si>
  <si>
    <t xml:space="preserve">Comuna  6 -Personas encuestadas por Sisben III a junio 2013 en situación de discapacidad </t>
  </si>
  <si>
    <t>Barrio con mayor porcentaje de primera infancia y niñez encuestada por el Sisben III Ciudadela Floralia (25,50%)</t>
  </si>
  <si>
    <t>Barrio con mayor porcentaje de preadolescentes, adolescentes y jovenes encuestados por el Sisben III Ciudadela Floralia (26,64%)</t>
  </si>
  <si>
    <t>Barrio con mayor porcentaje de adultos jovenes encuestados por el Sisben III: Ciudadela Floralia (26,77%)</t>
  </si>
  <si>
    <t>Barrio con mayor porcentaje de adultos encuestados por el Sisben III: Ciudadela Floralia  (17,11%)</t>
  </si>
  <si>
    <t>Barrio con mayor porcentaje de adultos mayores encuestados por el Sisben III: Ciudadela Floralia (17,15%)</t>
  </si>
  <si>
    <t>Barrio con menor porcentaje de población menor o igual a 5 años en nivel preescolar Paso del Comercio (80,23%)</t>
  </si>
  <si>
    <t>Barrio con menor porcentaje de población entre 6 y 10 años en nivel basica primaria Paso del Comercio (96,39%)</t>
  </si>
  <si>
    <t>Barrio con menor porcentaje de población entre11 y 14 años en nivel basica secundaria  Petecuy primera etapa (89,58%)</t>
  </si>
  <si>
    <t>Barrio con menor porcentaje de población entre 15 y 16 años en nivel Media Secundaria es Petecuy   (94,74%)</t>
  </si>
  <si>
    <t>Barrio con menor porcentaje de población entre 11 y 16 años en nivel basica primaria: Petecuy Segunda Etapa (78,44%)</t>
  </si>
  <si>
    <t>Barrios con menor porcentaje de población entre 5 y 16 años en nivel Basico completo a son Santa Rita y Santa Monica: Petecuy tercera Etapa (92,65%)</t>
  </si>
  <si>
    <t>Barrio con mayor porcentaje de población entre 17 y 21 años en nivel  Estudios superiores a nivel de Pregrado, técnico, tencológico y Universitario: Los guaduales(50,29%)</t>
  </si>
  <si>
    <t>Barrio con mayor porcentaje de población con nivel  de primaria aprobada: Petecuy Primera Etapa (37,5%)</t>
  </si>
  <si>
    <t>Barrio con mayor porcentaje de población con nivel  de Secundaria aprobada: Fonaviemcali (58%)</t>
  </si>
  <si>
    <t>Barrio con mayor porcentaje de población con nivel Técnico o tecnológico aprobado: Sector Puente del Comercio (5,7%)</t>
  </si>
  <si>
    <t>Barrio con mayor porcentaje de población con nivel  Universitario aprobado: Los Guaduales (8,9%)</t>
  </si>
  <si>
    <t>Barrio con mayor porcentaje de población con nivel  posgrado aprobado: Los Alcazares (0,588%)</t>
  </si>
  <si>
    <t>Barrio con mayor porcentaje de población con nivel Ningun nivel educativo aprobado: Petecuy Tercera Etapa (14,6%)</t>
  </si>
  <si>
    <t>El tipo de condición de discapacidad que más se padece  en la comuna es Dificultad para moverse o caminar por sí mismo</t>
  </si>
  <si>
    <t>Comuna 6 - Poblacion Encuestada por Sisben III a junio 2013 según Nivel Educativo esperado por rangos de edad</t>
  </si>
  <si>
    <t>El 35,6% de la poblacion de primera infancia de la comuna 6 asiste a la educación preescolar sisben III</t>
  </si>
  <si>
    <t>El 97,4% de la poblacion entre 6 y 10 años de la comuna 6 asiste a la educación Básica primaria</t>
  </si>
  <si>
    <t>El 92,5% de la poblacion entre 11 y 14 años de la comuna 6 asiste a la educación Basica Secundaria</t>
  </si>
  <si>
    <t>El 96,7% de la poblacion entre 15 y 16 años de la comuna 6 asiste a la educación Media Secundaria</t>
  </si>
  <si>
    <t>El 84,6% de la poblacion entre 11-16 años de la comuna 6 asiste a la educación Secundaria Completa</t>
  </si>
  <si>
    <t>El 35,1% de la poblacion entre 17-21 años de la comuna 6 asiste a Estudios superiores a nivel de Pregrado</t>
  </si>
  <si>
    <t>El 2,8% de la poblacion mayor a 22 años de la comuna 6 asiste a Estudios superiores a nivel de Posgrado</t>
  </si>
  <si>
    <t>El 36% de la poblacion de primera infancia y niñez de la comuna 6 ha sido encuestada por el sisben III</t>
  </si>
  <si>
    <t>El 46% de la poblacion de Preadolescencia, adolescencia y juventud de la comuna 6 ha sido encuestada por el sisben III</t>
  </si>
  <si>
    <t>El 56% de la poblacion de Adulta Joven de la comuna 6 ha sido encuestada por el sisben III</t>
  </si>
  <si>
    <t>El 55% de la poblacion de Adulta de la comuna 6 ha sido encuestada por el sisben III</t>
  </si>
  <si>
    <t>El 66% de la poblacion de Adulta Mayor de la comuna 6 ha sido encuestada por el sisben III</t>
  </si>
  <si>
    <t>El 50% de la poblacion total de la comuna 6 ha sido encuestada por el Sisben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</si>
</sst>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00000000000000"/>
    <numFmt numFmtId="166" formatCode="#,##0.00000000000000000000000"/>
    <numFmt numFmtId="167" formatCode="0.00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i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/>
    </xf>
    <xf numFmtId="9" fontId="1" fillId="0" borderId="0" xfId="3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9" fontId="1" fillId="0" borderId="1" xfId="3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9" fontId="1" fillId="0" borderId="1" xfId="3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3" fontId="1" fillId="0" borderId="1" xfId="3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1" fontId="2" fillId="0" borderId="1" xfId="3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1" fillId="0" borderId="0" xfId="3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9" fontId="1" fillId="3" borderId="1" xfId="3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9" fontId="1" fillId="3" borderId="4" xfId="3" applyFont="1" applyFill="1" applyBorder="1" applyAlignment="1">
      <alignment horizontal="center" vertical="center" wrapText="1"/>
    </xf>
    <xf numFmtId="9" fontId="1" fillId="3" borderId="6" xfId="3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9" fontId="1" fillId="0" borderId="0" xfId="3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3" fontId="1" fillId="0" borderId="0" xfId="3" applyNumberFormat="1" applyFont="1" applyFill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 wrapText="1"/>
    </xf>
    <xf numFmtId="10" fontId="1" fillId="0" borderId="0" xfId="3" applyNumberFormat="1" applyFont="1" applyBorder="1" applyAlignment="1">
      <alignment horizontal="center" vertical="center" wrapText="1"/>
    </xf>
    <xf numFmtId="9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3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1" fillId="2" borderId="1" xfId="3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1" fillId="0" borderId="1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9" fontId="2" fillId="2" borderId="1" xfId="3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0" fontId="3" fillId="2" borderId="1" xfId="3" applyNumberFormat="1" applyFont="1" applyFill="1" applyBorder="1" applyAlignment="1">
      <alignment horizontal="center" vertical="center"/>
    </xf>
    <xf numFmtId="10" fontId="3" fillId="2" borderId="1" xfId="3" applyNumberFormat="1" applyFont="1" applyFill="1" applyBorder="1" applyAlignment="1">
      <alignment horizontal="center" vertical="center" wrapText="1"/>
    </xf>
    <xf numFmtId="10" fontId="5" fillId="2" borderId="1" xfId="3" applyNumberFormat="1" applyFont="1" applyFill="1" applyBorder="1" applyAlignment="1">
      <alignment horizontal="center" vertical="center"/>
    </xf>
    <xf numFmtId="10" fontId="5" fillId="4" borderId="1" xfId="3" applyNumberFormat="1" applyFont="1" applyFill="1" applyBorder="1" applyAlignment="1">
      <alignment horizontal="center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10" fontId="2" fillId="4" borderId="1" xfId="3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4" xfId="3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1" fillId="3" borderId="6" xfId="3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3" applyNumberFormat="1" applyFont="1" applyFill="1" applyBorder="1" applyAlignment="1">
      <alignment horizontal="center" vertical="center" wrapText="1"/>
    </xf>
    <xf numFmtId="164" fontId="1" fillId="0" borderId="1" xfId="3" applyNumberFormat="1" applyFont="1" applyFill="1" applyBorder="1" applyAlignment="1">
      <alignment horizontal="center" vertical="center" wrapText="1"/>
    </xf>
    <xf numFmtId="167" fontId="1" fillId="0" borderId="1" xfId="3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Border="1" applyAlignment="1" applyProtection="1">
      <alignment horizontal="center" vertical="center" wrapText="1"/>
      <protection locked="0"/>
    </xf>
    <xf numFmtId="165" fontId="1" fillId="0" borderId="0" xfId="0" applyNumberFormat="1" applyFont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Border="1" applyAlignment="1" applyProtection="1">
      <alignment horizontal="center" vertical="center" wrapText="1"/>
      <protection locked="0"/>
    </xf>
    <xf numFmtId="9" fontId="1" fillId="0" borderId="0" xfId="3" applyFont="1" applyBorder="1" applyAlignment="1" applyProtection="1">
      <alignment horizontal="center" vertical="center" wrapText="1"/>
      <protection locked="0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3" fillId="2" borderId="3" xfId="3" applyNumberFormat="1" applyFont="1" applyFill="1" applyBorder="1" applyAlignment="1">
      <alignment horizontal="center" vertical="center"/>
    </xf>
    <xf numFmtId="10" fontId="3" fillId="2" borderId="2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2" fillId="0" borderId="1" xfId="3" applyFont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10" fontId="5" fillId="2" borderId="3" xfId="3" applyNumberFormat="1" applyFont="1" applyFill="1" applyBorder="1" applyAlignment="1">
      <alignment horizontal="center" vertical="center" wrapText="1"/>
    </xf>
    <xf numFmtId="10" fontId="5" fillId="2" borderId="2" xfId="3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</cellXfs>
  <cellStyles count="4">
    <cellStyle name="Normal" xfId="0" builtinId="0"/>
    <cellStyle name="Normal 2" xfId="2"/>
    <cellStyle name="Normal 3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54"/>
  <sheetViews>
    <sheetView tabSelected="1" view="pageBreakPreview" topLeftCell="C1" zoomScale="85" zoomScaleNormal="70" zoomScaleSheetLayoutView="85" zoomScalePageLayoutView="40" workbookViewId="0">
      <selection activeCell="D331" sqref="D331"/>
    </sheetView>
  </sheetViews>
  <sheetFormatPr baseColWidth="10" defaultColWidth="11.42578125" defaultRowHeight="12.75" x14ac:dyDescent="0.25"/>
  <cols>
    <col min="1" max="1" width="26.5703125" style="8" customWidth="1"/>
    <col min="2" max="2" width="22" style="8" customWidth="1"/>
    <col min="3" max="3" width="18.28515625" style="8" customWidth="1"/>
    <col min="4" max="4" width="28.7109375" style="8" customWidth="1"/>
    <col min="5" max="5" width="18.5703125" style="8" customWidth="1"/>
    <col min="6" max="6" width="16.140625" style="8" customWidth="1"/>
    <col min="7" max="7" width="16" style="8" customWidth="1"/>
    <col min="8" max="8" width="19.7109375" style="8" customWidth="1"/>
    <col min="9" max="9" width="15.42578125" style="8" customWidth="1"/>
    <col min="10" max="10" width="15.7109375" style="8" customWidth="1"/>
    <col min="11" max="11" width="17.140625" style="8" customWidth="1"/>
    <col min="12" max="12" width="25.85546875" style="8" bestFit="1" customWidth="1"/>
    <col min="13" max="13" width="18.5703125" style="8" customWidth="1"/>
    <col min="14" max="14" width="11.42578125" style="8"/>
    <col min="15" max="15" width="13.42578125" style="8" customWidth="1"/>
    <col min="16" max="16384" width="11.42578125" style="8"/>
  </cols>
  <sheetData>
    <row r="2" spans="1:13" ht="23.25" x14ac:dyDescent="0.2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3" ht="23.25" x14ac:dyDescent="0.25">
      <c r="A3" s="142" t="s">
        <v>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3" ht="23.25" x14ac:dyDescent="0.25">
      <c r="A4" s="142" t="s">
        <v>2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3" ht="23.25" x14ac:dyDescent="0.25">
      <c r="A5" s="142" t="s">
        <v>3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x14ac:dyDescent="0.25">
      <c r="A6" s="143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</row>
    <row r="7" spans="1:13" ht="17.25" customHeight="1" x14ac:dyDescent="0.25">
      <c r="A7" s="143" t="s">
        <v>167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</row>
    <row r="8" spans="1:13" ht="24" customHeight="1" x14ac:dyDescent="0.25">
      <c r="C8" s="144" t="s">
        <v>114</v>
      </c>
      <c r="D8" s="145"/>
      <c r="E8" s="145"/>
      <c r="F8" s="145"/>
      <c r="G8" s="145"/>
      <c r="H8" s="145"/>
      <c r="I8" s="146"/>
      <c r="J8" s="105"/>
      <c r="K8" s="105"/>
      <c r="L8" s="105"/>
      <c r="M8" s="105"/>
    </row>
    <row r="9" spans="1:13" ht="25.5" x14ac:dyDescent="0.25">
      <c r="C9" s="66" t="s">
        <v>112</v>
      </c>
      <c r="D9" s="66" t="s">
        <v>4</v>
      </c>
      <c r="E9" s="66" t="s">
        <v>5</v>
      </c>
      <c r="F9" s="67" t="s">
        <v>6</v>
      </c>
      <c r="G9" s="67" t="s">
        <v>108</v>
      </c>
      <c r="H9" s="18" t="s">
        <v>121</v>
      </c>
      <c r="I9" s="18" t="s">
        <v>122</v>
      </c>
      <c r="J9" s="105"/>
      <c r="K9" s="105"/>
      <c r="L9" s="105"/>
      <c r="M9" s="105"/>
    </row>
    <row r="10" spans="1:13" x14ac:dyDescent="0.25">
      <c r="C10" s="18" t="s">
        <v>7</v>
      </c>
      <c r="D10" s="68">
        <v>9688.8033995719707</v>
      </c>
      <c r="E10" s="68">
        <v>9513.3330561184775</v>
      </c>
      <c r="F10" s="68">
        <f t="shared" ref="F10:F24" si="0">SUM(D10:E10)</f>
        <v>19202.136455690448</v>
      </c>
      <c r="G10" s="83">
        <f t="shared" ref="G10:G25" si="1">+F10/$F$25</f>
        <v>9.0583707257368626E-2</v>
      </c>
      <c r="H10" s="147">
        <f>SUM(G10:G11)</f>
        <v>0.20186790824769496</v>
      </c>
      <c r="I10" s="148" t="s">
        <v>115</v>
      </c>
      <c r="J10" s="105"/>
      <c r="K10" s="105"/>
      <c r="L10" s="105"/>
      <c r="M10" s="105"/>
    </row>
    <row r="11" spans="1:13" x14ac:dyDescent="0.25">
      <c r="C11" s="18" t="s">
        <v>8</v>
      </c>
      <c r="D11" s="68">
        <v>11889.578108460406</v>
      </c>
      <c r="E11" s="68">
        <v>11700.6952141729</v>
      </c>
      <c r="F11" s="68">
        <f t="shared" si="0"/>
        <v>23590.273322633308</v>
      </c>
      <c r="G11" s="83">
        <f t="shared" si="1"/>
        <v>0.11128420099032633</v>
      </c>
      <c r="H11" s="147"/>
      <c r="I11" s="149"/>
      <c r="J11" s="105"/>
      <c r="K11" s="105"/>
      <c r="L11" s="105"/>
      <c r="M11" s="105"/>
    </row>
    <row r="12" spans="1:13" x14ac:dyDescent="0.25">
      <c r="C12" s="18" t="s">
        <v>9</v>
      </c>
      <c r="D12" s="68">
        <v>12434.813508429996</v>
      </c>
      <c r="E12" s="68">
        <v>11987.247619098856</v>
      </c>
      <c r="F12" s="68">
        <f t="shared" si="0"/>
        <v>24422.061127528854</v>
      </c>
      <c r="G12" s="83">
        <f t="shared" si="1"/>
        <v>0.11520805723375901</v>
      </c>
      <c r="H12" s="147">
        <f>SUM(G12:G14)</f>
        <v>0.29798879586481697</v>
      </c>
      <c r="I12" s="148" t="s">
        <v>116</v>
      </c>
      <c r="J12" s="105"/>
      <c r="K12" s="105"/>
      <c r="L12" s="105"/>
      <c r="M12" s="105"/>
    </row>
    <row r="13" spans="1:13" x14ac:dyDescent="0.25">
      <c r="C13" s="18" t="s">
        <v>10</v>
      </c>
      <c r="D13" s="68">
        <v>9413.3599711831739</v>
      </c>
      <c r="E13" s="68">
        <v>10360.629687048156</v>
      </c>
      <c r="F13" s="68">
        <f t="shared" si="0"/>
        <v>19773.98965823133</v>
      </c>
      <c r="G13" s="83">
        <f t="shared" si="1"/>
        <v>9.3281354116231632E-2</v>
      </c>
      <c r="H13" s="131"/>
      <c r="I13" s="150"/>
      <c r="J13" s="105"/>
      <c r="K13" s="105"/>
      <c r="L13" s="105"/>
      <c r="M13" s="105"/>
    </row>
    <row r="14" spans="1:13" x14ac:dyDescent="0.25">
      <c r="C14" s="18" t="s">
        <v>11</v>
      </c>
      <c r="D14" s="68">
        <v>8955.4850299167229</v>
      </c>
      <c r="E14" s="68">
        <v>10016.794270500224</v>
      </c>
      <c r="F14" s="68">
        <f t="shared" si="0"/>
        <v>18972.279300416947</v>
      </c>
      <c r="G14" s="83">
        <f t="shared" si="1"/>
        <v>8.9499384514826294E-2</v>
      </c>
      <c r="H14" s="131"/>
      <c r="I14" s="149"/>
      <c r="J14" s="105"/>
      <c r="K14" s="105"/>
      <c r="L14" s="105"/>
      <c r="M14" s="105"/>
    </row>
    <row r="15" spans="1:13" x14ac:dyDescent="0.25">
      <c r="C15" s="18" t="s">
        <v>12</v>
      </c>
      <c r="D15" s="68">
        <v>8841.259750966281</v>
      </c>
      <c r="E15" s="68">
        <v>8856.2072894147041</v>
      </c>
      <c r="F15" s="68">
        <f t="shared" si="0"/>
        <v>17697.467040380987</v>
      </c>
      <c r="G15" s="83">
        <f t="shared" si="1"/>
        <v>8.3485615117984996E-2</v>
      </c>
      <c r="H15" s="147">
        <f>SUM(G15:G17)</f>
        <v>0.20734797742142116</v>
      </c>
      <c r="I15" s="148" t="s">
        <v>105</v>
      </c>
      <c r="J15" s="105"/>
      <c r="K15" s="105"/>
      <c r="L15" s="105"/>
      <c r="M15" s="105"/>
    </row>
    <row r="16" spans="1:13" x14ac:dyDescent="0.25">
      <c r="C16" s="18" t="s">
        <v>13</v>
      </c>
      <c r="D16" s="68">
        <v>5981.6191925166286</v>
      </c>
      <c r="E16" s="68">
        <v>6604.2591621974907</v>
      </c>
      <c r="F16" s="68">
        <f t="shared" si="0"/>
        <v>12585.878354714119</v>
      </c>
      <c r="G16" s="83">
        <f t="shared" si="1"/>
        <v>5.9372326776816593E-2</v>
      </c>
      <c r="H16" s="131"/>
      <c r="I16" s="150"/>
      <c r="J16" s="105"/>
      <c r="K16" s="105"/>
      <c r="L16" s="105"/>
      <c r="M16" s="105"/>
    </row>
    <row r="17" spans="1:13" x14ac:dyDescent="0.25">
      <c r="C17" s="18" t="s">
        <v>14</v>
      </c>
      <c r="D17" s="68">
        <v>6121.7269605375413</v>
      </c>
      <c r="E17" s="68">
        <v>7549.0147181625143</v>
      </c>
      <c r="F17" s="68">
        <f t="shared" si="0"/>
        <v>13670.741678700055</v>
      </c>
      <c r="G17" s="83">
        <f t="shared" si="1"/>
        <v>6.4490035526619582E-2</v>
      </c>
      <c r="H17" s="131"/>
      <c r="I17" s="149"/>
      <c r="J17" s="105"/>
      <c r="K17" s="105"/>
      <c r="L17" s="105"/>
      <c r="M17" s="105"/>
    </row>
    <row r="18" spans="1:13" x14ac:dyDescent="0.25">
      <c r="C18" s="18" t="s">
        <v>15</v>
      </c>
      <c r="D18" s="68">
        <v>6498.656176940498</v>
      </c>
      <c r="E18" s="68">
        <v>7717.5070768936966</v>
      </c>
      <c r="F18" s="68">
        <f t="shared" si="0"/>
        <v>14216.163253834195</v>
      </c>
      <c r="G18" s="83">
        <f t="shared" si="1"/>
        <v>6.7062994447508947E-2</v>
      </c>
      <c r="H18" s="147">
        <f>SUM(G18:G21)</f>
        <v>0.21895923743231702</v>
      </c>
      <c r="I18" s="148" t="s">
        <v>106</v>
      </c>
      <c r="J18" s="105"/>
      <c r="K18" s="105"/>
      <c r="L18" s="105"/>
      <c r="M18" s="105"/>
    </row>
    <row r="19" spans="1:13" x14ac:dyDescent="0.25">
      <c r="C19" s="18" t="s">
        <v>16</v>
      </c>
      <c r="D19" s="68">
        <v>6086.5268037822043</v>
      </c>
      <c r="E19" s="68">
        <v>6926.2262565882265</v>
      </c>
      <c r="F19" s="68">
        <f t="shared" si="0"/>
        <v>13012.753060370431</v>
      </c>
      <c r="G19" s="83">
        <f t="shared" si="1"/>
        <v>6.1386055481535161E-2</v>
      </c>
      <c r="H19" s="131"/>
      <c r="I19" s="150"/>
      <c r="J19" s="105"/>
      <c r="K19" s="105"/>
      <c r="L19" s="105"/>
      <c r="M19" s="105"/>
    </row>
    <row r="20" spans="1:13" x14ac:dyDescent="0.25">
      <c r="C20" s="18" t="s">
        <v>17</v>
      </c>
      <c r="D20" s="68">
        <v>4462.1554439254642</v>
      </c>
      <c r="E20" s="68">
        <v>6276.8154063678066</v>
      </c>
      <c r="F20" s="68">
        <f t="shared" si="0"/>
        <v>10738.97085029327</v>
      </c>
      <c r="G20" s="83">
        <f t="shared" si="1"/>
        <v>5.0659768718605468E-2</v>
      </c>
      <c r="H20" s="131"/>
      <c r="I20" s="150"/>
      <c r="J20" s="105"/>
      <c r="K20" s="105"/>
      <c r="L20" s="105"/>
      <c r="M20" s="105"/>
    </row>
    <row r="21" spans="1:13" x14ac:dyDescent="0.25">
      <c r="C21" s="18" t="s">
        <v>18</v>
      </c>
      <c r="D21" s="68">
        <v>3634.0800841077853</v>
      </c>
      <c r="E21" s="68">
        <v>4813.5006397132393</v>
      </c>
      <c r="F21" s="68">
        <f t="shared" si="0"/>
        <v>8447.5807238210255</v>
      </c>
      <c r="G21" s="83">
        <f t="shared" si="1"/>
        <v>3.9850418784667434E-2</v>
      </c>
      <c r="H21" s="131"/>
      <c r="I21" s="149"/>
      <c r="J21" s="105"/>
      <c r="K21" s="105"/>
      <c r="L21" s="105"/>
      <c r="M21" s="105"/>
    </row>
    <row r="22" spans="1:13" x14ac:dyDescent="0.25">
      <c r="C22" s="18" t="s">
        <v>19</v>
      </c>
      <c r="D22" s="68">
        <v>2136.2633763767303</v>
      </c>
      <c r="E22" s="68">
        <v>2820.3898127280045</v>
      </c>
      <c r="F22" s="68">
        <f t="shared" si="0"/>
        <v>4956.6531891047343</v>
      </c>
      <c r="G22" s="83">
        <f t="shared" si="1"/>
        <v>2.3382399270738936E-2</v>
      </c>
      <c r="H22" s="147">
        <f>SUM(G22:G24)</f>
        <v>7.3836081033749931E-2</v>
      </c>
      <c r="I22" s="148" t="s">
        <v>117</v>
      </c>
      <c r="J22" s="105"/>
      <c r="K22" s="105"/>
      <c r="L22" s="105"/>
      <c r="M22" s="105"/>
    </row>
    <row r="23" spans="1:13" x14ac:dyDescent="0.25">
      <c r="C23" s="18" t="s">
        <v>20</v>
      </c>
      <c r="D23" s="68">
        <v>1823.1344018063253</v>
      </c>
      <c r="E23" s="68">
        <v>2469.3366120172964</v>
      </c>
      <c r="F23" s="68">
        <f t="shared" si="0"/>
        <v>4292.4710138236214</v>
      </c>
      <c r="G23" s="83">
        <f t="shared" si="1"/>
        <v>2.0249201885642897E-2</v>
      </c>
      <c r="H23" s="131"/>
      <c r="I23" s="150"/>
      <c r="J23" s="105"/>
      <c r="K23" s="105"/>
      <c r="L23" s="105"/>
      <c r="M23" s="105"/>
    </row>
    <row r="24" spans="1:13" x14ac:dyDescent="0.25">
      <c r="C24" s="18" t="s">
        <v>21</v>
      </c>
      <c r="D24" s="68">
        <v>2702.9789841843535</v>
      </c>
      <c r="E24" s="68">
        <v>3699.8340794330948</v>
      </c>
      <c r="F24" s="68">
        <f t="shared" si="0"/>
        <v>6402.8130636174483</v>
      </c>
      <c r="G24" s="83">
        <f t="shared" si="1"/>
        <v>3.0204479877368098E-2</v>
      </c>
      <c r="H24" s="131"/>
      <c r="I24" s="149"/>
      <c r="J24" s="105"/>
      <c r="K24" s="105"/>
      <c r="L24" s="105"/>
      <c r="M24" s="105"/>
    </row>
    <row r="25" spans="1:13" x14ac:dyDescent="0.25">
      <c r="C25" s="18" t="s">
        <v>22</v>
      </c>
      <c r="D25" s="68">
        <f>SUM(D10:D24)</f>
        <v>100670.44119270612</v>
      </c>
      <c r="E25" s="75">
        <f t="shared" ref="E25:F25" si="2">SUM(E10:E24)</f>
        <v>111311.7909004547</v>
      </c>
      <c r="F25" s="75">
        <f t="shared" si="2"/>
        <v>211982.23209316077</v>
      </c>
      <c r="G25" s="83">
        <f t="shared" si="1"/>
        <v>1</v>
      </c>
      <c r="H25" s="70">
        <f>SUM(H10:H24)</f>
        <v>1</v>
      </c>
      <c r="I25" s="18"/>
      <c r="J25" s="105"/>
      <c r="K25" s="105"/>
      <c r="L25" s="105"/>
      <c r="M25" s="105"/>
    </row>
    <row r="26" spans="1:13" ht="38.25" customHeight="1" x14ac:dyDescent="0.25">
      <c r="C26" s="131" t="s">
        <v>168</v>
      </c>
      <c r="D26" s="131"/>
      <c r="E26" s="131"/>
      <c r="F26" s="131"/>
      <c r="G26" s="131"/>
      <c r="H26" s="131"/>
      <c r="I26" s="131"/>
      <c r="J26" s="105"/>
      <c r="K26" s="105"/>
      <c r="L26" s="105"/>
      <c r="M26" s="105"/>
    </row>
    <row r="27" spans="1:13" x14ac:dyDescent="0.25">
      <c r="A27" s="6"/>
      <c r="B27" s="9"/>
      <c r="C27" s="71"/>
      <c r="D27" s="72"/>
      <c r="E27" s="72"/>
      <c r="F27" s="72"/>
      <c r="G27" s="72"/>
      <c r="H27" s="72"/>
      <c r="I27" s="72"/>
      <c r="J27" s="105"/>
      <c r="K27" s="105"/>
      <c r="L27" s="105"/>
      <c r="M27" s="105"/>
    </row>
    <row r="28" spans="1:13" ht="25.5" customHeight="1" x14ac:dyDescent="0.25">
      <c r="C28" s="120" t="s">
        <v>169</v>
      </c>
      <c r="D28" s="120"/>
      <c r="E28" s="120"/>
      <c r="F28" s="120"/>
      <c r="G28" s="120"/>
      <c r="H28" s="120"/>
      <c r="I28" s="120"/>
      <c r="J28" s="105"/>
      <c r="K28" s="105"/>
      <c r="L28" s="105"/>
      <c r="M28" s="105"/>
    </row>
    <row r="29" spans="1:13" ht="20.25" customHeight="1" x14ac:dyDescent="0.25">
      <c r="C29" s="69" t="s">
        <v>113</v>
      </c>
      <c r="D29" s="73" t="s">
        <v>4</v>
      </c>
      <c r="E29" s="69" t="s">
        <v>109</v>
      </c>
      <c r="F29" s="73" t="s">
        <v>5</v>
      </c>
      <c r="G29" s="69" t="s">
        <v>110</v>
      </c>
      <c r="H29" s="120" t="s">
        <v>6</v>
      </c>
      <c r="I29" s="120"/>
      <c r="J29" s="105"/>
      <c r="K29" s="105"/>
      <c r="L29" s="105"/>
      <c r="M29" s="105"/>
    </row>
    <row r="30" spans="1:13" ht="14.25" customHeight="1" x14ac:dyDescent="0.25">
      <c r="C30" s="78" t="s">
        <v>170</v>
      </c>
      <c r="D30" s="78">
        <v>3983.0029555937108</v>
      </c>
      <c r="E30" s="74">
        <f t="shared" ref="E30:E44" si="3">+D30/H30</f>
        <v>0.4707503769897306</v>
      </c>
      <c r="F30" s="78">
        <v>4477.9630898580162</v>
      </c>
      <c r="G30" s="74">
        <f t="shared" ref="G30:G44" si="4">+F30/H30</f>
        <v>0.52924962301026934</v>
      </c>
      <c r="H30" s="121">
        <f>SUM(D30,F30)</f>
        <v>8460.966045451727</v>
      </c>
      <c r="I30" s="122"/>
      <c r="J30" s="105"/>
      <c r="K30" s="105"/>
      <c r="L30" s="105"/>
      <c r="M30" s="105"/>
    </row>
    <row r="31" spans="1:13" ht="14.25" customHeight="1" x14ac:dyDescent="0.25">
      <c r="C31" s="78" t="s">
        <v>171</v>
      </c>
      <c r="D31" s="78">
        <v>5915.4553746767306</v>
      </c>
      <c r="E31" s="74">
        <f t="shared" si="3"/>
        <v>0.47226697566080511</v>
      </c>
      <c r="F31" s="78">
        <v>6610.2042194537098</v>
      </c>
      <c r="G31" s="74">
        <f t="shared" si="4"/>
        <v>0.52773302433919489</v>
      </c>
      <c r="H31" s="121">
        <f t="shared" ref="H31:H43" si="5">SUM(D31,F31)</f>
        <v>12525.65959413044</v>
      </c>
      <c r="I31" s="122"/>
      <c r="J31" s="105"/>
      <c r="K31" s="105"/>
      <c r="L31" s="105"/>
      <c r="M31" s="105"/>
    </row>
    <row r="32" spans="1:13" ht="14.25" customHeight="1" x14ac:dyDescent="0.25">
      <c r="C32" s="78" t="s">
        <v>172</v>
      </c>
      <c r="D32" s="78">
        <v>4120.9706123923352</v>
      </c>
      <c r="E32" s="74">
        <f t="shared" si="3"/>
        <v>0.47690301785205047</v>
      </c>
      <c r="F32" s="78">
        <v>4520.1376593753694</v>
      </c>
      <c r="G32" s="74">
        <f t="shared" si="4"/>
        <v>0.52309698214794942</v>
      </c>
      <c r="H32" s="121">
        <f t="shared" si="5"/>
        <v>8641.1082717677054</v>
      </c>
      <c r="I32" s="122"/>
      <c r="J32" s="105"/>
      <c r="K32" s="105"/>
      <c r="L32" s="105"/>
      <c r="M32" s="105"/>
    </row>
    <row r="33" spans="1:13" ht="14.25" customHeight="1" x14ac:dyDescent="0.25">
      <c r="C33" s="78" t="s">
        <v>173</v>
      </c>
      <c r="D33" s="78">
        <v>4840.1515858826988</v>
      </c>
      <c r="E33" s="74">
        <f t="shared" si="3"/>
        <v>0.47319722932327934</v>
      </c>
      <c r="F33" s="78">
        <v>5388.4619518690179</v>
      </c>
      <c r="G33" s="74">
        <f t="shared" si="4"/>
        <v>0.52680277067672066</v>
      </c>
      <c r="H33" s="121">
        <f t="shared" si="5"/>
        <v>10228.613537751717</v>
      </c>
      <c r="I33" s="122"/>
      <c r="J33" s="105"/>
      <c r="K33" s="105"/>
      <c r="L33" s="105"/>
      <c r="M33" s="105"/>
    </row>
    <row r="34" spans="1:13" ht="25.5" customHeight="1" x14ac:dyDescent="0.25">
      <c r="C34" s="78" t="s">
        <v>174</v>
      </c>
      <c r="D34" s="78">
        <v>3094.761191072268</v>
      </c>
      <c r="E34" s="74">
        <f t="shared" si="3"/>
        <v>0.47388583493984199</v>
      </c>
      <c r="F34" s="78">
        <v>3435.8437835734421</v>
      </c>
      <c r="G34" s="74">
        <f t="shared" si="4"/>
        <v>0.52611416506015796</v>
      </c>
      <c r="H34" s="121">
        <f t="shared" si="5"/>
        <v>6530.6049746457102</v>
      </c>
      <c r="I34" s="122"/>
      <c r="J34" s="105"/>
      <c r="K34" s="105"/>
      <c r="L34" s="105"/>
      <c r="M34" s="105"/>
    </row>
    <row r="35" spans="1:13" ht="25.5" customHeight="1" x14ac:dyDescent="0.25">
      <c r="C35" s="78" t="s">
        <v>175</v>
      </c>
      <c r="D35" s="78">
        <v>2686.6221440268491</v>
      </c>
      <c r="E35" s="74">
        <f t="shared" si="3"/>
        <v>0.47222051575765339</v>
      </c>
      <c r="F35" s="78">
        <v>3002.7158969439092</v>
      </c>
      <c r="G35" s="74">
        <f t="shared" si="4"/>
        <v>0.52777948424234655</v>
      </c>
      <c r="H35" s="121">
        <f t="shared" si="5"/>
        <v>5689.3380409707588</v>
      </c>
      <c r="I35" s="122"/>
      <c r="J35" s="105"/>
      <c r="K35" s="105"/>
      <c r="L35" s="105"/>
      <c r="M35" s="105"/>
    </row>
    <row r="36" spans="1:13" ht="25.5" customHeight="1" x14ac:dyDescent="0.25">
      <c r="C36" s="78" t="s">
        <v>176</v>
      </c>
      <c r="D36" s="78">
        <v>1975.66928227576</v>
      </c>
      <c r="E36" s="74">
        <f t="shared" si="3"/>
        <v>0.46712104237207569</v>
      </c>
      <c r="F36" s="78">
        <v>2253.7896867382738</v>
      </c>
      <c r="G36" s="74">
        <f t="shared" si="4"/>
        <v>0.53287895762792437</v>
      </c>
      <c r="H36" s="121">
        <f t="shared" si="5"/>
        <v>4229.4589690140338</v>
      </c>
      <c r="I36" s="122"/>
      <c r="J36" s="105"/>
      <c r="K36" s="105"/>
      <c r="L36" s="105"/>
      <c r="M36" s="105"/>
    </row>
    <row r="37" spans="1:13" ht="14.25" customHeight="1" x14ac:dyDescent="0.25">
      <c r="C37" s="78" t="s">
        <v>177</v>
      </c>
      <c r="D37" s="78">
        <v>5921.7084680575626</v>
      </c>
      <c r="E37" s="74">
        <f t="shared" si="3"/>
        <v>0.47260529944361762</v>
      </c>
      <c r="F37" s="78">
        <v>6608.2154981548174</v>
      </c>
      <c r="G37" s="74">
        <f t="shared" si="4"/>
        <v>0.52739470055638238</v>
      </c>
      <c r="H37" s="121">
        <f t="shared" si="5"/>
        <v>12529.92396621238</v>
      </c>
      <c r="I37" s="122"/>
      <c r="J37" s="105"/>
      <c r="K37" s="105"/>
      <c r="L37" s="105"/>
      <c r="M37" s="105"/>
    </row>
    <row r="38" spans="1:13" ht="25.5" customHeight="1" x14ac:dyDescent="0.25">
      <c r="C38" s="78" t="s">
        <v>178</v>
      </c>
      <c r="D38" s="78">
        <v>2367.2690128100348</v>
      </c>
      <c r="E38" s="74">
        <f t="shared" si="3"/>
        <v>0.47434215942918589</v>
      </c>
      <c r="F38" s="78">
        <v>2623.3668936815156</v>
      </c>
      <c r="G38" s="74">
        <f t="shared" si="4"/>
        <v>0.52565784057081411</v>
      </c>
      <c r="H38" s="121">
        <f t="shared" si="5"/>
        <v>4990.6359064915505</v>
      </c>
      <c r="I38" s="122"/>
      <c r="J38" s="105"/>
      <c r="K38" s="105"/>
      <c r="L38" s="105"/>
      <c r="M38" s="105"/>
    </row>
    <row r="39" spans="1:13" ht="14.25" customHeight="1" x14ac:dyDescent="0.25">
      <c r="C39" s="78" t="s">
        <v>179</v>
      </c>
      <c r="D39" s="78">
        <v>20623.698232497252</v>
      </c>
      <c r="E39" s="74">
        <f t="shared" si="3"/>
        <v>0.47357445559171235</v>
      </c>
      <c r="F39" s="78">
        <v>22925.310775450114</v>
      </c>
      <c r="G39" s="74">
        <f t="shared" si="4"/>
        <v>0.52642554440828759</v>
      </c>
      <c r="H39" s="121">
        <f t="shared" si="5"/>
        <v>43549.009007947367</v>
      </c>
      <c r="I39" s="122"/>
      <c r="J39" s="105"/>
      <c r="K39" s="105"/>
      <c r="L39" s="105"/>
      <c r="M39" s="105"/>
    </row>
    <row r="40" spans="1:13" ht="14.25" customHeight="1" x14ac:dyDescent="0.25">
      <c r="C40" s="78" t="s">
        <v>180</v>
      </c>
      <c r="D40" s="78">
        <v>1430.1461773363656</v>
      </c>
      <c r="E40" s="74">
        <f t="shared" si="3"/>
        <v>0.47133919748877945</v>
      </c>
      <c r="F40" s="78">
        <v>1604.0724595942311</v>
      </c>
      <c r="G40" s="74">
        <f t="shared" si="4"/>
        <v>0.52866080251122061</v>
      </c>
      <c r="H40" s="121">
        <f t="shared" si="5"/>
        <v>3034.2186369305964</v>
      </c>
      <c r="I40" s="122"/>
      <c r="J40" s="105"/>
      <c r="K40" s="105"/>
      <c r="L40" s="105"/>
      <c r="M40" s="105"/>
    </row>
    <row r="41" spans="1:13" ht="14.25" customHeight="1" x14ac:dyDescent="0.25">
      <c r="C41" s="78" t="s">
        <v>181</v>
      </c>
      <c r="D41" s="78">
        <v>4681.3703034061118</v>
      </c>
      <c r="E41" s="74">
        <f t="shared" si="3"/>
        <v>0.47075874027828035</v>
      </c>
      <c r="F41" s="78">
        <v>5262.9385386109398</v>
      </c>
      <c r="G41" s="74">
        <f t="shared" si="4"/>
        <v>0.52924125972171965</v>
      </c>
      <c r="H41" s="121">
        <f t="shared" si="5"/>
        <v>9944.3088420170516</v>
      </c>
      <c r="I41" s="122"/>
      <c r="J41" s="105"/>
      <c r="K41" s="105"/>
      <c r="L41" s="105"/>
      <c r="M41" s="105"/>
    </row>
    <row r="42" spans="1:13" ht="14.25" customHeight="1" x14ac:dyDescent="0.25">
      <c r="C42" s="78" t="s">
        <v>182</v>
      </c>
      <c r="D42" s="78">
        <v>18338.690885645967</v>
      </c>
      <c r="E42" s="74">
        <f t="shared" si="3"/>
        <v>0.4770767367571</v>
      </c>
      <c r="F42" s="78">
        <v>20101.018018003582</v>
      </c>
      <c r="G42" s="74">
        <f t="shared" si="4"/>
        <v>0.52292326324290006</v>
      </c>
      <c r="H42" s="121">
        <f t="shared" si="5"/>
        <v>38439.708903649545</v>
      </c>
      <c r="I42" s="122"/>
      <c r="J42" s="105"/>
      <c r="K42" s="105"/>
      <c r="L42" s="105"/>
      <c r="M42" s="105"/>
    </row>
    <row r="43" spans="1:13" ht="25.5" customHeight="1" x14ac:dyDescent="0.25">
      <c r="C43" s="78" t="s">
        <v>183</v>
      </c>
      <c r="D43" s="78">
        <v>20690.924967032443</v>
      </c>
      <c r="E43" s="74">
        <f t="shared" si="3"/>
        <v>0.4790821626054807</v>
      </c>
      <c r="F43" s="78">
        <v>22497.752429147742</v>
      </c>
      <c r="G43" s="74">
        <f t="shared" si="4"/>
        <v>0.52091783739451936</v>
      </c>
      <c r="H43" s="121">
        <f t="shared" si="5"/>
        <v>43188.677396180181</v>
      </c>
      <c r="I43" s="122"/>
      <c r="J43" s="105"/>
      <c r="K43" s="105"/>
      <c r="L43" s="105"/>
      <c r="M43" s="105"/>
    </row>
    <row r="44" spans="1:13" ht="25.5" customHeight="1" x14ac:dyDescent="0.25">
      <c r="C44" s="73" t="s">
        <v>99</v>
      </c>
      <c r="D44" s="79">
        <f>SUM(D30:D43)</f>
        <v>100670.44119270609</v>
      </c>
      <c r="E44" s="80">
        <f t="shared" si="3"/>
        <v>0.47490037348254743</v>
      </c>
      <c r="F44" s="79">
        <f>SUM(F30:F43)</f>
        <v>111311.79090045468</v>
      </c>
      <c r="G44" s="80">
        <f t="shared" si="4"/>
        <v>0.52509962651745268</v>
      </c>
      <c r="H44" s="129">
        <f>SUM(H30:I43)</f>
        <v>211982.23209316074</v>
      </c>
      <c r="I44" s="130"/>
      <c r="J44" s="105"/>
      <c r="K44" s="105"/>
      <c r="L44" s="105"/>
      <c r="M44" s="105"/>
    </row>
    <row r="45" spans="1:13" ht="30.75" customHeight="1" x14ac:dyDescent="0.25">
      <c r="C45" s="131" t="s">
        <v>184</v>
      </c>
      <c r="D45" s="131"/>
      <c r="E45" s="131"/>
      <c r="F45" s="131"/>
      <c r="G45" s="131"/>
      <c r="H45" s="131"/>
      <c r="I45" s="131"/>
      <c r="J45" s="105"/>
      <c r="K45" s="105"/>
      <c r="L45" s="105"/>
      <c r="M45" s="105"/>
    </row>
    <row r="46" spans="1:13" ht="30.75" customHeight="1" x14ac:dyDescent="0.25"/>
    <row r="47" spans="1:13" ht="25.5" customHeight="1" x14ac:dyDescent="0.25">
      <c r="A47" s="6"/>
      <c r="B47" s="9"/>
      <c r="C47" s="9"/>
      <c r="D47" s="9"/>
    </row>
    <row r="48" spans="1:13" ht="24.75" customHeight="1" x14ac:dyDescent="0.25">
      <c r="B48" s="140" t="s">
        <v>82</v>
      </c>
      <c r="C48" s="141" t="s">
        <v>83</v>
      </c>
      <c r="D48" s="116" t="s">
        <v>185</v>
      </c>
      <c r="E48" s="116"/>
      <c r="F48" s="116"/>
      <c r="G48" s="116"/>
      <c r="H48" s="116"/>
      <c r="I48" s="116"/>
      <c r="J48" s="116"/>
      <c r="K48" s="116"/>
      <c r="L48" s="116"/>
      <c r="M48" s="105"/>
    </row>
    <row r="49" spans="2:13" ht="24.75" customHeight="1" x14ac:dyDescent="0.25">
      <c r="B49" s="140"/>
      <c r="C49" s="141"/>
      <c r="D49" s="116"/>
      <c r="E49" s="116"/>
      <c r="F49" s="116"/>
      <c r="G49" s="116"/>
      <c r="H49" s="116"/>
      <c r="I49" s="116"/>
      <c r="J49" s="116"/>
      <c r="K49" s="116"/>
      <c r="L49" s="116"/>
      <c r="M49" s="105"/>
    </row>
    <row r="50" spans="2:13" ht="24.75" customHeight="1" x14ac:dyDescent="0.25">
      <c r="B50" s="140"/>
      <c r="C50" s="141"/>
      <c r="D50" s="141" t="s">
        <v>102</v>
      </c>
      <c r="E50" s="141"/>
      <c r="F50" s="141"/>
      <c r="G50" s="141"/>
      <c r="H50" s="126" t="s">
        <v>104</v>
      </c>
      <c r="I50" s="126"/>
      <c r="J50" s="126"/>
      <c r="K50" s="126"/>
      <c r="L50" s="126"/>
      <c r="M50" s="105"/>
    </row>
    <row r="51" spans="2:13" ht="24.75" customHeight="1" x14ac:dyDescent="0.25">
      <c r="B51" s="140"/>
      <c r="C51" s="141"/>
      <c r="D51" s="23" t="s">
        <v>84</v>
      </c>
      <c r="E51" s="23" t="s">
        <v>85</v>
      </c>
      <c r="F51" s="23" t="s">
        <v>103</v>
      </c>
      <c r="G51" s="23" t="s">
        <v>120</v>
      </c>
      <c r="H51" s="31" t="s">
        <v>86</v>
      </c>
      <c r="I51" s="31" t="s">
        <v>87</v>
      </c>
      <c r="J51" s="31" t="s">
        <v>88</v>
      </c>
      <c r="K51" s="31" t="s">
        <v>103</v>
      </c>
      <c r="L51" s="23" t="s">
        <v>120</v>
      </c>
      <c r="M51" s="105"/>
    </row>
    <row r="52" spans="2:13" ht="15" customHeight="1" x14ac:dyDescent="0.2">
      <c r="B52" s="78" t="str">
        <f t="shared" ref="B52:B65" si="6">C30</f>
        <v>San Luis</v>
      </c>
      <c r="C52" s="14">
        <v>2</v>
      </c>
      <c r="D52" s="13">
        <v>691.39015044455743</v>
      </c>
      <c r="E52" s="13">
        <v>799.78456653710475</v>
      </c>
      <c r="F52" s="13">
        <f>+D52+E52</f>
        <v>1491.1747169816622</v>
      </c>
      <c r="G52" s="82">
        <f t="shared" ref="G52:G65" si="7">F52/$F$66</f>
        <v>3.4846710542975966E-2</v>
      </c>
      <c r="H52" s="38">
        <v>846.72960052408496</v>
      </c>
      <c r="I52" s="38">
        <v>690.52157769411269</v>
      </c>
      <c r="J52" s="38">
        <v>665.45884645685908</v>
      </c>
      <c r="K52" s="38">
        <f>SUM(H52:J52)</f>
        <v>2202.710024675057</v>
      </c>
      <c r="L52" s="82">
        <f t="shared" ref="L52:L65" si="8">K52/$K$66</f>
        <v>3.4870480534628975E-2</v>
      </c>
      <c r="M52" s="105"/>
    </row>
    <row r="53" spans="2:13" ht="15" customHeight="1" x14ac:dyDescent="0.2">
      <c r="B53" s="90" t="str">
        <f t="shared" si="6"/>
        <v>Jorge Eliecer Gaitán</v>
      </c>
      <c r="C53" s="14">
        <v>2</v>
      </c>
      <c r="D53" s="13">
        <v>1108.006562010494</v>
      </c>
      <c r="E53" s="13">
        <v>1288.3010123116055</v>
      </c>
      <c r="F53" s="13">
        <f t="shared" ref="F53:F65" si="9">+D53+E53</f>
        <v>2396.3075743220998</v>
      </c>
      <c r="G53" s="82">
        <f t="shared" si="7"/>
        <v>5.5998425579106684E-2</v>
      </c>
      <c r="H53" s="38">
        <v>1212.4809746211824</v>
      </c>
      <c r="I53" s="38">
        <v>964.77763871753052</v>
      </c>
      <c r="J53" s="38">
        <v>905.44128126978626</v>
      </c>
      <c r="K53" s="38">
        <f t="shared" ref="K53:K66" si="10">SUM(H53:J53)</f>
        <v>3082.6998946084996</v>
      </c>
      <c r="L53" s="82">
        <f t="shared" si="8"/>
        <v>4.8801351728040614E-2</v>
      </c>
      <c r="M53" s="105"/>
    </row>
    <row r="54" spans="2:13" ht="15" customHeight="1" x14ac:dyDescent="0.2">
      <c r="B54" s="90" t="str">
        <f t="shared" si="6"/>
        <v>Paso del Comercio</v>
      </c>
      <c r="C54" s="14">
        <v>2</v>
      </c>
      <c r="D54" s="13">
        <v>842.29628042906756</v>
      </c>
      <c r="E54" s="13">
        <v>994.801486009727</v>
      </c>
      <c r="F54" s="13">
        <f t="shared" si="9"/>
        <v>1837.0977664387947</v>
      </c>
      <c r="G54" s="82">
        <f t="shared" si="7"/>
        <v>4.2930458367627752E-2</v>
      </c>
      <c r="H54" s="38">
        <v>1071.7170739002934</v>
      </c>
      <c r="I54" s="38">
        <v>946.42039736211416</v>
      </c>
      <c r="J54" s="38">
        <v>851.35068030187585</v>
      </c>
      <c r="K54" s="38">
        <f t="shared" si="10"/>
        <v>2869.4881515642833</v>
      </c>
      <c r="L54" s="82">
        <f t="shared" si="8"/>
        <v>4.5426056817547598E-2</v>
      </c>
      <c r="M54" s="105"/>
    </row>
    <row r="55" spans="2:13" ht="15" customHeight="1" x14ac:dyDescent="0.2">
      <c r="B55" s="90" t="str">
        <f t="shared" si="6"/>
        <v>Los Álcazares</v>
      </c>
      <c r="C55" s="14">
        <v>3</v>
      </c>
      <c r="D55" s="13">
        <v>927.0528004649193</v>
      </c>
      <c r="E55" s="13">
        <v>966.74104451927826</v>
      </c>
      <c r="F55" s="13">
        <f t="shared" si="9"/>
        <v>1893.7938449841977</v>
      </c>
      <c r="G55" s="82">
        <f t="shared" si="7"/>
        <v>4.4255368061639003E-2</v>
      </c>
      <c r="H55" s="38">
        <v>882.39448412092247</v>
      </c>
      <c r="I55" s="38">
        <v>800.07125907853299</v>
      </c>
      <c r="J55" s="38">
        <v>938.57305805679277</v>
      </c>
      <c r="K55" s="38">
        <f t="shared" si="10"/>
        <v>2621.0388012562485</v>
      </c>
      <c r="L55" s="82">
        <f t="shared" si="8"/>
        <v>4.1492925294692888E-2</v>
      </c>
      <c r="M55" s="105"/>
    </row>
    <row r="56" spans="2:13" ht="15" customHeight="1" x14ac:dyDescent="0.2">
      <c r="B56" s="90" t="str">
        <f t="shared" si="6"/>
        <v>Petecuy Primera Etapa</v>
      </c>
      <c r="C56" s="14">
        <v>2</v>
      </c>
      <c r="D56" s="13">
        <v>577.20359641631751</v>
      </c>
      <c r="E56" s="13">
        <v>700.4510796803354</v>
      </c>
      <c r="F56" s="13">
        <f t="shared" si="9"/>
        <v>1277.654676096653</v>
      </c>
      <c r="G56" s="82">
        <f t="shared" si="7"/>
        <v>2.9857039664633274E-2</v>
      </c>
      <c r="H56" s="38">
        <v>679.01962635326117</v>
      </c>
      <c r="I56" s="38">
        <v>565.64862419675899</v>
      </c>
      <c r="J56" s="38">
        <v>616.75435053406602</v>
      </c>
      <c r="K56" s="38">
        <f t="shared" si="10"/>
        <v>1861.4226010840862</v>
      </c>
      <c r="L56" s="82">
        <f t="shared" si="8"/>
        <v>2.9467655683546621E-2</v>
      </c>
      <c r="M56" s="105"/>
    </row>
    <row r="57" spans="2:13" ht="15" customHeight="1" x14ac:dyDescent="0.25">
      <c r="B57" s="90" t="str">
        <f t="shared" si="6"/>
        <v>Petecuy Segunda Etapa</v>
      </c>
      <c r="C57" s="63">
        <v>2</v>
      </c>
      <c r="D57" s="16">
        <v>447.35734702435343</v>
      </c>
      <c r="E57" s="16">
        <v>570.72903728920949</v>
      </c>
      <c r="F57" s="13">
        <f t="shared" si="9"/>
        <v>1018.0863843135629</v>
      </c>
      <c r="G57" s="82">
        <f t="shared" si="7"/>
        <v>2.3791284239133192E-2</v>
      </c>
      <c r="H57" s="38">
        <v>575.06139548898943</v>
      </c>
      <c r="I57" s="38">
        <v>498.86590010768276</v>
      </c>
      <c r="J57" s="38">
        <v>528.31346343540451</v>
      </c>
      <c r="K57" s="38">
        <f t="shared" si="10"/>
        <v>1602.2407590320768</v>
      </c>
      <c r="L57" s="82">
        <f t="shared" si="8"/>
        <v>2.5364621113875049E-2</v>
      </c>
      <c r="M57" s="105"/>
    </row>
    <row r="58" spans="2:13" ht="15" customHeight="1" x14ac:dyDescent="0.25">
      <c r="B58" s="90" t="str">
        <f t="shared" si="6"/>
        <v>La Rivera I</v>
      </c>
      <c r="C58" s="63">
        <v>2</v>
      </c>
      <c r="D58" s="16">
        <v>277.17823942293199</v>
      </c>
      <c r="E58" s="16">
        <v>311.73079096407287</v>
      </c>
      <c r="F58" s="13">
        <f t="shared" si="9"/>
        <v>588.9090303870048</v>
      </c>
      <c r="G58" s="82">
        <f t="shared" si="7"/>
        <v>1.3761997359758723E-2</v>
      </c>
      <c r="H58" s="38">
        <v>355.35556087333208</v>
      </c>
      <c r="I58" s="38">
        <v>343.20473412542395</v>
      </c>
      <c r="J58" s="38">
        <v>302.11217890578297</v>
      </c>
      <c r="K58" s="38">
        <f t="shared" si="10"/>
        <v>1000.6724739045389</v>
      </c>
      <c r="L58" s="82">
        <f t="shared" si="8"/>
        <v>1.5841363425934736E-2</v>
      </c>
      <c r="M58" s="105"/>
    </row>
    <row r="59" spans="2:13" ht="15" customHeight="1" x14ac:dyDescent="0.25">
      <c r="B59" s="90" t="str">
        <f t="shared" si="6"/>
        <v>Los Guaduales</v>
      </c>
      <c r="C59" s="63">
        <v>3</v>
      </c>
      <c r="D59" s="16">
        <v>986.09151194795504</v>
      </c>
      <c r="E59" s="16">
        <v>1234.1545306089733</v>
      </c>
      <c r="F59" s="13">
        <f t="shared" si="9"/>
        <v>2220.2460425569284</v>
      </c>
      <c r="G59" s="82">
        <f t="shared" si="7"/>
        <v>5.1884108748687041E-2</v>
      </c>
      <c r="H59" s="38">
        <v>1298.0462075991347</v>
      </c>
      <c r="I59" s="38">
        <v>1209.8660199377473</v>
      </c>
      <c r="J59" s="38">
        <v>1283.8226021559701</v>
      </c>
      <c r="K59" s="38">
        <f t="shared" si="10"/>
        <v>3791.7348296928521</v>
      </c>
      <c r="L59" s="82">
        <f t="shared" si="8"/>
        <v>6.0025883611613512E-2</v>
      </c>
      <c r="M59" s="105"/>
    </row>
    <row r="60" spans="2:13" ht="15" customHeight="1" x14ac:dyDescent="0.25">
      <c r="B60" s="90" t="str">
        <f t="shared" si="6"/>
        <v>Petecuy Tercera Etapa</v>
      </c>
      <c r="C60" s="63">
        <v>2</v>
      </c>
      <c r="D60" s="16">
        <v>419.92574408355955</v>
      </c>
      <c r="E60" s="16">
        <v>506.93231408359628</v>
      </c>
      <c r="F60" s="13">
        <f t="shared" si="9"/>
        <v>926.85805816715583</v>
      </c>
      <c r="G60" s="82">
        <f t="shared" si="7"/>
        <v>2.1659403220536798E-2</v>
      </c>
      <c r="H60" s="38">
        <v>541.73508665676275</v>
      </c>
      <c r="I60" s="38">
        <v>484.2248416763847</v>
      </c>
      <c r="J60" s="38">
        <v>496.91013561687561</v>
      </c>
      <c r="K60" s="38">
        <f t="shared" si="10"/>
        <v>1522.870063950023</v>
      </c>
      <c r="L60" s="82">
        <f t="shared" si="8"/>
        <v>2.4108126047854266E-2</v>
      </c>
      <c r="M60" s="105"/>
    </row>
    <row r="61" spans="2:13" ht="15" customHeight="1" x14ac:dyDescent="0.25">
      <c r="B61" s="90" t="str">
        <f t="shared" si="6"/>
        <v>Ciudadela Floralia</v>
      </c>
      <c r="C61" s="63">
        <v>2</v>
      </c>
      <c r="D61" s="16">
        <v>3901.5566544244489</v>
      </c>
      <c r="E61" s="16">
        <v>4176.9213159852652</v>
      </c>
      <c r="F61" s="13">
        <f t="shared" si="9"/>
        <v>8078.4779704097145</v>
      </c>
      <c r="G61" s="82">
        <f t="shared" si="7"/>
        <v>0.18878296436817682</v>
      </c>
      <c r="H61" s="38">
        <v>4507.0995228531401</v>
      </c>
      <c r="I61" s="38">
        <v>4296.411598599715</v>
      </c>
      <c r="J61" s="38">
        <v>4512.5535687349284</v>
      </c>
      <c r="K61" s="38">
        <f t="shared" si="10"/>
        <v>13316.064690187784</v>
      </c>
      <c r="L61" s="82">
        <f t="shared" si="8"/>
        <v>0.21080286073767346</v>
      </c>
      <c r="M61" s="105"/>
    </row>
    <row r="62" spans="2:13" ht="15" customHeight="1" x14ac:dyDescent="0.25">
      <c r="B62" s="90" t="str">
        <f t="shared" si="6"/>
        <v>Fonaviemcali</v>
      </c>
      <c r="C62" s="63">
        <v>3</v>
      </c>
      <c r="D62" s="16">
        <v>237.49725363543405</v>
      </c>
      <c r="E62" s="16">
        <v>255.91947151878946</v>
      </c>
      <c r="F62" s="13">
        <f t="shared" si="9"/>
        <v>493.41672515422351</v>
      </c>
      <c r="G62" s="82">
        <f t="shared" si="7"/>
        <v>1.1530472990660155E-2</v>
      </c>
      <c r="H62" s="38">
        <v>279.07185054969449</v>
      </c>
      <c r="I62" s="38">
        <v>296.85542173250252</v>
      </c>
      <c r="J62" s="38">
        <v>283.41728570789974</v>
      </c>
      <c r="K62" s="38">
        <f t="shared" si="10"/>
        <v>859.34455799009675</v>
      </c>
      <c r="L62" s="82">
        <f t="shared" si="8"/>
        <v>1.3604041088592015E-2</v>
      </c>
      <c r="M62" s="105"/>
    </row>
    <row r="63" spans="2:13" ht="15" customHeight="1" x14ac:dyDescent="0.25">
      <c r="B63" s="90" t="str">
        <f t="shared" si="6"/>
        <v>San Luis II</v>
      </c>
      <c r="C63" s="63">
        <v>2</v>
      </c>
      <c r="D63" s="16">
        <v>704.67200509176723</v>
      </c>
      <c r="E63" s="16">
        <v>943.28028937451802</v>
      </c>
      <c r="F63" s="13">
        <f t="shared" si="9"/>
        <v>1647.9522944662854</v>
      </c>
      <c r="G63" s="82">
        <f t="shared" si="7"/>
        <v>3.8510387776783866E-2</v>
      </c>
      <c r="H63" s="38">
        <v>899.3504053674277</v>
      </c>
      <c r="I63" s="38">
        <v>796.45329686467494</v>
      </c>
      <c r="J63" s="38">
        <v>897.11444135388831</v>
      </c>
      <c r="K63" s="38">
        <f t="shared" si="10"/>
        <v>2592.9181435859909</v>
      </c>
      <c r="L63" s="82">
        <f t="shared" si="8"/>
        <v>4.104775510209964E-2</v>
      </c>
      <c r="M63" s="105"/>
    </row>
    <row r="64" spans="2:13" ht="15" customHeight="1" x14ac:dyDescent="0.25">
      <c r="B64" s="90" t="str">
        <f t="shared" si="6"/>
        <v>Urbanizacion Calimio</v>
      </c>
      <c r="C64" s="63">
        <v>2</v>
      </c>
      <c r="D64" s="16">
        <v>3423.3229383877633</v>
      </c>
      <c r="E64" s="16">
        <v>4762.8094412424098</v>
      </c>
      <c r="F64" s="13">
        <f t="shared" si="9"/>
        <v>8186.1323796301731</v>
      </c>
      <c r="G64" s="82">
        <f t="shared" si="7"/>
        <v>0.19129870044796615</v>
      </c>
      <c r="H64" s="38">
        <v>5239.3709719238132</v>
      </c>
      <c r="I64" s="38">
        <v>3802.0708860007244</v>
      </c>
      <c r="J64" s="38">
        <v>3041.6023623263027</v>
      </c>
      <c r="K64" s="38">
        <f t="shared" si="10"/>
        <v>12083.04422025084</v>
      </c>
      <c r="L64" s="82">
        <f t="shared" si="8"/>
        <v>0.19128326178270977</v>
      </c>
      <c r="M64" s="105"/>
    </row>
    <row r="65" spans="1:13" ht="24.75" customHeight="1" x14ac:dyDescent="0.25">
      <c r="B65" s="90" t="str">
        <f t="shared" si="6"/>
        <v>Sector Puente del Comercio</v>
      </c>
      <c r="C65" s="63">
        <v>2</v>
      </c>
      <c r="D65" s="16">
        <v>4658.5853719068764</v>
      </c>
      <c r="E65" s="16">
        <v>6077.7169425084221</v>
      </c>
      <c r="F65" s="13">
        <f t="shared" si="9"/>
        <v>10736.302314415298</v>
      </c>
      <c r="G65" s="82">
        <f t="shared" si="7"/>
        <v>0.25089267863231457</v>
      </c>
      <c r="H65" s="38">
        <v>6034.6283666968129</v>
      </c>
      <c r="I65" s="38">
        <v>4078.5974621374266</v>
      </c>
      <c r="J65" s="38">
        <v>3648.8550455605123</v>
      </c>
      <c r="K65" s="38">
        <f t="shared" si="10"/>
        <v>13762.080874394753</v>
      </c>
      <c r="L65" s="82">
        <f t="shared" si="8"/>
        <v>0.217863617031191</v>
      </c>
      <c r="M65" s="105"/>
    </row>
    <row r="66" spans="1:13" ht="24.75" customHeight="1" x14ac:dyDescent="0.25">
      <c r="B66" s="73" t="s">
        <v>99</v>
      </c>
      <c r="C66" s="81">
        <f>AVERAGE(C52:C65)</f>
        <v>2.2142857142857144</v>
      </c>
      <c r="D66" s="81">
        <f t="shared" ref="D66:J66" si="11">SUM(D52:D65)</f>
        <v>19202.136455690448</v>
      </c>
      <c r="E66" s="81">
        <f t="shared" si="11"/>
        <v>23590.273322633304</v>
      </c>
      <c r="F66" s="81">
        <f t="shared" si="11"/>
        <v>42792.409778323752</v>
      </c>
      <c r="G66" s="80">
        <f t="shared" si="11"/>
        <v>0.99999999999999989</v>
      </c>
      <c r="H66" s="59">
        <f t="shared" si="11"/>
        <v>24422.06112752885</v>
      </c>
      <c r="I66" s="59">
        <f t="shared" si="11"/>
        <v>19773.98965823133</v>
      </c>
      <c r="J66" s="59">
        <f t="shared" si="11"/>
        <v>18972.279300416943</v>
      </c>
      <c r="K66" s="59">
        <f t="shared" si="10"/>
        <v>63168.33008617712</v>
      </c>
      <c r="L66" s="80">
        <f>SUM(L52:L65)</f>
        <v>1.0000000000000002</v>
      </c>
      <c r="M66" s="105"/>
    </row>
    <row r="67" spans="1:13" ht="24.75" customHeight="1" x14ac:dyDescent="0.25">
      <c r="B67" s="40" t="s">
        <v>187</v>
      </c>
    </row>
    <row r="68" spans="1:13" ht="24.75" customHeight="1" x14ac:dyDescent="0.25">
      <c r="B68" s="40" t="s">
        <v>186</v>
      </c>
    </row>
    <row r="69" spans="1:13" ht="16.5" customHeight="1" x14ac:dyDescent="0.25"/>
    <row r="70" spans="1:13" ht="19.5" customHeight="1" x14ac:dyDescent="0.25"/>
    <row r="71" spans="1:13" ht="19.5" customHeight="1" x14ac:dyDescent="0.25">
      <c r="A71" s="140" t="s">
        <v>82</v>
      </c>
      <c r="B71" s="141" t="s">
        <v>83</v>
      </c>
      <c r="C71" s="116" t="s">
        <v>191</v>
      </c>
      <c r="D71" s="116"/>
      <c r="E71" s="116"/>
      <c r="F71" s="116"/>
      <c r="G71" s="116"/>
      <c r="H71" s="116"/>
      <c r="I71" s="116"/>
      <c r="J71" s="116"/>
      <c r="K71" s="116"/>
      <c r="L71" s="116"/>
      <c r="M71" s="116"/>
    </row>
    <row r="72" spans="1:13" ht="19.5" customHeight="1" x14ac:dyDescent="0.25">
      <c r="A72" s="140"/>
      <c r="B72" s="141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</row>
    <row r="73" spans="1:13" ht="19.5" customHeight="1" x14ac:dyDescent="0.25">
      <c r="A73" s="140"/>
      <c r="B73" s="141"/>
      <c r="C73" s="151" t="s">
        <v>105</v>
      </c>
      <c r="D73" s="151"/>
      <c r="E73" s="151"/>
      <c r="F73" s="151"/>
      <c r="G73" s="151"/>
      <c r="H73" s="161" t="s">
        <v>106</v>
      </c>
      <c r="I73" s="161"/>
      <c r="J73" s="161"/>
      <c r="K73" s="161"/>
      <c r="L73" s="161"/>
      <c r="M73" s="161"/>
    </row>
    <row r="74" spans="1:13" ht="19.5" customHeight="1" x14ac:dyDescent="0.25">
      <c r="A74" s="140"/>
      <c r="B74" s="141"/>
      <c r="C74" s="23" t="s">
        <v>89</v>
      </c>
      <c r="D74" s="23" t="s">
        <v>90</v>
      </c>
      <c r="E74" s="23" t="s">
        <v>91</v>
      </c>
      <c r="F74" s="23" t="s">
        <v>103</v>
      </c>
      <c r="G74" s="23" t="s">
        <v>120</v>
      </c>
      <c r="H74" s="31" t="s">
        <v>92</v>
      </c>
      <c r="I74" s="31" t="s">
        <v>93</v>
      </c>
      <c r="J74" s="31" t="s">
        <v>94</v>
      </c>
      <c r="K74" s="31" t="s">
        <v>95</v>
      </c>
      <c r="L74" s="31" t="s">
        <v>103</v>
      </c>
      <c r="M74" s="31" t="s">
        <v>120</v>
      </c>
    </row>
    <row r="75" spans="1:13" ht="15.75" customHeight="1" x14ac:dyDescent="0.2">
      <c r="A75" s="78" t="str">
        <f t="shared" ref="A75:A88" si="12">C30</f>
        <v>San Luis</v>
      </c>
      <c r="B75" s="14">
        <f>C52</f>
        <v>2</v>
      </c>
      <c r="C75" s="13">
        <v>725.86593565550322</v>
      </c>
      <c r="D75" s="13">
        <v>538.72046487209957</v>
      </c>
      <c r="E75" s="13">
        <v>618.5747842613589</v>
      </c>
      <c r="F75" s="13">
        <f>SUM(C75:E75)</f>
        <v>1883.1611847889617</v>
      </c>
      <c r="G75" s="84">
        <f t="shared" ref="G75:G89" si="13">F75/$F$89</f>
        <v>4.2843824321212608E-2</v>
      </c>
      <c r="H75" s="38">
        <v>553.638557934755</v>
      </c>
      <c r="I75" s="38">
        <v>421.74200213867914</v>
      </c>
      <c r="J75" s="38">
        <v>387.94392865056386</v>
      </c>
      <c r="K75" s="38">
        <v>369.09722604220411</v>
      </c>
      <c r="L75" s="59">
        <f>SUM(H75:K75)</f>
        <v>1732.4217147662021</v>
      </c>
      <c r="M75" s="85">
        <f t="shared" ref="M75:M89" si="14">L75/$L$89</f>
        <v>3.7324232493672428E-2</v>
      </c>
    </row>
    <row r="76" spans="1:13" ht="15.75" customHeight="1" x14ac:dyDescent="0.2">
      <c r="A76" s="90" t="str">
        <f t="shared" si="12"/>
        <v>Jorge Eliecer Gaitán</v>
      </c>
      <c r="B76" s="14">
        <f t="shared" ref="B76:B88" si="15">C53</f>
        <v>2</v>
      </c>
      <c r="C76" s="13">
        <v>1036.5618697334012</v>
      </c>
      <c r="D76" s="13">
        <v>946.73748351909865</v>
      </c>
      <c r="E76" s="13">
        <v>1035.2609735859207</v>
      </c>
      <c r="F76" s="13">
        <f t="shared" ref="F76:F88" si="16">SUM(C76:E76)</f>
        <v>3018.5603268384202</v>
      </c>
      <c r="G76" s="84">
        <f t="shared" si="13"/>
        <v>6.8675304796355238E-2</v>
      </c>
      <c r="H76" s="38">
        <v>910.99050732314095</v>
      </c>
      <c r="I76" s="38">
        <v>761.81714429606598</v>
      </c>
      <c r="J76" s="38">
        <v>651.91430203108769</v>
      </c>
      <c r="K76" s="38">
        <v>581.74728650977863</v>
      </c>
      <c r="L76" s="59">
        <f t="shared" ref="L76:L89" si="17">SUM(H76:K76)</f>
        <v>2906.4692401600732</v>
      </c>
      <c r="M76" s="85">
        <f t="shared" si="14"/>
        <v>6.2618548781052483E-2</v>
      </c>
    </row>
    <row r="77" spans="1:13" ht="15.75" customHeight="1" x14ac:dyDescent="0.2">
      <c r="A77" s="90" t="str">
        <f t="shared" si="12"/>
        <v>Paso del Comercio</v>
      </c>
      <c r="B77" s="14">
        <f t="shared" si="15"/>
        <v>2</v>
      </c>
      <c r="C77" s="13">
        <v>657.20610720170259</v>
      </c>
      <c r="D77" s="13">
        <v>427.06959470713645</v>
      </c>
      <c r="E77" s="13">
        <v>461.00328661588264</v>
      </c>
      <c r="F77" s="13">
        <f t="shared" si="16"/>
        <v>1545.2789885247216</v>
      </c>
      <c r="G77" s="84">
        <f t="shared" si="13"/>
        <v>3.5156662130880575E-2</v>
      </c>
      <c r="H77" s="38">
        <v>612.47385607624165</v>
      </c>
      <c r="I77" s="38">
        <v>563.01250933289884</v>
      </c>
      <c r="J77" s="38">
        <v>408.02022450749774</v>
      </c>
      <c r="K77" s="38">
        <v>267.68765881404539</v>
      </c>
      <c r="L77" s="59">
        <f t="shared" si="17"/>
        <v>1851.1942487306835</v>
      </c>
      <c r="M77" s="85">
        <f t="shared" si="14"/>
        <v>3.9883132346847712E-2</v>
      </c>
    </row>
    <row r="78" spans="1:13" ht="15.75" customHeight="1" x14ac:dyDescent="0.2">
      <c r="A78" s="90" t="str">
        <f t="shared" si="12"/>
        <v>Los Álcazares</v>
      </c>
      <c r="B78" s="14">
        <f t="shared" si="15"/>
        <v>3</v>
      </c>
      <c r="C78" s="13">
        <v>1107.0275961681821</v>
      </c>
      <c r="D78" s="13">
        <v>808.86297744035994</v>
      </c>
      <c r="E78" s="13">
        <v>707.46701688960081</v>
      </c>
      <c r="F78" s="13">
        <f t="shared" si="16"/>
        <v>2623.3575904981431</v>
      </c>
      <c r="G78" s="84">
        <f t="shared" si="13"/>
        <v>5.9684042261957344E-2</v>
      </c>
      <c r="H78" s="38">
        <v>612.36454127382967</v>
      </c>
      <c r="I78" s="38">
        <v>637.02111863619996</v>
      </c>
      <c r="J78" s="38">
        <v>564.57081336246051</v>
      </c>
      <c r="K78" s="38">
        <v>479.64868512553733</v>
      </c>
      <c r="L78" s="59">
        <f t="shared" si="17"/>
        <v>2293.6051583980275</v>
      </c>
      <c r="M78" s="85">
        <f t="shared" si="14"/>
        <v>4.9414672796506361E-2</v>
      </c>
    </row>
    <row r="79" spans="1:13" ht="15.75" customHeight="1" x14ac:dyDescent="0.2">
      <c r="A79" s="90" t="str">
        <f t="shared" si="12"/>
        <v>Petecuy Primera Etapa</v>
      </c>
      <c r="B79" s="14">
        <f t="shared" si="15"/>
        <v>2</v>
      </c>
      <c r="C79" s="13">
        <v>629.42576576057525</v>
      </c>
      <c r="D79" s="13">
        <v>403.58624064541885</v>
      </c>
      <c r="E79" s="13">
        <v>353.69782080993878</v>
      </c>
      <c r="F79" s="13">
        <f t="shared" si="16"/>
        <v>1386.7098272159328</v>
      </c>
      <c r="G79" s="84">
        <f t="shared" si="13"/>
        <v>3.154905310370263E-2</v>
      </c>
      <c r="H79" s="38">
        <v>311.75390636224842</v>
      </c>
      <c r="I79" s="38">
        <v>430.65360194237428</v>
      </c>
      <c r="J79" s="38">
        <v>404.29014278922034</v>
      </c>
      <c r="K79" s="38">
        <v>319.67276936863647</v>
      </c>
      <c r="L79" s="59">
        <f t="shared" si="17"/>
        <v>1466.3704204624794</v>
      </c>
      <c r="M79" s="85">
        <f t="shared" si="14"/>
        <v>3.159227919431383E-2</v>
      </c>
    </row>
    <row r="80" spans="1:13" ht="15.75" customHeight="1" x14ac:dyDescent="0.2">
      <c r="A80" s="90" t="str">
        <f t="shared" si="12"/>
        <v>Petecuy Segunda Etapa</v>
      </c>
      <c r="B80" s="14">
        <f t="shared" si="15"/>
        <v>2</v>
      </c>
      <c r="C80" s="13">
        <v>539.51103939490247</v>
      </c>
      <c r="D80" s="13">
        <v>371.80310139539233</v>
      </c>
      <c r="E80" s="13">
        <v>318.27866248602618</v>
      </c>
      <c r="F80" s="13">
        <f t="shared" si="16"/>
        <v>1229.5928032763209</v>
      </c>
      <c r="G80" s="84">
        <f t="shared" si="13"/>
        <v>2.7974481672476546E-2</v>
      </c>
      <c r="H80" s="38">
        <v>288.30671562777331</v>
      </c>
      <c r="I80" s="38">
        <v>334.20164560662698</v>
      </c>
      <c r="J80" s="38">
        <v>383.62021528925766</v>
      </c>
      <c r="K80" s="38">
        <v>346.84117429441238</v>
      </c>
      <c r="L80" s="59">
        <f t="shared" si="17"/>
        <v>1352.9697508180705</v>
      </c>
      <c r="M80" s="85">
        <f t="shared" si="14"/>
        <v>2.9149113697905082E-2</v>
      </c>
    </row>
    <row r="81" spans="1:13" ht="15.75" customHeight="1" x14ac:dyDescent="0.2">
      <c r="A81" s="90" t="str">
        <f t="shared" si="12"/>
        <v>La Rivera I</v>
      </c>
      <c r="B81" s="14">
        <f t="shared" si="15"/>
        <v>2</v>
      </c>
      <c r="C81" s="13">
        <v>331.56263695428743</v>
      </c>
      <c r="D81" s="13">
        <v>326.79290541066177</v>
      </c>
      <c r="E81" s="13">
        <v>328.15206679515785</v>
      </c>
      <c r="F81" s="13">
        <f t="shared" si="16"/>
        <v>986.50760916010699</v>
      </c>
      <c r="G81" s="84">
        <f t="shared" si="13"/>
        <v>2.2444047296531152E-2</v>
      </c>
      <c r="H81" s="38">
        <v>310.9941426619215</v>
      </c>
      <c r="I81" s="38">
        <v>266.12990153253435</v>
      </c>
      <c r="J81" s="38">
        <v>296.28951959003717</v>
      </c>
      <c r="K81" s="38">
        <v>294.12699950664864</v>
      </c>
      <c r="L81" s="59">
        <f t="shared" si="17"/>
        <v>1167.5405632911416</v>
      </c>
      <c r="M81" s="85">
        <f t="shared" si="14"/>
        <v>2.5154126768696626E-2</v>
      </c>
    </row>
    <row r="82" spans="1:13" ht="15.75" customHeight="1" x14ac:dyDescent="0.2">
      <c r="A82" s="90" t="str">
        <f t="shared" si="12"/>
        <v>Los Guaduales</v>
      </c>
      <c r="B82" s="14">
        <f t="shared" si="15"/>
        <v>3</v>
      </c>
      <c r="C82" s="13">
        <v>1005.8745592924639</v>
      </c>
      <c r="D82" s="13">
        <v>653.29516356853378</v>
      </c>
      <c r="E82" s="13">
        <v>648.30124184614249</v>
      </c>
      <c r="F82" s="13">
        <f t="shared" si="16"/>
        <v>2307.4709647071404</v>
      </c>
      <c r="G82" s="84">
        <f t="shared" si="13"/>
        <v>5.2497301578192122E-2</v>
      </c>
      <c r="H82" s="38">
        <v>822.20857892299466</v>
      </c>
      <c r="I82" s="38">
        <v>959.78627602276231</v>
      </c>
      <c r="J82" s="38">
        <v>754.92701159058527</v>
      </c>
      <c r="K82" s="38">
        <v>573.05871397035185</v>
      </c>
      <c r="L82" s="59">
        <f t="shared" si="17"/>
        <v>3109.9805805066944</v>
      </c>
      <c r="M82" s="85">
        <f t="shared" si="14"/>
        <v>6.7003107412159965E-2</v>
      </c>
    </row>
    <row r="83" spans="1:13" ht="15.75" customHeight="1" x14ac:dyDescent="0.2">
      <c r="A83" s="90" t="str">
        <f t="shared" si="12"/>
        <v>Petecuy Tercera Etapa</v>
      </c>
      <c r="B83" s="14">
        <f t="shared" si="15"/>
        <v>2</v>
      </c>
      <c r="C83" s="13">
        <v>491.95750943413856</v>
      </c>
      <c r="D83" s="13">
        <v>277.23381151112858</v>
      </c>
      <c r="E83" s="13">
        <v>256.39481170501176</v>
      </c>
      <c r="F83" s="13">
        <f t="shared" si="16"/>
        <v>1025.5861326502788</v>
      </c>
      <c r="G83" s="84">
        <f t="shared" si="13"/>
        <v>2.3333123286769838E-2</v>
      </c>
      <c r="H83" s="38">
        <v>283.72775678802356</v>
      </c>
      <c r="I83" s="38">
        <v>335.03630192579578</v>
      </c>
      <c r="J83" s="38">
        <v>315.93675134381863</v>
      </c>
      <c r="K83" s="38">
        <v>232.24341023672096</v>
      </c>
      <c r="L83" s="59">
        <f t="shared" si="17"/>
        <v>1166.944220294359</v>
      </c>
      <c r="M83" s="85">
        <f t="shared" si="14"/>
        <v>2.5141278831922242E-2</v>
      </c>
    </row>
    <row r="84" spans="1:13" ht="15.75" customHeight="1" x14ac:dyDescent="0.2">
      <c r="A84" s="90" t="str">
        <f t="shared" si="12"/>
        <v>Ciudadela Floralia</v>
      </c>
      <c r="B84" s="14">
        <f t="shared" si="15"/>
        <v>2</v>
      </c>
      <c r="C84" s="13">
        <v>3826.7557362372941</v>
      </c>
      <c r="D84" s="13">
        <v>2390.2461864190377</v>
      </c>
      <c r="E84" s="13">
        <v>2290.2398401250516</v>
      </c>
      <c r="F84" s="13">
        <f t="shared" si="16"/>
        <v>8507.2417627813829</v>
      </c>
      <c r="G84" s="84">
        <f t="shared" si="13"/>
        <v>0.19354836669678638</v>
      </c>
      <c r="H84" s="38">
        <v>2647.1004809279498</v>
      </c>
      <c r="I84" s="38">
        <v>2974.8398363851356</v>
      </c>
      <c r="J84" s="38">
        <v>2733.2355238143032</v>
      </c>
      <c r="K84" s="38">
        <v>1917.544689115221</v>
      </c>
      <c r="L84" s="59">
        <f t="shared" si="17"/>
        <v>10272.720530242608</v>
      </c>
      <c r="M84" s="85">
        <f t="shared" si="14"/>
        <v>0.22132105950025072</v>
      </c>
    </row>
    <row r="85" spans="1:13" ht="15.75" customHeight="1" x14ac:dyDescent="0.2">
      <c r="A85" s="90" t="str">
        <f t="shared" si="12"/>
        <v>Fonaviemcali</v>
      </c>
      <c r="B85" s="14">
        <f t="shared" si="15"/>
        <v>3</v>
      </c>
      <c r="C85" s="13">
        <v>265.61502246098541</v>
      </c>
      <c r="D85" s="13">
        <v>195.33387822339512</v>
      </c>
      <c r="E85" s="13">
        <v>205.78694056778514</v>
      </c>
      <c r="F85" s="13">
        <f t="shared" si="16"/>
        <v>666.73584125216564</v>
      </c>
      <c r="G85" s="84">
        <f t="shared" si="13"/>
        <v>1.5168915694523995E-2</v>
      </c>
      <c r="H85" s="38">
        <v>206.69914497660474</v>
      </c>
      <c r="I85" s="38">
        <v>209.7356242206076</v>
      </c>
      <c r="J85" s="38">
        <v>193.3144241541232</v>
      </c>
      <c r="K85" s="38">
        <v>160.8253749905135</v>
      </c>
      <c r="L85" s="59">
        <f t="shared" si="17"/>
        <v>770.57456834184904</v>
      </c>
      <c r="M85" s="85">
        <f t="shared" si="14"/>
        <v>1.6601676195442911E-2</v>
      </c>
    </row>
    <row r="86" spans="1:13" ht="15.75" customHeight="1" x14ac:dyDescent="0.2">
      <c r="A86" s="90" t="str">
        <f t="shared" si="12"/>
        <v>San Luis II</v>
      </c>
      <c r="B86" s="14">
        <f t="shared" si="15"/>
        <v>2</v>
      </c>
      <c r="C86" s="13">
        <v>990.33690220862127</v>
      </c>
      <c r="D86" s="13">
        <v>723.99763802051314</v>
      </c>
      <c r="E86" s="13">
        <v>680.91829657716767</v>
      </c>
      <c r="F86" s="13">
        <f t="shared" si="16"/>
        <v>2395.2528368063022</v>
      </c>
      <c r="G86" s="84">
        <f t="shared" si="13"/>
        <v>5.4494428078664843E-2</v>
      </c>
      <c r="H86" s="38">
        <v>569.08160082940378</v>
      </c>
      <c r="I86" s="38">
        <v>518.47508996439615</v>
      </c>
      <c r="J86" s="38">
        <v>537.90921092572569</v>
      </c>
      <c r="K86" s="38">
        <v>547.84050288218873</v>
      </c>
      <c r="L86" s="59">
        <f t="shared" si="17"/>
        <v>2173.3064046017143</v>
      </c>
      <c r="M86" s="85">
        <f t="shared" si="14"/>
        <v>4.6822891235976452E-2</v>
      </c>
    </row>
    <row r="87" spans="1:13" ht="15.75" customHeight="1" x14ac:dyDescent="0.2">
      <c r="A87" s="90" t="str">
        <f t="shared" si="12"/>
        <v>Urbanizacion Calimio</v>
      </c>
      <c r="B87" s="14">
        <f t="shared" si="15"/>
        <v>2</v>
      </c>
      <c r="C87" s="13">
        <v>2862.1387955267151</v>
      </c>
      <c r="D87" s="13">
        <v>2287.9583837986047</v>
      </c>
      <c r="E87" s="13">
        <v>3140.2660374463494</v>
      </c>
      <c r="F87" s="13">
        <f t="shared" si="16"/>
        <v>8290.3632167716678</v>
      </c>
      <c r="G87" s="84">
        <f t="shared" si="13"/>
        <v>0.18861416010877116</v>
      </c>
      <c r="H87" s="38">
        <v>3002.7905158835983</v>
      </c>
      <c r="I87" s="38">
        <v>2164.6962070373061</v>
      </c>
      <c r="J87" s="38">
        <v>1436.5720210917443</v>
      </c>
      <c r="K87" s="38">
        <v>1089.930546228107</v>
      </c>
      <c r="L87" s="59">
        <f t="shared" si="17"/>
        <v>7693.9892902407564</v>
      </c>
      <c r="M87" s="85">
        <f t="shared" si="14"/>
        <v>0.16576347584717666</v>
      </c>
    </row>
    <row r="88" spans="1:13" ht="15.75" customHeight="1" x14ac:dyDescent="0.2">
      <c r="A88" s="90" t="str">
        <f t="shared" si="12"/>
        <v>Sector Puente del Comercio</v>
      </c>
      <c r="B88" s="14">
        <f t="shared" si="15"/>
        <v>2</v>
      </c>
      <c r="C88" s="13">
        <v>3227.6275643522122</v>
      </c>
      <c r="D88" s="13">
        <v>2234.2405251827386</v>
      </c>
      <c r="E88" s="13">
        <v>2626.3998989886613</v>
      </c>
      <c r="F88" s="13">
        <f t="shared" si="16"/>
        <v>8088.2679885236121</v>
      </c>
      <c r="G88" s="84">
        <f t="shared" si="13"/>
        <v>0.18401628897317562</v>
      </c>
      <c r="H88" s="38">
        <v>3084.0329482457096</v>
      </c>
      <c r="I88" s="38">
        <v>2435.6058013290472</v>
      </c>
      <c r="J88" s="38">
        <v>1670.4267611528448</v>
      </c>
      <c r="K88" s="38">
        <v>1267.3156867366581</v>
      </c>
      <c r="L88" s="59">
        <f t="shared" si="17"/>
        <v>8457.3811974642595</v>
      </c>
      <c r="M88" s="85">
        <f t="shared" si="14"/>
        <v>0.18221040489807652</v>
      </c>
    </row>
    <row r="89" spans="1:13" ht="19.5" customHeight="1" x14ac:dyDescent="0.25">
      <c r="A89" s="73" t="s">
        <v>99</v>
      </c>
      <c r="B89" s="81">
        <f>AVERAGE(B75:B88)</f>
        <v>2.2142857142857144</v>
      </c>
      <c r="C89" s="81">
        <f>SUM(C75:C88)</f>
        <v>17697.467040380983</v>
      </c>
      <c r="D89" s="81">
        <f>SUM(D75:D88)</f>
        <v>12585.878354714119</v>
      </c>
      <c r="E89" s="81">
        <f>SUM(E75:E88)</f>
        <v>13670.741678700055</v>
      </c>
      <c r="F89" s="81">
        <f>SUM(F75:F88)</f>
        <v>43954.087073795155</v>
      </c>
      <c r="G89" s="84">
        <f t="shared" si="13"/>
        <v>1</v>
      </c>
      <c r="H89" s="59">
        <f>SUM(H75:H88)</f>
        <v>14216.163253834195</v>
      </c>
      <c r="I89" s="59">
        <f>SUM(I75:I88)</f>
        <v>13012.753060370433</v>
      </c>
      <c r="J89" s="59">
        <f>SUM(J75:J88)</f>
        <v>10738.97085029327</v>
      </c>
      <c r="K89" s="59">
        <f>SUM(K75:K88)</f>
        <v>8447.5807238210255</v>
      </c>
      <c r="L89" s="59">
        <f t="shared" si="17"/>
        <v>46415.467888318919</v>
      </c>
      <c r="M89" s="85">
        <f t="shared" si="14"/>
        <v>1</v>
      </c>
    </row>
    <row r="90" spans="1:13" ht="19.5" customHeight="1" x14ac:dyDescent="0.25">
      <c r="A90" s="40" t="s">
        <v>188</v>
      </c>
    </row>
    <row r="91" spans="1:13" ht="19.5" customHeight="1" x14ac:dyDescent="0.25">
      <c r="A91" s="40" t="s">
        <v>189</v>
      </c>
    </row>
    <row r="92" spans="1:13" ht="24.75" customHeight="1" x14ac:dyDescent="0.25"/>
    <row r="93" spans="1:13" ht="24.75" customHeight="1" x14ac:dyDescent="0.25">
      <c r="B93" s="140" t="s">
        <v>82</v>
      </c>
      <c r="C93" s="141" t="s">
        <v>83</v>
      </c>
      <c r="D93" s="116" t="s">
        <v>192</v>
      </c>
      <c r="E93" s="116"/>
      <c r="F93" s="116"/>
      <c r="G93" s="116"/>
      <c r="H93" s="116"/>
      <c r="I93" s="116"/>
      <c r="J93" s="116"/>
      <c r="K93" s="116"/>
      <c r="L93" s="105"/>
      <c r="M93" s="105"/>
    </row>
    <row r="94" spans="1:13" ht="24.75" customHeight="1" x14ac:dyDescent="0.25">
      <c r="B94" s="140"/>
      <c r="C94" s="141"/>
      <c r="D94" s="116"/>
      <c r="E94" s="116"/>
      <c r="F94" s="116"/>
      <c r="G94" s="116"/>
      <c r="H94" s="116"/>
      <c r="I94" s="116"/>
      <c r="J94" s="116"/>
      <c r="K94" s="116"/>
      <c r="L94" s="105"/>
      <c r="M94" s="105"/>
    </row>
    <row r="95" spans="1:13" ht="24.75" customHeight="1" x14ac:dyDescent="0.25">
      <c r="B95" s="140"/>
      <c r="C95" s="141"/>
      <c r="D95" s="113" t="s">
        <v>107</v>
      </c>
      <c r="E95" s="113"/>
      <c r="F95" s="113"/>
      <c r="G95" s="113"/>
      <c r="H95" s="113"/>
      <c r="I95" s="162" t="s">
        <v>132</v>
      </c>
      <c r="J95" s="164" t="s">
        <v>133</v>
      </c>
      <c r="K95" s="165"/>
      <c r="L95" s="105"/>
      <c r="M95" s="105"/>
    </row>
    <row r="96" spans="1:13" ht="24.75" customHeight="1" x14ac:dyDescent="0.25">
      <c r="B96" s="140"/>
      <c r="C96" s="141"/>
      <c r="D96" s="23" t="s">
        <v>96</v>
      </c>
      <c r="E96" s="23" t="s">
        <v>97</v>
      </c>
      <c r="F96" s="23" t="s">
        <v>98</v>
      </c>
      <c r="G96" s="23" t="s">
        <v>103</v>
      </c>
      <c r="H96" s="23" t="s">
        <v>120</v>
      </c>
      <c r="I96" s="163"/>
      <c r="J96" s="166"/>
      <c r="K96" s="167"/>
      <c r="L96" s="105"/>
      <c r="M96" s="105"/>
    </row>
    <row r="97" spans="2:13" ht="14.25" customHeight="1" x14ac:dyDescent="0.2">
      <c r="B97" s="78" t="str">
        <f t="shared" ref="B97:B110" si="18">C30</f>
        <v>San Luis</v>
      </c>
      <c r="C97" s="14">
        <f>C52</f>
        <v>2</v>
      </c>
      <c r="D97" s="13">
        <v>317.66786819381815</v>
      </c>
      <c r="E97" s="13">
        <v>351.24282876241784</v>
      </c>
      <c r="F97" s="13">
        <v>482.58770728360849</v>
      </c>
      <c r="G97" s="16">
        <f>SUM(D97:F97)</f>
        <v>1151.4984042398446</v>
      </c>
      <c r="H97" s="82">
        <f t="shared" ref="H97:H110" si="19">G97/$G$111</f>
        <v>7.3569065900937286E-2</v>
      </c>
      <c r="I97" s="86">
        <v>8460.9660454517252</v>
      </c>
      <c r="J97" s="114">
        <f t="shared" ref="J97:J111" si="20">I97/$I$111</f>
        <v>3.9913562386367112E-2</v>
      </c>
      <c r="K97" s="115"/>
      <c r="L97" s="105"/>
      <c r="M97" s="105"/>
    </row>
    <row r="98" spans="2:13" ht="14.25" customHeight="1" x14ac:dyDescent="0.2">
      <c r="B98" s="90" t="str">
        <f t="shared" si="18"/>
        <v>Jorge Eliecer Gaitán</v>
      </c>
      <c r="C98" s="14">
        <f t="shared" ref="C98:C110" si="21">C53</f>
        <v>2</v>
      </c>
      <c r="D98" s="13">
        <v>381.8611555929989</v>
      </c>
      <c r="E98" s="13">
        <v>292.21244858056144</v>
      </c>
      <c r="F98" s="13">
        <v>447.54895402778908</v>
      </c>
      <c r="G98" s="16">
        <f t="shared" ref="G98:G110" si="22">SUM(D98:F98)</f>
        <v>1121.6225582013494</v>
      </c>
      <c r="H98" s="82">
        <f t="shared" si="19"/>
        <v>7.1660302434171333E-2</v>
      </c>
      <c r="I98" s="86">
        <v>12525.659594130442</v>
      </c>
      <c r="J98" s="114">
        <f t="shared" si="20"/>
        <v>5.9088252210806685E-2</v>
      </c>
      <c r="K98" s="115"/>
      <c r="L98" s="105"/>
      <c r="M98" s="105"/>
    </row>
    <row r="99" spans="2:13" ht="14.25" customHeight="1" x14ac:dyDescent="0.2">
      <c r="B99" s="90" t="str">
        <f t="shared" si="18"/>
        <v>Paso del Comercio</v>
      </c>
      <c r="C99" s="14">
        <f t="shared" si="21"/>
        <v>2</v>
      </c>
      <c r="D99" s="13">
        <v>153.65069402976644</v>
      </c>
      <c r="E99" s="13">
        <v>152.15874381372518</v>
      </c>
      <c r="F99" s="13">
        <v>232.23967866572917</v>
      </c>
      <c r="G99" s="16">
        <f t="shared" si="22"/>
        <v>538.04911650922077</v>
      </c>
      <c r="H99" s="82">
        <f t="shared" si="19"/>
        <v>3.4375879953163255E-2</v>
      </c>
      <c r="I99" s="86">
        <v>8641.1082717677054</v>
      </c>
      <c r="J99" s="114">
        <f t="shared" si="20"/>
        <v>4.0763361091368071E-2</v>
      </c>
      <c r="K99" s="115"/>
      <c r="L99" s="105"/>
      <c r="M99" s="105"/>
    </row>
    <row r="100" spans="2:13" ht="14.25" customHeight="1" x14ac:dyDescent="0.2">
      <c r="B100" s="90" t="str">
        <f t="shared" si="18"/>
        <v>Los Álcazares</v>
      </c>
      <c r="C100" s="14">
        <f t="shared" si="21"/>
        <v>3</v>
      </c>
      <c r="D100" s="13">
        <v>255.07026013987041</v>
      </c>
      <c r="E100" s="13">
        <v>218.44026225721439</v>
      </c>
      <c r="F100" s="13">
        <v>323.3076202180157</v>
      </c>
      <c r="G100" s="16">
        <f t="shared" si="22"/>
        <v>796.81814261510044</v>
      </c>
      <c r="H100" s="82">
        <f t="shared" si="19"/>
        <v>5.090859546940598E-2</v>
      </c>
      <c r="I100" s="86">
        <v>10228.613537751715</v>
      </c>
      <c r="J100" s="114">
        <f t="shared" si="20"/>
        <v>4.8252221126044666E-2</v>
      </c>
      <c r="K100" s="115"/>
      <c r="L100" s="105"/>
      <c r="M100" s="105"/>
    </row>
    <row r="101" spans="2:13" ht="14.25" customHeight="1" x14ac:dyDescent="0.2">
      <c r="B101" s="90" t="str">
        <f t="shared" si="18"/>
        <v>Petecuy Primera Etapa</v>
      </c>
      <c r="C101" s="14">
        <f t="shared" si="21"/>
        <v>2</v>
      </c>
      <c r="D101" s="13">
        <v>175.86825794812503</v>
      </c>
      <c r="E101" s="13">
        <v>150.88204501965987</v>
      </c>
      <c r="F101" s="13">
        <v>211.69714681877414</v>
      </c>
      <c r="G101" s="16">
        <f t="shared" si="22"/>
        <v>538.4474497865591</v>
      </c>
      <c r="H101" s="82">
        <f t="shared" si="19"/>
        <v>3.4401329408432262E-2</v>
      </c>
      <c r="I101" s="86">
        <v>6530.6049746457102</v>
      </c>
      <c r="J101" s="114">
        <f t="shared" si="20"/>
        <v>3.080732243528635E-2</v>
      </c>
      <c r="K101" s="115"/>
      <c r="L101" s="105"/>
      <c r="M101" s="105"/>
    </row>
    <row r="102" spans="2:13" ht="14.25" customHeight="1" x14ac:dyDescent="0.2">
      <c r="B102" s="90" t="str">
        <f t="shared" si="18"/>
        <v>Petecuy Segunda Etapa</v>
      </c>
      <c r="C102" s="14">
        <f t="shared" si="21"/>
        <v>2</v>
      </c>
      <c r="D102" s="13">
        <v>174.45339009254457</v>
      </c>
      <c r="E102" s="13">
        <v>123.24536721288042</v>
      </c>
      <c r="F102" s="13">
        <v>188.74958622530193</v>
      </c>
      <c r="G102" s="16">
        <f t="shared" si="22"/>
        <v>486.4483435307269</v>
      </c>
      <c r="H102" s="82">
        <f t="shared" si="19"/>
        <v>3.1079114057686243E-2</v>
      </c>
      <c r="I102" s="86">
        <v>5689.338040970757</v>
      </c>
      <c r="J102" s="114">
        <f t="shared" si="20"/>
        <v>2.683874957251341E-2</v>
      </c>
      <c r="K102" s="115"/>
      <c r="L102" s="105"/>
      <c r="M102" s="105"/>
    </row>
    <row r="103" spans="2:13" ht="14.25" customHeight="1" x14ac:dyDescent="0.2">
      <c r="B103" s="90" t="str">
        <f t="shared" si="18"/>
        <v>La Rivera I</v>
      </c>
      <c r="C103" s="14">
        <f t="shared" si="21"/>
        <v>2</v>
      </c>
      <c r="D103" s="13">
        <v>186.147363266518</v>
      </c>
      <c r="E103" s="13">
        <v>143.71795293798539</v>
      </c>
      <c r="F103" s="13">
        <v>155.96397606673759</v>
      </c>
      <c r="G103" s="16">
        <f t="shared" si="22"/>
        <v>485.829292271241</v>
      </c>
      <c r="H103" s="82">
        <f t="shared" si="19"/>
        <v>3.1039562962576178E-2</v>
      </c>
      <c r="I103" s="86">
        <v>4229.4589690140328</v>
      </c>
      <c r="J103" s="114">
        <f t="shared" si="20"/>
        <v>1.9951950346269086E-2</v>
      </c>
      <c r="K103" s="115"/>
      <c r="L103" s="105"/>
      <c r="M103" s="105"/>
    </row>
    <row r="104" spans="2:13" ht="14.25" customHeight="1" x14ac:dyDescent="0.2">
      <c r="B104" s="90" t="str">
        <f t="shared" si="18"/>
        <v>Los Guaduales</v>
      </c>
      <c r="C104" s="14">
        <f t="shared" si="21"/>
        <v>3</v>
      </c>
      <c r="D104" s="13">
        <v>342.67573590921944</v>
      </c>
      <c r="E104" s="13">
        <v>290.40178340471562</v>
      </c>
      <c r="F104" s="13">
        <v>467.41402943482962</v>
      </c>
      <c r="G104" s="16">
        <f t="shared" si="22"/>
        <v>1100.4915487487647</v>
      </c>
      <c r="H104" s="82">
        <f t="shared" si="19"/>
        <v>7.031024530752096E-2</v>
      </c>
      <c r="I104" s="86">
        <v>12529.92396621238</v>
      </c>
      <c r="J104" s="114">
        <f t="shared" si="20"/>
        <v>5.9108368859451386E-2</v>
      </c>
      <c r="K104" s="115"/>
      <c r="L104" s="105"/>
      <c r="M104" s="105"/>
    </row>
    <row r="105" spans="2:13" ht="14.25" customHeight="1" x14ac:dyDescent="0.2">
      <c r="B105" s="90" t="str">
        <f t="shared" si="18"/>
        <v>Petecuy Tercera Etapa</v>
      </c>
      <c r="C105" s="14">
        <f t="shared" si="21"/>
        <v>2</v>
      </c>
      <c r="D105" s="13">
        <v>119.19020684059412</v>
      </c>
      <c r="E105" s="13">
        <v>77.224387663236485</v>
      </c>
      <c r="F105" s="13">
        <v>151.96283692590217</v>
      </c>
      <c r="G105" s="16">
        <f t="shared" si="22"/>
        <v>348.37743142973272</v>
      </c>
      <c r="H105" s="82">
        <f t="shared" si="19"/>
        <v>2.2257783525260415E-2</v>
      </c>
      <c r="I105" s="86">
        <v>4990.6359064915496</v>
      </c>
      <c r="J105" s="114">
        <f t="shared" si="20"/>
        <v>2.3542708543130599E-2</v>
      </c>
      <c r="K105" s="115"/>
      <c r="L105" s="105"/>
      <c r="M105" s="105"/>
    </row>
    <row r="106" spans="2:13" ht="14.25" customHeight="1" x14ac:dyDescent="0.2">
      <c r="B106" s="90" t="str">
        <f t="shared" si="18"/>
        <v>Ciudadela Floralia</v>
      </c>
      <c r="C106" s="14">
        <f t="shared" si="21"/>
        <v>2</v>
      </c>
      <c r="D106" s="13">
        <v>1084.3600581834014</v>
      </c>
      <c r="E106" s="13">
        <v>889.24068394719575</v>
      </c>
      <c r="F106" s="13">
        <v>1400.9033121952759</v>
      </c>
      <c r="G106" s="16">
        <f t="shared" si="22"/>
        <v>3374.5040543258729</v>
      </c>
      <c r="H106" s="82">
        <f t="shared" si="19"/>
        <v>0.21559657420417105</v>
      </c>
      <c r="I106" s="86">
        <v>43549.009007947367</v>
      </c>
      <c r="J106" s="114">
        <f t="shared" si="20"/>
        <v>0.20543707167310463</v>
      </c>
      <c r="K106" s="115"/>
      <c r="L106" s="105"/>
      <c r="M106" s="105"/>
    </row>
    <row r="107" spans="2:13" ht="14.25" customHeight="1" x14ac:dyDescent="0.2">
      <c r="B107" s="90" t="str">
        <f t="shared" si="18"/>
        <v>Fonaviemcali</v>
      </c>
      <c r="C107" s="14">
        <f t="shared" si="21"/>
        <v>3</v>
      </c>
      <c r="D107" s="13">
        <v>92.278182570459933</v>
      </c>
      <c r="E107" s="13">
        <v>66.741127248108569</v>
      </c>
      <c r="F107" s="13">
        <v>85.127634373693041</v>
      </c>
      <c r="G107" s="16">
        <f t="shared" si="22"/>
        <v>244.14694419226154</v>
      </c>
      <c r="H107" s="82">
        <f t="shared" si="19"/>
        <v>1.5598512825252452E-2</v>
      </c>
      <c r="I107" s="86">
        <v>3034.2186369305964</v>
      </c>
      <c r="J107" s="114">
        <f t="shared" si="20"/>
        <v>1.4313551692375496E-2</v>
      </c>
      <c r="K107" s="115"/>
      <c r="L107" s="105"/>
      <c r="M107" s="105"/>
    </row>
    <row r="108" spans="2:13" ht="14.25" customHeight="1" x14ac:dyDescent="0.2">
      <c r="B108" s="90" t="str">
        <f t="shared" si="18"/>
        <v>San Luis II</v>
      </c>
      <c r="C108" s="14">
        <f t="shared" si="21"/>
        <v>2</v>
      </c>
      <c r="D108" s="13">
        <v>409.79969328405053</v>
      </c>
      <c r="E108" s="13">
        <v>321.86363420431684</v>
      </c>
      <c r="F108" s="13">
        <v>403.21583506839011</v>
      </c>
      <c r="G108" s="16">
        <f t="shared" si="22"/>
        <v>1134.8791625567574</v>
      </c>
      <c r="H108" s="82">
        <f t="shared" si="19"/>
        <v>7.250726496217369E-2</v>
      </c>
      <c r="I108" s="86">
        <v>9944.3088420170479</v>
      </c>
      <c r="J108" s="114">
        <f t="shared" si="20"/>
        <v>4.6911048835672126E-2</v>
      </c>
      <c r="K108" s="115"/>
      <c r="L108" s="105"/>
      <c r="M108" s="105"/>
    </row>
    <row r="109" spans="2:13" ht="14.25" customHeight="1" x14ac:dyDescent="0.2">
      <c r="B109" s="90" t="str">
        <f t="shared" si="18"/>
        <v>Urbanizacion Calimio</v>
      </c>
      <c r="C109" s="14">
        <f t="shared" si="21"/>
        <v>2</v>
      </c>
      <c r="D109" s="13">
        <v>656.75786568976969</v>
      </c>
      <c r="E109" s="13">
        <v>676.79718570132593</v>
      </c>
      <c r="F109" s="13">
        <v>852.62474536501168</v>
      </c>
      <c r="G109" s="16">
        <f t="shared" si="22"/>
        <v>2186.1797967561074</v>
      </c>
      <c r="H109" s="82">
        <f t="shared" si="19"/>
        <v>0.13967470987944811</v>
      </c>
      <c r="I109" s="86">
        <v>38439.708903649545</v>
      </c>
      <c r="J109" s="114">
        <f t="shared" si="20"/>
        <v>0.18133457943190387</v>
      </c>
      <c r="K109" s="115"/>
      <c r="L109" s="105"/>
      <c r="M109" s="105"/>
    </row>
    <row r="110" spans="2:13" ht="24.75" customHeight="1" x14ac:dyDescent="0.2">
      <c r="B110" s="90" t="str">
        <f t="shared" si="18"/>
        <v>Sector Puente del Comercio</v>
      </c>
      <c r="C110" s="14">
        <f t="shared" si="21"/>
        <v>2</v>
      </c>
      <c r="D110" s="13">
        <v>606.87245736359853</v>
      </c>
      <c r="E110" s="13">
        <v>538.30256307027787</v>
      </c>
      <c r="F110" s="13">
        <v>999.4700009483895</v>
      </c>
      <c r="G110" s="16">
        <f t="shared" si="22"/>
        <v>2144.6450213822659</v>
      </c>
      <c r="H110" s="82">
        <f t="shared" si="19"/>
        <v>0.13702105910980075</v>
      </c>
      <c r="I110" s="86">
        <v>43188.677396180196</v>
      </c>
      <c r="J110" s="114">
        <f t="shared" si="20"/>
        <v>0.20373725179570651</v>
      </c>
      <c r="K110" s="115"/>
      <c r="L110" s="105"/>
      <c r="M110" s="105"/>
    </row>
    <row r="111" spans="2:13" ht="24.75" customHeight="1" x14ac:dyDescent="0.2">
      <c r="B111" s="11" t="s">
        <v>101</v>
      </c>
      <c r="C111" s="14">
        <f>AVERAGE(C97:C110)</f>
        <v>2.2142857142857144</v>
      </c>
      <c r="D111" s="13">
        <f>SUM(D97:D110)</f>
        <v>4956.6531891047352</v>
      </c>
      <c r="E111" s="13">
        <f>SUM(E97:E110)</f>
        <v>4292.4710138236214</v>
      </c>
      <c r="F111" s="13">
        <f>SUM(F97:F110)</f>
        <v>6402.8130636174483</v>
      </c>
      <c r="G111" s="13">
        <f>SUM(D111:F111)</f>
        <v>15651.937266545805</v>
      </c>
      <c r="H111" s="82">
        <f>SUM(H97:H110)</f>
        <v>1</v>
      </c>
      <c r="I111" s="38">
        <f>SUM(I97:I110)</f>
        <v>211982.23209316077</v>
      </c>
      <c r="J111" s="114">
        <f t="shared" si="20"/>
        <v>1</v>
      </c>
      <c r="K111" s="115"/>
      <c r="L111" s="105"/>
      <c r="M111" s="105"/>
    </row>
    <row r="112" spans="2:13" ht="15" customHeight="1" x14ac:dyDescent="0.25">
      <c r="B112" s="168" t="s">
        <v>190</v>
      </c>
      <c r="C112" s="168"/>
      <c r="D112" s="168"/>
      <c r="E112" s="168"/>
      <c r="F112" s="168"/>
    </row>
    <row r="114" spans="1:13" x14ac:dyDescent="0.25">
      <c r="A114" s="6"/>
      <c r="B114" s="12"/>
      <c r="C114" s="12"/>
    </row>
    <row r="115" spans="1:13" ht="25.5" customHeight="1" x14ac:dyDescent="0.25">
      <c r="B115" s="116" t="s">
        <v>193</v>
      </c>
      <c r="C115" s="116"/>
      <c r="D115" s="116"/>
      <c r="E115" s="116"/>
      <c r="F115" s="116"/>
      <c r="G115" s="116"/>
      <c r="H115" s="116"/>
      <c r="I115" s="116"/>
      <c r="J115" s="116"/>
      <c r="K115" s="116"/>
      <c r="L115" s="105"/>
      <c r="M115" s="105"/>
    </row>
    <row r="116" spans="1:13" ht="76.5" customHeight="1" x14ac:dyDescent="0.25">
      <c r="B116" s="27" t="s">
        <v>131</v>
      </c>
      <c r="C116" s="41" t="s">
        <v>135</v>
      </c>
      <c r="D116" s="41" t="s">
        <v>134</v>
      </c>
      <c r="E116" s="41" t="s">
        <v>136</v>
      </c>
      <c r="F116" s="41" t="s">
        <v>123</v>
      </c>
      <c r="G116" s="41" t="s">
        <v>121</v>
      </c>
      <c r="H116" s="22" t="s">
        <v>137</v>
      </c>
      <c r="I116" s="22" t="s">
        <v>139</v>
      </c>
      <c r="J116" s="22" t="s">
        <v>140</v>
      </c>
      <c r="K116" s="22" t="s">
        <v>122</v>
      </c>
      <c r="L116" s="105"/>
      <c r="M116" s="105"/>
    </row>
    <row r="117" spans="1:13" ht="12.75" customHeight="1" x14ac:dyDescent="0.25">
      <c r="B117" s="27" t="s">
        <v>7</v>
      </c>
      <c r="C117" s="42">
        <v>3990</v>
      </c>
      <c r="D117" s="42">
        <v>3657</v>
      </c>
      <c r="E117" s="42">
        <f>SUM(C117:D117)</f>
        <v>7647</v>
      </c>
      <c r="F117" s="43">
        <f>E117/$E$132</f>
        <v>7.2790443101232685E-2</v>
      </c>
      <c r="G117" s="110">
        <f>SUM(F117:F118)</f>
        <v>0.1479320356003998</v>
      </c>
      <c r="H117" s="16">
        <f>F10</f>
        <v>19202.136455690448</v>
      </c>
      <c r="I117" s="24">
        <f>E117/H117</f>
        <v>0.39823693668908666</v>
      </c>
      <c r="J117" s="112">
        <f>(SUM(E117:E118)/SUM(H117:H118))</f>
        <v>0.36317188212831619</v>
      </c>
      <c r="K117" s="113" t="s">
        <v>115</v>
      </c>
      <c r="L117" s="105"/>
      <c r="M117" s="105"/>
    </row>
    <row r="118" spans="1:13" ht="12.75" customHeight="1" x14ac:dyDescent="0.25">
      <c r="B118" s="27" t="s">
        <v>8</v>
      </c>
      <c r="C118" s="42">
        <v>4029</v>
      </c>
      <c r="D118" s="42">
        <v>3865</v>
      </c>
      <c r="E118" s="42">
        <f t="shared" ref="E118:E131" si="23">SUM(C118:D118)</f>
        <v>7894</v>
      </c>
      <c r="F118" s="43">
        <f t="shared" ref="F118:F132" si="24">E118/$E$132</f>
        <v>7.5141592499167104E-2</v>
      </c>
      <c r="G118" s="110"/>
      <c r="H118" s="16">
        <f>F11</f>
        <v>23590.273322633308</v>
      </c>
      <c r="I118" s="24">
        <f>E118/H118</f>
        <v>0.33462944206018286</v>
      </c>
      <c r="J118" s="112"/>
      <c r="K118" s="113"/>
      <c r="L118" s="105"/>
      <c r="M118" s="105"/>
    </row>
    <row r="119" spans="1:13" ht="12.75" customHeight="1" x14ac:dyDescent="0.25">
      <c r="B119" s="27" t="s">
        <v>9</v>
      </c>
      <c r="C119" s="42">
        <v>4607</v>
      </c>
      <c r="D119" s="42">
        <v>4544</v>
      </c>
      <c r="E119" s="42">
        <f t="shared" si="23"/>
        <v>9151</v>
      </c>
      <c r="F119" s="43">
        <f t="shared" si="24"/>
        <v>8.7106753605254397E-2</v>
      </c>
      <c r="G119" s="110">
        <f>SUM(F119:F121)</f>
        <v>0.27596973014135456</v>
      </c>
      <c r="H119" s="16">
        <f t="shared" ref="H119:H131" si="25">F12</f>
        <v>24422.061127528854</v>
      </c>
      <c r="I119" s="24">
        <f t="shared" ref="I119:I132" si="26">E119/H119</f>
        <v>0.3747021986479625</v>
      </c>
      <c r="J119" s="112">
        <f>(SUM(E119:E121)/SUM(H119:H121))</f>
        <v>0.45896416701926085</v>
      </c>
      <c r="K119" s="113" t="s">
        <v>125</v>
      </c>
      <c r="L119" s="105"/>
      <c r="M119" s="105"/>
    </row>
    <row r="120" spans="1:13" x14ac:dyDescent="0.25">
      <c r="B120" s="27" t="s">
        <v>10</v>
      </c>
      <c r="C120" s="42">
        <v>4867</v>
      </c>
      <c r="D120" s="42">
        <v>5023</v>
      </c>
      <c r="E120" s="42">
        <f t="shared" si="23"/>
        <v>9890</v>
      </c>
      <c r="F120" s="43">
        <f t="shared" si="24"/>
        <v>9.4141164152110796E-2</v>
      </c>
      <c r="G120" s="111"/>
      <c r="H120" s="16">
        <f t="shared" si="25"/>
        <v>19773.98965823133</v>
      </c>
      <c r="I120" s="24">
        <f t="shared" si="26"/>
        <v>0.50015197595104854</v>
      </c>
      <c r="J120" s="113"/>
      <c r="K120" s="113"/>
      <c r="L120" s="105"/>
      <c r="M120" s="105"/>
    </row>
    <row r="121" spans="1:13" x14ac:dyDescent="0.25">
      <c r="B121" s="27" t="s">
        <v>11</v>
      </c>
      <c r="C121" s="42">
        <v>4909</v>
      </c>
      <c r="D121" s="42">
        <v>5042</v>
      </c>
      <c r="E121" s="42">
        <f t="shared" si="23"/>
        <v>9951</v>
      </c>
      <c r="F121" s="43">
        <f t="shared" si="24"/>
        <v>9.4721812383989343E-2</v>
      </c>
      <c r="G121" s="111"/>
      <c r="H121" s="16">
        <f t="shared" si="25"/>
        <v>18972.279300416947</v>
      </c>
      <c r="I121" s="24">
        <f t="shared" si="26"/>
        <v>0.52450208235029039</v>
      </c>
      <c r="J121" s="113"/>
      <c r="K121" s="113"/>
      <c r="L121" s="105"/>
      <c r="M121" s="105"/>
    </row>
    <row r="122" spans="1:13" x14ac:dyDescent="0.25">
      <c r="B122" s="27" t="s">
        <v>12</v>
      </c>
      <c r="C122" s="42">
        <v>4492</v>
      </c>
      <c r="D122" s="42">
        <v>4825</v>
      </c>
      <c r="E122" s="42">
        <f t="shared" si="23"/>
        <v>9317</v>
      </c>
      <c r="F122" s="43">
        <f t="shared" si="24"/>
        <v>8.8686878301841895E-2</v>
      </c>
      <c r="G122" s="110">
        <f>SUM(F122:F124)</f>
        <v>0.23403931274094525</v>
      </c>
      <c r="H122" s="16">
        <f t="shared" si="25"/>
        <v>17697.467040380987</v>
      </c>
      <c r="I122" s="24">
        <f t="shared" si="26"/>
        <v>0.52645951981382677</v>
      </c>
      <c r="J122" s="112">
        <f>(SUM(E122:E124)/SUM(H122:H124))</f>
        <v>0.5593791530403196</v>
      </c>
      <c r="K122" s="113" t="s">
        <v>105</v>
      </c>
      <c r="L122" s="105"/>
      <c r="M122" s="105"/>
    </row>
    <row r="123" spans="1:13" x14ac:dyDescent="0.25">
      <c r="B123" s="27" t="s">
        <v>13</v>
      </c>
      <c r="C123" s="42">
        <v>3714</v>
      </c>
      <c r="D123" s="42">
        <v>4149</v>
      </c>
      <c r="E123" s="42">
        <f t="shared" si="23"/>
        <v>7863</v>
      </c>
      <c r="F123" s="43">
        <f t="shared" si="24"/>
        <v>7.484650897149113E-2</v>
      </c>
      <c r="G123" s="111"/>
      <c r="H123" s="16">
        <f t="shared" si="25"/>
        <v>12585.878354714119</v>
      </c>
      <c r="I123" s="24">
        <f t="shared" si="26"/>
        <v>0.62474781484399655</v>
      </c>
      <c r="J123" s="113"/>
      <c r="K123" s="113"/>
      <c r="L123" s="105"/>
      <c r="M123" s="105"/>
    </row>
    <row r="124" spans="1:13" x14ac:dyDescent="0.25">
      <c r="B124" s="27" t="s">
        <v>14</v>
      </c>
      <c r="C124" s="42">
        <v>3372</v>
      </c>
      <c r="D124" s="42">
        <v>4035</v>
      </c>
      <c r="E124" s="42">
        <f t="shared" si="23"/>
        <v>7407</v>
      </c>
      <c r="F124" s="43">
        <f t="shared" si="24"/>
        <v>7.050592546761221E-2</v>
      </c>
      <c r="G124" s="111"/>
      <c r="H124" s="16">
        <f t="shared" si="25"/>
        <v>13670.741678700055</v>
      </c>
      <c r="I124" s="24">
        <f t="shared" si="26"/>
        <v>0.54181405618545264</v>
      </c>
      <c r="J124" s="113"/>
      <c r="K124" s="113"/>
      <c r="L124" s="105"/>
      <c r="M124" s="105"/>
    </row>
    <row r="125" spans="1:13" x14ac:dyDescent="0.25">
      <c r="B125" s="27" t="s">
        <v>15</v>
      </c>
      <c r="C125" s="42">
        <v>3272</v>
      </c>
      <c r="D125" s="42">
        <v>4095</v>
      </c>
      <c r="E125" s="42">
        <f t="shared" si="23"/>
        <v>7367</v>
      </c>
      <c r="F125" s="43">
        <f t="shared" si="24"/>
        <v>7.012517252867545E-2</v>
      </c>
      <c r="G125" s="110">
        <f>SUM(F125:F128)</f>
        <v>0.2437485126838323</v>
      </c>
      <c r="H125" s="16">
        <f t="shared" si="25"/>
        <v>14216.163253834195</v>
      </c>
      <c r="I125" s="24">
        <f t="shared" si="26"/>
        <v>0.51821295721354854</v>
      </c>
      <c r="J125" s="112">
        <f>(SUM(E125:E128)/SUM(H125:H128))</f>
        <v>0.55169108844520232</v>
      </c>
      <c r="K125" s="113" t="s">
        <v>106</v>
      </c>
      <c r="L125" s="105"/>
      <c r="M125" s="105"/>
    </row>
    <row r="126" spans="1:13" x14ac:dyDescent="0.25">
      <c r="B126" s="27" t="s">
        <v>16</v>
      </c>
      <c r="C126" s="42">
        <v>3110</v>
      </c>
      <c r="D126" s="42">
        <v>4199</v>
      </c>
      <c r="E126" s="42">
        <f t="shared" si="23"/>
        <v>7309</v>
      </c>
      <c r="F126" s="43">
        <f t="shared" si="24"/>
        <v>6.9573080767217174E-2</v>
      </c>
      <c r="G126" s="111"/>
      <c r="H126" s="16">
        <f t="shared" si="25"/>
        <v>13012.753060370431</v>
      </c>
      <c r="I126" s="24">
        <f t="shared" si="26"/>
        <v>0.56167975877903398</v>
      </c>
      <c r="J126" s="113"/>
      <c r="K126" s="113"/>
      <c r="L126" s="105"/>
      <c r="M126" s="105"/>
    </row>
    <row r="127" spans="1:13" x14ac:dyDescent="0.25">
      <c r="B127" s="27" t="s">
        <v>17</v>
      </c>
      <c r="C127" s="42">
        <v>2560</v>
      </c>
      <c r="D127" s="42">
        <v>3537</v>
      </c>
      <c r="E127" s="42">
        <f t="shared" si="23"/>
        <v>6097</v>
      </c>
      <c r="F127" s="43">
        <f t="shared" si="24"/>
        <v>5.8036266717433727E-2</v>
      </c>
      <c r="G127" s="111"/>
      <c r="H127" s="16">
        <f t="shared" si="25"/>
        <v>10738.97085029327</v>
      </c>
      <c r="I127" s="24">
        <f t="shared" si="26"/>
        <v>0.56774527885355952</v>
      </c>
      <c r="J127" s="113"/>
      <c r="K127" s="113"/>
      <c r="L127" s="105"/>
      <c r="M127" s="105"/>
    </row>
    <row r="128" spans="1:13" ht="12.75" customHeight="1" x14ac:dyDescent="0.25">
      <c r="B128" s="27" t="s">
        <v>18</v>
      </c>
      <c r="C128" s="42">
        <v>2063</v>
      </c>
      <c r="D128" s="42">
        <v>2771</v>
      </c>
      <c r="E128" s="42">
        <f t="shared" si="23"/>
        <v>4834</v>
      </c>
      <c r="F128" s="43">
        <f t="shared" si="24"/>
        <v>4.6013992670505925E-2</v>
      </c>
      <c r="G128" s="111"/>
      <c r="H128" s="16">
        <f t="shared" si="25"/>
        <v>8447.5807238210255</v>
      </c>
      <c r="I128" s="24">
        <f t="shared" si="26"/>
        <v>0.57223483954036447</v>
      </c>
      <c r="J128" s="113"/>
      <c r="K128" s="113"/>
      <c r="L128" s="105"/>
      <c r="M128" s="105"/>
    </row>
    <row r="129" spans="1:13" ht="12.75" customHeight="1" x14ac:dyDescent="0.25">
      <c r="B129" s="27" t="s">
        <v>19</v>
      </c>
      <c r="C129" s="42">
        <v>1494</v>
      </c>
      <c r="D129" s="42">
        <v>2105</v>
      </c>
      <c r="E129" s="42">
        <f t="shared" si="23"/>
        <v>3599</v>
      </c>
      <c r="F129" s="43">
        <f t="shared" si="24"/>
        <v>3.4258245680833847E-2</v>
      </c>
      <c r="G129" s="110">
        <f>SUM(F129:F131)</f>
        <v>9.8310408833468185E-2</v>
      </c>
      <c r="H129" s="16">
        <f t="shared" si="25"/>
        <v>4956.6531891047343</v>
      </c>
      <c r="I129" s="24">
        <f t="shared" si="26"/>
        <v>0.72609477861210781</v>
      </c>
      <c r="J129" s="112">
        <f>(SUM(E129:E131)/SUM(H129:H131))</f>
        <v>0.65985442083740642</v>
      </c>
      <c r="K129" s="113" t="s">
        <v>117</v>
      </c>
      <c r="L129" s="105"/>
      <c r="M129" s="105"/>
    </row>
    <row r="130" spans="1:13" x14ac:dyDescent="0.25">
      <c r="B130" s="27" t="s">
        <v>20</v>
      </c>
      <c r="C130" s="42">
        <v>1011</v>
      </c>
      <c r="D130" s="42">
        <v>1448</v>
      </c>
      <c r="E130" s="42">
        <f t="shared" si="23"/>
        <v>2459</v>
      </c>
      <c r="F130" s="43">
        <f t="shared" si="24"/>
        <v>2.3406786921136548E-2</v>
      </c>
      <c r="G130" s="111"/>
      <c r="H130" s="16">
        <f t="shared" si="25"/>
        <v>4292.4710138236214</v>
      </c>
      <c r="I130" s="24">
        <f t="shared" si="26"/>
        <v>0.57286350730871605</v>
      </c>
      <c r="J130" s="113"/>
      <c r="K130" s="113"/>
      <c r="L130" s="105"/>
      <c r="M130" s="105"/>
    </row>
    <row r="131" spans="1:13" x14ac:dyDescent="0.25">
      <c r="B131" s="27" t="s">
        <v>98</v>
      </c>
      <c r="C131" s="42">
        <v>1639</v>
      </c>
      <c r="D131" s="42">
        <v>2631</v>
      </c>
      <c r="E131" s="42">
        <f t="shared" si="23"/>
        <v>4270</v>
      </c>
      <c r="F131" s="43">
        <f t="shared" si="24"/>
        <v>4.064537623149779E-2</v>
      </c>
      <c r="G131" s="111"/>
      <c r="H131" s="16">
        <f t="shared" si="25"/>
        <v>6402.8130636174483</v>
      </c>
      <c r="I131" s="24">
        <f t="shared" si="26"/>
        <v>0.66689437245377647</v>
      </c>
      <c r="J131" s="113"/>
      <c r="K131" s="113"/>
      <c r="L131" s="105"/>
      <c r="M131" s="105"/>
    </row>
    <row r="132" spans="1:13" x14ac:dyDescent="0.25">
      <c r="B132" s="27" t="s">
        <v>22</v>
      </c>
      <c r="C132" s="42">
        <f>SUM(C117:C131)</f>
        <v>49129</v>
      </c>
      <c r="D132" s="42">
        <f>SUM(D117:D131)</f>
        <v>55926</v>
      </c>
      <c r="E132" s="42">
        <f>SUM(C132:D132)</f>
        <v>105055</v>
      </c>
      <c r="F132" s="43">
        <f t="shared" si="24"/>
        <v>1</v>
      </c>
      <c r="G132" s="44">
        <f>SUM(G117:G131)</f>
        <v>1</v>
      </c>
      <c r="H132" s="16">
        <f>SUM(H117:H131)</f>
        <v>211982.23209316077</v>
      </c>
      <c r="I132" s="24">
        <f t="shared" si="26"/>
        <v>0.49558398816100313</v>
      </c>
      <c r="J132" s="28">
        <f>(SUM(E117:E131)/SUM(H117:H131))</f>
        <v>0.49558398816100313</v>
      </c>
      <c r="K132" s="27" t="s">
        <v>138</v>
      </c>
      <c r="L132" s="105"/>
      <c r="M132" s="105"/>
    </row>
    <row r="133" spans="1:13" ht="15.75" customHeight="1" x14ac:dyDescent="0.25">
      <c r="B133" s="40" t="s">
        <v>228</v>
      </c>
    </row>
    <row r="134" spans="1:13" ht="12.75" customHeight="1" x14ac:dyDescent="0.25">
      <c r="B134" s="40" t="s">
        <v>229</v>
      </c>
    </row>
    <row r="135" spans="1:13" ht="12.75" customHeight="1" x14ac:dyDescent="0.25">
      <c r="B135" s="40" t="s">
        <v>230</v>
      </c>
    </row>
    <row r="136" spans="1:13" ht="12.75" customHeight="1" x14ac:dyDescent="0.25">
      <c r="B136" s="40" t="s">
        <v>231</v>
      </c>
    </row>
    <row r="137" spans="1:13" ht="12.75" customHeight="1" x14ac:dyDescent="0.25">
      <c r="B137" s="40" t="s">
        <v>232</v>
      </c>
    </row>
    <row r="138" spans="1:13" ht="12.75" customHeight="1" x14ac:dyDescent="0.25">
      <c r="B138" s="40" t="s">
        <v>233</v>
      </c>
      <c r="K138" s="35"/>
      <c r="L138" s="35"/>
      <c r="M138" s="35"/>
    </row>
    <row r="139" spans="1:13" x14ac:dyDescent="0.25">
      <c r="A139" s="6"/>
      <c r="B139" s="6"/>
      <c r="C139" s="6"/>
      <c r="D139" s="6"/>
      <c r="K139" s="35"/>
      <c r="L139" s="35"/>
      <c r="M139" s="35"/>
    </row>
    <row r="140" spans="1:13" s="72" customForma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1:13" ht="12.75" customHeight="1" x14ac:dyDescent="0.25"/>
    <row r="142" spans="1:13" ht="25.5" customHeight="1" x14ac:dyDescent="0.25">
      <c r="B142" s="126" t="s">
        <v>194</v>
      </c>
      <c r="C142" s="126"/>
      <c r="D142" s="126"/>
      <c r="E142" s="126"/>
      <c r="F142" s="126"/>
      <c r="G142" s="126"/>
      <c r="H142" s="126"/>
      <c r="I142" s="126"/>
      <c r="J142" s="126"/>
      <c r="K142" s="126"/>
      <c r="L142" s="106"/>
      <c r="M142" s="106"/>
    </row>
    <row r="143" spans="1:13" x14ac:dyDescent="0.25">
      <c r="B143" s="127" t="s">
        <v>111</v>
      </c>
      <c r="C143" s="152" t="s">
        <v>119</v>
      </c>
      <c r="D143" s="153"/>
      <c r="E143" s="153"/>
      <c r="F143" s="154"/>
      <c r="G143" s="136" t="s">
        <v>126</v>
      </c>
      <c r="H143" s="136"/>
      <c r="I143" s="136"/>
      <c r="J143" s="136"/>
      <c r="K143" s="136"/>
      <c r="L143" s="106"/>
      <c r="M143" s="106"/>
    </row>
    <row r="144" spans="1:13" x14ac:dyDescent="0.25">
      <c r="B144" s="128"/>
      <c r="C144" s="32" t="s">
        <v>84</v>
      </c>
      <c r="D144" s="32" t="s">
        <v>85</v>
      </c>
      <c r="E144" s="23" t="s">
        <v>103</v>
      </c>
      <c r="F144" s="23" t="s">
        <v>124</v>
      </c>
      <c r="G144" s="36" t="s">
        <v>86</v>
      </c>
      <c r="H144" s="36" t="s">
        <v>87</v>
      </c>
      <c r="I144" s="36" t="s">
        <v>88</v>
      </c>
      <c r="J144" s="31" t="s">
        <v>103</v>
      </c>
      <c r="K144" s="31" t="s">
        <v>124</v>
      </c>
      <c r="L144" s="106"/>
      <c r="M144" s="106"/>
    </row>
    <row r="145" spans="2:13" x14ac:dyDescent="0.2">
      <c r="B145" s="103" t="str">
        <f t="shared" ref="B145:B158" si="27">C30</f>
        <v>San Luis</v>
      </c>
      <c r="C145" s="104">
        <v>569</v>
      </c>
      <c r="D145" s="104">
        <v>588</v>
      </c>
      <c r="E145" s="65">
        <f>SUM(C145:D145)</f>
        <v>1157</v>
      </c>
      <c r="F145" s="84">
        <f t="shared" ref="F145:F158" si="28">E145/$E$159</f>
        <v>7.4448233704394823E-2</v>
      </c>
      <c r="G145" s="91">
        <v>768</v>
      </c>
      <c r="H145" s="91">
        <v>820</v>
      </c>
      <c r="I145" s="91">
        <v>729</v>
      </c>
      <c r="J145" s="59">
        <f>SUM(G145:I145)</f>
        <v>2317</v>
      </c>
      <c r="K145" s="85">
        <f t="shared" ref="K145:K158" si="29">J145/$J$159</f>
        <v>7.991859823399558E-2</v>
      </c>
      <c r="L145" s="106"/>
      <c r="M145" s="106"/>
    </row>
    <row r="146" spans="2:13" x14ac:dyDescent="0.2">
      <c r="B146" s="103" t="str">
        <f t="shared" si="27"/>
        <v>Jorge Eliecer Gaitán</v>
      </c>
      <c r="C146" s="104">
        <v>602</v>
      </c>
      <c r="D146" s="104">
        <v>658</v>
      </c>
      <c r="E146" s="65">
        <f t="shared" ref="E146:E158" si="30">SUM(C146:D146)</f>
        <v>1260</v>
      </c>
      <c r="F146" s="84">
        <f t="shared" si="28"/>
        <v>8.1075863844025486E-2</v>
      </c>
      <c r="G146" s="91">
        <v>777</v>
      </c>
      <c r="H146" s="91">
        <v>745</v>
      </c>
      <c r="I146" s="91">
        <v>720</v>
      </c>
      <c r="J146" s="59">
        <f t="shared" ref="J146:J158" si="31">SUM(G146:I146)</f>
        <v>2242</v>
      </c>
      <c r="K146" s="85">
        <f t="shared" si="29"/>
        <v>7.733167770419426E-2</v>
      </c>
      <c r="L146" s="106"/>
      <c r="M146" s="106"/>
    </row>
    <row r="147" spans="2:13" x14ac:dyDescent="0.2">
      <c r="B147" s="103" t="str">
        <f t="shared" si="27"/>
        <v>Paso del Comercio</v>
      </c>
      <c r="C147" s="104">
        <v>470</v>
      </c>
      <c r="D147" s="104">
        <v>479</v>
      </c>
      <c r="E147" s="65">
        <f t="shared" si="30"/>
        <v>949</v>
      </c>
      <c r="F147" s="84">
        <f t="shared" si="28"/>
        <v>6.1064281577762052E-2</v>
      </c>
      <c r="G147" s="91">
        <v>513</v>
      </c>
      <c r="H147" s="91">
        <v>609</v>
      </c>
      <c r="I147" s="91">
        <v>699</v>
      </c>
      <c r="J147" s="59">
        <f t="shared" si="31"/>
        <v>1821</v>
      </c>
      <c r="K147" s="85">
        <f t="shared" si="29"/>
        <v>6.2810430463576164E-2</v>
      </c>
      <c r="L147" s="106"/>
      <c r="M147" s="106"/>
    </row>
    <row r="148" spans="2:13" x14ac:dyDescent="0.2">
      <c r="B148" s="103" t="str">
        <f t="shared" si="27"/>
        <v>Los Álcazares</v>
      </c>
      <c r="C148" s="104">
        <v>430</v>
      </c>
      <c r="D148" s="104">
        <v>425</v>
      </c>
      <c r="E148" s="65">
        <f t="shared" si="30"/>
        <v>855</v>
      </c>
      <c r="F148" s="84">
        <f t="shared" si="28"/>
        <v>5.5015764751303008E-2</v>
      </c>
      <c r="G148" s="91">
        <v>448</v>
      </c>
      <c r="H148" s="91">
        <v>511</v>
      </c>
      <c r="I148" s="91">
        <v>517</v>
      </c>
      <c r="J148" s="59">
        <f t="shared" si="31"/>
        <v>1476</v>
      </c>
      <c r="K148" s="85">
        <f t="shared" si="29"/>
        <v>5.0910596026490069E-2</v>
      </c>
      <c r="L148" s="106"/>
      <c r="M148" s="106"/>
    </row>
    <row r="149" spans="2:13" x14ac:dyDescent="0.2">
      <c r="B149" s="103" t="str">
        <f t="shared" si="27"/>
        <v>Petecuy Primera Etapa</v>
      </c>
      <c r="C149" s="104">
        <v>690</v>
      </c>
      <c r="D149" s="104">
        <v>664</v>
      </c>
      <c r="E149" s="65">
        <f t="shared" si="30"/>
        <v>1354</v>
      </c>
      <c r="F149" s="84">
        <f t="shared" si="28"/>
        <v>8.712438067048453E-2</v>
      </c>
      <c r="G149" s="91">
        <v>741</v>
      </c>
      <c r="H149" s="91">
        <v>711</v>
      </c>
      <c r="I149" s="91">
        <v>713</v>
      </c>
      <c r="J149" s="59">
        <f t="shared" si="31"/>
        <v>2165</v>
      </c>
      <c r="K149" s="85">
        <f t="shared" si="29"/>
        <v>7.4675772626931564E-2</v>
      </c>
      <c r="L149" s="106"/>
      <c r="M149" s="106"/>
    </row>
    <row r="150" spans="2:13" x14ac:dyDescent="0.2">
      <c r="B150" s="103" t="str">
        <f t="shared" si="27"/>
        <v>Petecuy Segunda Etapa</v>
      </c>
      <c r="C150" s="104">
        <v>487</v>
      </c>
      <c r="D150" s="104">
        <v>524</v>
      </c>
      <c r="E150" s="65">
        <f t="shared" si="30"/>
        <v>1011</v>
      </c>
      <c r="F150" s="84">
        <f t="shared" si="28"/>
        <v>6.5053728846277595E-2</v>
      </c>
      <c r="G150" s="91">
        <v>585</v>
      </c>
      <c r="H150" s="91">
        <v>536</v>
      </c>
      <c r="I150" s="91">
        <v>554</v>
      </c>
      <c r="J150" s="59">
        <f t="shared" si="31"/>
        <v>1675</v>
      </c>
      <c r="K150" s="85">
        <f t="shared" si="29"/>
        <v>5.7774558498896247E-2</v>
      </c>
      <c r="L150" s="106"/>
      <c r="M150" s="106"/>
    </row>
    <row r="151" spans="2:13" x14ac:dyDescent="0.2">
      <c r="B151" s="103" t="str">
        <f t="shared" si="27"/>
        <v>La Rivera I</v>
      </c>
      <c r="C151" s="104">
        <v>210</v>
      </c>
      <c r="D151" s="104">
        <v>239</v>
      </c>
      <c r="E151" s="65">
        <f t="shared" si="30"/>
        <v>449</v>
      </c>
      <c r="F151" s="84">
        <f t="shared" si="28"/>
        <v>2.8891319734894793E-2</v>
      </c>
      <c r="G151" s="91">
        <v>275</v>
      </c>
      <c r="H151" s="91">
        <v>283</v>
      </c>
      <c r="I151" s="91">
        <v>274</v>
      </c>
      <c r="J151" s="59">
        <f t="shared" si="31"/>
        <v>832</v>
      </c>
      <c r="K151" s="85">
        <f t="shared" si="29"/>
        <v>2.8697571743929361E-2</v>
      </c>
      <c r="L151" s="106"/>
      <c r="M151" s="106"/>
    </row>
    <row r="152" spans="2:13" x14ac:dyDescent="0.2">
      <c r="B152" s="103" t="str">
        <f t="shared" si="27"/>
        <v>Los Guaduales</v>
      </c>
      <c r="C152" s="104">
        <v>296</v>
      </c>
      <c r="D152" s="104">
        <v>355</v>
      </c>
      <c r="E152" s="65">
        <f t="shared" si="30"/>
        <v>651</v>
      </c>
      <c r="F152" s="84">
        <f t="shared" si="28"/>
        <v>4.1889196319413166E-2</v>
      </c>
      <c r="G152" s="91">
        <v>413</v>
      </c>
      <c r="H152" s="91">
        <v>490</v>
      </c>
      <c r="I152" s="91">
        <v>498</v>
      </c>
      <c r="J152" s="59">
        <f t="shared" si="31"/>
        <v>1401</v>
      </c>
      <c r="K152" s="85">
        <f t="shared" si="29"/>
        <v>4.8323675496688742E-2</v>
      </c>
      <c r="L152" s="106"/>
      <c r="M152" s="106"/>
    </row>
    <row r="153" spans="2:13" x14ac:dyDescent="0.2">
      <c r="B153" s="103" t="str">
        <f t="shared" si="27"/>
        <v>Petecuy Tercera Etapa</v>
      </c>
      <c r="C153" s="104">
        <v>452</v>
      </c>
      <c r="D153" s="104">
        <v>453</v>
      </c>
      <c r="E153" s="65">
        <f t="shared" si="30"/>
        <v>905</v>
      </c>
      <c r="F153" s="84">
        <f t="shared" si="28"/>
        <v>5.8233060935589734E-2</v>
      </c>
      <c r="G153" s="91">
        <v>460</v>
      </c>
      <c r="H153" s="91">
        <v>522</v>
      </c>
      <c r="I153" s="91">
        <v>489</v>
      </c>
      <c r="J153" s="59">
        <f t="shared" si="31"/>
        <v>1471</v>
      </c>
      <c r="K153" s="85">
        <f t="shared" si="29"/>
        <v>5.0738134657836644E-2</v>
      </c>
      <c r="L153" s="106"/>
      <c r="M153" s="106"/>
    </row>
    <row r="154" spans="2:13" x14ac:dyDescent="0.2">
      <c r="B154" s="103" t="str">
        <f t="shared" si="27"/>
        <v>Ciudadela Floralia</v>
      </c>
      <c r="C154" s="104">
        <v>1987</v>
      </c>
      <c r="D154" s="104">
        <v>1976</v>
      </c>
      <c r="E154" s="65">
        <f t="shared" si="30"/>
        <v>3963</v>
      </c>
      <c r="F154" s="84">
        <f t="shared" si="28"/>
        <v>0.25500289556656586</v>
      </c>
      <c r="G154" s="91">
        <v>2287</v>
      </c>
      <c r="H154" s="91">
        <v>2587</v>
      </c>
      <c r="I154" s="91">
        <v>2849</v>
      </c>
      <c r="J154" s="59">
        <f t="shared" si="31"/>
        <v>7723</v>
      </c>
      <c r="K154" s="85">
        <f t="shared" si="29"/>
        <v>0.26638383002207505</v>
      </c>
      <c r="L154" s="106"/>
      <c r="M154" s="106"/>
    </row>
    <row r="155" spans="2:13" x14ac:dyDescent="0.2">
      <c r="B155" s="103" t="str">
        <f t="shared" si="27"/>
        <v>Fonaviemcali</v>
      </c>
      <c r="C155" s="104">
        <v>116</v>
      </c>
      <c r="D155" s="104">
        <v>107</v>
      </c>
      <c r="E155" s="65">
        <f t="shared" si="30"/>
        <v>223</v>
      </c>
      <c r="F155" s="84">
        <f t="shared" si="28"/>
        <v>1.4349140981918796E-2</v>
      </c>
      <c r="G155" s="91">
        <v>123</v>
      </c>
      <c r="H155" s="91">
        <v>129</v>
      </c>
      <c r="I155" s="91">
        <v>185</v>
      </c>
      <c r="J155" s="59">
        <f t="shared" si="31"/>
        <v>437</v>
      </c>
      <c r="K155" s="85">
        <f t="shared" si="29"/>
        <v>1.5073123620309051E-2</v>
      </c>
      <c r="L155" s="106"/>
      <c r="M155" s="106"/>
    </row>
    <row r="156" spans="2:13" x14ac:dyDescent="0.2">
      <c r="B156" s="103" t="str">
        <f t="shared" si="27"/>
        <v>San Luis II</v>
      </c>
      <c r="C156" s="104">
        <v>657</v>
      </c>
      <c r="D156" s="104">
        <v>699</v>
      </c>
      <c r="E156" s="65">
        <f t="shared" si="30"/>
        <v>1356</v>
      </c>
      <c r="F156" s="84">
        <f t="shared" si="28"/>
        <v>8.7253072517855995E-2</v>
      </c>
      <c r="G156" s="91">
        <v>879</v>
      </c>
      <c r="H156" s="91">
        <v>907</v>
      </c>
      <c r="I156" s="91">
        <v>800</v>
      </c>
      <c r="J156" s="59">
        <f t="shared" si="31"/>
        <v>2586</v>
      </c>
      <c r="K156" s="85">
        <f t="shared" si="29"/>
        <v>8.9197019867549673E-2</v>
      </c>
      <c r="L156" s="106"/>
      <c r="M156" s="106"/>
    </row>
    <row r="157" spans="2:13" x14ac:dyDescent="0.2">
      <c r="B157" s="103" t="str">
        <f t="shared" si="27"/>
        <v>Urbanizacion Calimio</v>
      </c>
      <c r="C157" s="104">
        <v>488</v>
      </c>
      <c r="D157" s="104">
        <v>525</v>
      </c>
      <c r="E157" s="65">
        <f t="shared" si="30"/>
        <v>1013</v>
      </c>
      <c r="F157" s="84">
        <f t="shared" si="28"/>
        <v>6.518242069364906E-2</v>
      </c>
      <c r="G157" s="91">
        <v>623</v>
      </c>
      <c r="H157" s="91">
        <v>680</v>
      </c>
      <c r="I157" s="91">
        <v>582</v>
      </c>
      <c r="J157" s="59">
        <f t="shared" si="31"/>
        <v>1885</v>
      </c>
      <c r="K157" s="85">
        <f t="shared" si="29"/>
        <v>6.5017935982339958E-2</v>
      </c>
      <c r="L157" s="106"/>
      <c r="M157" s="106"/>
    </row>
    <row r="158" spans="2:13" ht="25.5" x14ac:dyDescent="0.2">
      <c r="B158" s="103" t="str">
        <f t="shared" si="27"/>
        <v>Sector Puente del Comercio</v>
      </c>
      <c r="C158" s="104">
        <v>193</v>
      </c>
      <c r="D158" s="104">
        <v>202</v>
      </c>
      <c r="E158" s="65">
        <f t="shared" si="30"/>
        <v>395</v>
      </c>
      <c r="F158" s="84">
        <f t="shared" si="28"/>
        <v>2.541663985586513E-2</v>
      </c>
      <c r="G158" s="91">
        <v>259</v>
      </c>
      <c r="H158" s="91">
        <v>360</v>
      </c>
      <c r="I158" s="91">
        <v>342</v>
      </c>
      <c r="J158" s="59">
        <f t="shared" si="31"/>
        <v>961</v>
      </c>
      <c r="K158" s="85">
        <f t="shared" si="29"/>
        <v>3.3147075055187637E-2</v>
      </c>
      <c r="L158" s="106"/>
      <c r="M158" s="106"/>
    </row>
    <row r="159" spans="2:13" ht="25.5" x14ac:dyDescent="0.25">
      <c r="B159" s="30" t="s">
        <v>118</v>
      </c>
      <c r="C159" s="26">
        <f t="shared" ref="C159:K159" si="32">SUM(C145:C158)</f>
        <v>7647</v>
      </c>
      <c r="D159" s="26">
        <f t="shared" si="32"/>
        <v>7894</v>
      </c>
      <c r="E159" s="26">
        <f t="shared" si="32"/>
        <v>15541</v>
      </c>
      <c r="F159" s="64">
        <f t="shared" si="32"/>
        <v>1</v>
      </c>
      <c r="G159" s="26">
        <f t="shared" si="32"/>
        <v>9151</v>
      </c>
      <c r="H159" s="26">
        <f t="shared" si="32"/>
        <v>9890</v>
      </c>
      <c r="I159" s="26">
        <f t="shared" si="32"/>
        <v>9951</v>
      </c>
      <c r="J159" s="26">
        <f t="shared" si="32"/>
        <v>28992</v>
      </c>
      <c r="K159" s="64">
        <f t="shared" si="32"/>
        <v>1</v>
      </c>
      <c r="L159" s="106"/>
      <c r="M159" s="106"/>
    </row>
    <row r="160" spans="2:13" x14ac:dyDescent="0.25">
      <c r="B160" s="40" t="s">
        <v>201</v>
      </c>
      <c r="C160" s="34"/>
      <c r="D160" s="34"/>
      <c r="E160" s="35"/>
      <c r="F160" s="12"/>
      <c r="G160" s="35"/>
      <c r="H160" s="35"/>
      <c r="I160" s="35"/>
      <c r="J160" s="35"/>
      <c r="K160" s="12"/>
      <c r="L160" s="35"/>
      <c r="M160" s="35"/>
    </row>
    <row r="161" spans="1:13" x14ac:dyDescent="0.25">
      <c r="B161" s="40" t="s">
        <v>202</v>
      </c>
      <c r="C161" s="34"/>
      <c r="D161" s="34"/>
      <c r="E161" s="35"/>
      <c r="F161" s="12"/>
      <c r="G161" s="35"/>
      <c r="H161" s="35"/>
      <c r="I161" s="35"/>
      <c r="J161" s="35"/>
      <c r="K161" s="12"/>
      <c r="L161" s="35"/>
      <c r="M161" s="35"/>
    </row>
    <row r="162" spans="1:13" x14ac:dyDescent="0.25">
      <c r="A162" s="40"/>
      <c r="C162" s="34"/>
      <c r="D162" s="34"/>
      <c r="E162" s="35"/>
      <c r="F162" s="12"/>
      <c r="G162" s="35"/>
      <c r="H162" s="35"/>
      <c r="I162" s="35"/>
      <c r="J162" s="35"/>
      <c r="K162" s="12"/>
      <c r="L162" s="35"/>
      <c r="M162" s="35"/>
    </row>
    <row r="163" spans="1:13" x14ac:dyDescent="0.25">
      <c r="A163" s="40"/>
      <c r="B163" s="34"/>
      <c r="C163" s="34"/>
      <c r="D163" s="35"/>
      <c r="E163" s="12"/>
      <c r="F163" s="35"/>
      <c r="G163" s="35"/>
      <c r="H163" s="35"/>
      <c r="I163" s="35"/>
      <c r="J163" s="12"/>
      <c r="K163" s="35"/>
      <c r="L163" s="35"/>
      <c r="M163" s="35"/>
    </row>
    <row r="164" spans="1:13" ht="27.75" customHeight="1" x14ac:dyDescent="0.25">
      <c r="A164" s="126" t="s">
        <v>195</v>
      </c>
      <c r="B164" s="126"/>
      <c r="C164" s="126"/>
      <c r="D164" s="126"/>
      <c r="E164" s="126"/>
      <c r="F164" s="126"/>
      <c r="G164" s="126"/>
      <c r="H164" s="126"/>
      <c r="I164" s="126"/>
      <c r="J164" s="126"/>
      <c r="K164" s="126"/>
      <c r="L164" s="126"/>
      <c r="M164" s="106"/>
    </row>
    <row r="165" spans="1:13" ht="15" customHeight="1" x14ac:dyDescent="0.25">
      <c r="A165" s="127" t="s">
        <v>111</v>
      </c>
      <c r="B165" s="141" t="s">
        <v>127</v>
      </c>
      <c r="C165" s="141"/>
      <c r="D165" s="141"/>
      <c r="E165" s="141"/>
      <c r="F165" s="141"/>
      <c r="G165" s="136" t="s">
        <v>128</v>
      </c>
      <c r="H165" s="136"/>
      <c r="I165" s="136"/>
      <c r="J165" s="136"/>
      <c r="K165" s="136"/>
      <c r="L165" s="136"/>
      <c r="M165" s="106"/>
    </row>
    <row r="166" spans="1:13" x14ac:dyDescent="0.25">
      <c r="A166" s="128"/>
      <c r="B166" s="33" t="s">
        <v>89</v>
      </c>
      <c r="C166" s="33" t="s">
        <v>90</v>
      </c>
      <c r="D166" s="33" t="s">
        <v>91</v>
      </c>
      <c r="E166" s="23" t="s">
        <v>103</v>
      </c>
      <c r="F166" s="23" t="s">
        <v>124</v>
      </c>
      <c r="G166" s="36" t="s">
        <v>92</v>
      </c>
      <c r="H166" s="36" t="s">
        <v>93</v>
      </c>
      <c r="I166" s="36" t="s">
        <v>94</v>
      </c>
      <c r="J166" s="36" t="s">
        <v>95</v>
      </c>
      <c r="K166" s="39" t="s">
        <v>103</v>
      </c>
      <c r="L166" s="39" t="s">
        <v>124</v>
      </c>
      <c r="M166" s="106"/>
    </row>
    <row r="167" spans="1:13" x14ac:dyDescent="0.25">
      <c r="A167" s="103" t="str">
        <f t="shared" ref="A167:A180" si="33">B145</f>
        <v>San Luis</v>
      </c>
      <c r="B167" s="25">
        <v>660</v>
      </c>
      <c r="C167" s="25">
        <v>643</v>
      </c>
      <c r="D167" s="25">
        <v>664</v>
      </c>
      <c r="E167" s="13">
        <f>SUM(B167:D167)</f>
        <v>1967</v>
      </c>
      <c r="F167" s="82">
        <f t="shared" ref="F167:F180" si="34">E167/$E$181</f>
        <v>8.0001626875991383E-2</v>
      </c>
      <c r="G167" s="60">
        <v>737</v>
      </c>
      <c r="H167" s="60">
        <v>642</v>
      </c>
      <c r="I167" s="60">
        <v>413</v>
      </c>
      <c r="J167" s="60">
        <v>356</v>
      </c>
      <c r="K167" s="37">
        <f>SUM(G167:J167)</f>
        <v>2148</v>
      </c>
      <c r="L167" s="87">
        <f t="shared" ref="L167:L180" si="35">K167/$K$181</f>
        <v>8.3883313156558753E-2</v>
      </c>
      <c r="M167" s="106"/>
    </row>
    <row r="168" spans="1:13" x14ac:dyDescent="0.25">
      <c r="A168" s="103" t="str">
        <f t="shared" si="33"/>
        <v>Jorge Eliecer Gaitán</v>
      </c>
      <c r="B168" s="25">
        <v>660</v>
      </c>
      <c r="C168" s="25">
        <v>663</v>
      </c>
      <c r="D168" s="25">
        <v>740</v>
      </c>
      <c r="E168" s="13">
        <f t="shared" ref="E168:E180" si="36">SUM(B168:D168)</f>
        <v>2063</v>
      </c>
      <c r="F168" s="82">
        <f t="shared" si="34"/>
        <v>8.3906129255297515E-2</v>
      </c>
      <c r="G168" s="60">
        <v>761</v>
      </c>
      <c r="H168" s="60">
        <v>640</v>
      </c>
      <c r="I168" s="60">
        <v>442</v>
      </c>
      <c r="J168" s="60">
        <v>334</v>
      </c>
      <c r="K168" s="37">
        <f t="shared" ref="K168:K180" si="37">SUM(G168:J168)</f>
        <v>2177</v>
      </c>
      <c r="L168" s="87">
        <f t="shared" si="35"/>
        <v>8.5015815987815838E-2</v>
      </c>
      <c r="M168" s="106"/>
    </row>
    <row r="169" spans="1:13" x14ac:dyDescent="0.25">
      <c r="A169" s="103" t="str">
        <f t="shared" si="33"/>
        <v>Paso del Comercio</v>
      </c>
      <c r="B169" s="25">
        <v>558</v>
      </c>
      <c r="C169" s="25">
        <v>429</v>
      </c>
      <c r="D169" s="25">
        <v>388</v>
      </c>
      <c r="E169" s="13">
        <f t="shared" si="36"/>
        <v>1375</v>
      </c>
      <c r="F169" s="82">
        <f t="shared" si="34"/>
        <v>5.5923862203603528E-2</v>
      </c>
      <c r="G169" s="60">
        <v>420</v>
      </c>
      <c r="H169" s="60">
        <v>488</v>
      </c>
      <c r="I169" s="60">
        <v>391</v>
      </c>
      <c r="J169" s="60">
        <v>253</v>
      </c>
      <c r="K169" s="37">
        <f t="shared" si="37"/>
        <v>1552</v>
      </c>
      <c r="L169" s="87">
        <f t="shared" si="35"/>
        <v>6.0608427383137424E-2</v>
      </c>
      <c r="M169" s="106"/>
    </row>
    <row r="170" spans="1:13" x14ac:dyDescent="0.25">
      <c r="A170" s="103" t="str">
        <f t="shared" si="33"/>
        <v>Los Álcazares</v>
      </c>
      <c r="B170" s="25">
        <v>515</v>
      </c>
      <c r="C170" s="25">
        <v>516</v>
      </c>
      <c r="D170" s="25">
        <v>451</v>
      </c>
      <c r="E170" s="13">
        <f t="shared" si="36"/>
        <v>1482</v>
      </c>
      <c r="F170" s="82">
        <f t="shared" si="34"/>
        <v>6.0275755480538498E-2</v>
      </c>
      <c r="G170" s="60">
        <v>424</v>
      </c>
      <c r="H170" s="60">
        <v>409</v>
      </c>
      <c r="I170" s="60">
        <v>308</v>
      </c>
      <c r="J170" s="60">
        <v>281</v>
      </c>
      <c r="K170" s="37">
        <f t="shared" si="37"/>
        <v>1422</v>
      </c>
      <c r="L170" s="87">
        <f t="shared" si="35"/>
        <v>5.5531690553364314E-2</v>
      </c>
      <c r="M170" s="106"/>
    </row>
    <row r="171" spans="1:13" x14ac:dyDescent="0.25">
      <c r="A171" s="103" t="str">
        <f t="shared" si="33"/>
        <v>Petecuy Primera Etapa</v>
      </c>
      <c r="B171" s="25">
        <v>709</v>
      </c>
      <c r="C171" s="25">
        <v>609</v>
      </c>
      <c r="D171" s="25">
        <v>510</v>
      </c>
      <c r="E171" s="13">
        <f t="shared" si="36"/>
        <v>1828</v>
      </c>
      <c r="F171" s="82">
        <f t="shared" si="34"/>
        <v>7.4348232805954373E-2</v>
      </c>
      <c r="G171" s="60">
        <v>395</v>
      </c>
      <c r="H171" s="60">
        <v>432</v>
      </c>
      <c r="I171" s="60">
        <v>422</v>
      </c>
      <c r="J171" s="60">
        <v>352</v>
      </c>
      <c r="K171" s="37">
        <f t="shared" si="37"/>
        <v>1601</v>
      </c>
      <c r="L171" s="87">
        <f t="shared" si="35"/>
        <v>6.2521966649744215E-2</v>
      </c>
      <c r="M171" s="106"/>
    </row>
    <row r="172" spans="1:13" x14ac:dyDescent="0.25">
      <c r="A172" s="103" t="str">
        <f t="shared" si="33"/>
        <v>Petecuy Segunda Etapa</v>
      </c>
      <c r="B172" s="25">
        <v>542</v>
      </c>
      <c r="C172" s="25">
        <v>467</v>
      </c>
      <c r="D172" s="25">
        <v>426</v>
      </c>
      <c r="E172" s="13">
        <f t="shared" si="36"/>
        <v>1435</v>
      </c>
      <c r="F172" s="82">
        <f t="shared" si="34"/>
        <v>5.8364176190669866E-2</v>
      </c>
      <c r="G172" s="60">
        <v>363</v>
      </c>
      <c r="H172" s="60">
        <v>316</v>
      </c>
      <c r="I172" s="60">
        <v>330</v>
      </c>
      <c r="J172" s="60">
        <v>300</v>
      </c>
      <c r="K172" s="37">
        <f t="shared" si="37"/>
        <v>1309</v>
      </c>
      <c r="L172" s="87">
        <f t="shared" si="35"/>
        <v>5.1118834693638461E-2</v>
      </c>
      <c r="M172" s="106"/>
    </row>
    <row r="173" spans="1:13" x14ac:dyDescent="0.25">
      <c r="A173" s="103" t="str">
        <f t="shared" si="33"/>
        <v>La Rivera I</v>
      </c>
      <c r="B173" s="25">
        <v>261</v>
      </c>
      <c r="C173" s="25">
        <v>250</v>
      </c>
      <c r="D173" s="25">
        <v>266</v>
      </c>
      <c r="E173" s="13">
        <f t="shared" si="36"/>
        <v>777</v>
      </c>
      <c r="F173" s="82">
        <f t="shared" si="34"/>
        <v>3.160206613250905E-2</v>
      </c>
      <c r="G173" s="60">
        <v>242</v>
      </c>
      <c r="H173" s="60">
        <v>213</v>
      </c>
      <c r="I173" s="60">
        <v>191</v>
      </c>
      <c r="J173" s="60">
        <v>162</v>
      </c>
      <c r="K173" s="37">
        <f t="shared" si="37"/>
        <v>808</v>
      </c>
      <c r="L173" s="87">
        <f t="shared" si="35"/>
        <v>3.1553871988128243E-2</v>
      </c>
      <c r="M173" s="106"/>
    </row>
    <row r="174" spans="1:13" x14ac:dyDescent="0.25">
      <c r="A174" s="103" t="str">
        <f t="shared" si="33"/>
        <v>Los Guaduales</v>
      </c>
      <c r="B174" s="25">
        <v>459</v>
      </c>
      <c r="C174" s="25">
        <v>352</v>
      </c>
      <c r="D174" s="25">
        <v>362</v>
      </c>
      <c r="E174" s="13">
        <f t="shared" si="36"/>
        <v>1173</v>
      </c>
      <c r="F174" s="82">
        <f t="shared" si="34"/>
        <v>4.7708138447146865E-2</v>
      </c>
      <c r="G174" s="60">
        <v>343</v>
      </c>
      <c r="H174" s="60">
        <v>438</v>
      </c>
      <c r="I174" s="60">
        <v>392</v>
      </c>
      <c r="J174" s="60">
        <v>267</v>
      </c>
      <c r="K174" s="37">
        <f t="shared" si="37"/>
        <v>1440</v>
      </c>
      <c r="L174" s="87">
        <f t="shared" si="35"/>
        <v>5.6234623345179049E-2</v>
      </c>
      <c r="M174" s="106"/>
    </row>
    <row r="175" spans="1:13" x14ac:dyDescent="0.25">
      <c r="A175" s="103" t="str">
        <f t="shared" si="33"/>
        <v>Petecuy Tercera Etapa</v>
      </c>
      <c r="B175" s="25">
        <v>497</v>
      </c>
      <c r="C175" s="25">
        <v>413</v>
      </c>
      <c r="D175" s="25">
        <v>307</v>
      </c>
      <c r="E175" s="13">
        <f t="shared" si="36"/>
        <v>1217</v>
      </c>
      <c r="F175" s="82">
        <f t="shared" si="34"/>
        <v>4.9497702037662177E-2</v>
      </c>
      <c r="G175" s="60">
        <v>281</v>
      </c>
      <c r="H175" s="60">
        <v>308</v>
      </c>
      <c r="I175" s="60">
        <v>290</v>
      </c>
      <c r="J175" s="60">
        <v>240</v>
      </c>
      <c r="K175" s="37">
        <f t="shared" si="37"/>
        <v>1119</v>
      </c>
      <c r="L175" s="87">
        <f t="shared" si="35"/>
        <v>4.3698988557816225E-2</v>
      </c>
      <c r="M175" s="106"/>
    </row>
    <row r="176" spans="1:13" x14ac:dyDescent="0.25">
      <c r="A176" s="103" t="str">
        <f t="shared" si="33"/>
        <v>Ciudadela Floralia</v>
      </c>
      <c r="B176" s="25">
        <v>2755</v>
      </c>
      <c r="C176" s="25">
        <v>2035</v>
      </c>
      <c r="D176" s="25">
        <v>1791</v>
      </c>
      <c r="E176" s="13">
        <f t="shared" si="36"/>
        <v>6581</v>
      </c>
      <c r="F176" s="82">
        <f t="shared" si="34"/>
        <v>0.26766177248139261</v>
      </c>
      <c r="G176" s="60">
        <v>1753</v>
      </c>
      <c r="H176" s="60">
        <v>1974</v>
      </c>
      <c r="I176" s="60">
        <v>1885</v>
      </c>
      <c r="J176" s="60">
        <v>1436</v>
      </c>
      <c r="K176" s="37">
        <f t="shared" si="37"/>
        <v>7048</v>
      </c>
      <c r="L176" s="87">
        <f t="shared" si="35"/>
        <v>0.27523723981723747</v>
      </c>
      <c r="M176" s="106"/>
    </row>
    <row r="177" spans="1:13" x14ac:dyDescent="0.25">
      <c r="A177" s="103" t="str">
        <f t="shared" si="33"/>
        <v>Fonaviemcali</v>
      </c>
      <c r="B177" s="25">
        <v>146</v>
      </c>
      <c r="C177" s="25">
        <v>101</v>
      </c>
      <c r="D177" s="25">
        <v>93</v>
      </c>
      <c r="E177" s="13">
        <f t="shared" si="36"/>
        <v>340</v>
      </c>
      <c r="F177" s="82">
        <f t="shared" si="34"/>
        <v>1.3828445926709237E-2</v>
      </c>
      <c r="G177" s="60">
        <v>119</v>
      </c>
      <c r="H177" s="60">
        <v>119</v>
      </c>
      <c r="I177" s="60">
        <v>98</v>
      </c>
      <c r="J177" s="60">
        <v>89</v>
      </c>
      <c r="K177" s="37">
        <f t="shared" si="37"/>
        <v>425</v>
      </c>
      <c r="L177" s="87">
        <f t="shared" si="35"/>
        <v>1.6597024251181317E-2</v>
      </c>
      <c r="M177" s="106"/>
    </row>
    <row r="178" spans="1:13" x14ac:dyDescent="0.25">
      <c r="A178" s="103" t="str">
        <f t="shared" si="33"/>
        <v>San Luis II</v>
      </c>
      <c r="B178" s="25">
        <v>797</v>
      </c>
      <c r="C178" s="25">
        <v>782</v>
      </c>
      <c r="D178" s="25">
        <v>760</v>
      </c>
      <c r="E178" s="13">
        <f t="shared" si="36"/>
        <v>2339</v>
      </c>
      <c r="F178" s="82">
        <f t="shared" si="34"/>
        <v>9.5131573595802654E-2</v>
      </c>
      <c r="G178" s="60">
        <v>683</v>
      </c>
      <c r="H178" s="60">
        <v>533</v>
      </c>
      <c r="I178" s="60">
        <v>455</v>
      </c>
      <c r="J178" s="60">
        <v>419</v>
      </c>
      <c r="K178" s="37">
        <f t="shared" si="37"/>
        <v>2090</v>
      </c>
      <c r="L178" s="87">
        <f t="shared" si="35"/>
        <v>8.1618307494044598E-2</v>
      </c>
      <c r="M178" s="106"/>
    </row>
    <row r="179" spans="1:13" x14ac:dyDescent="0.25">
      <c r="A179" s="103" t="str">
        <f t="shared" si="33"/>
        <v>Urbanizacion Calimio</v>
      </c>
      <c r="B179" s="25">
        <v>496</v>
      </c>
      <c r="C179" s="25">
        <v>413</v>
      </c>
      <c r="D179" s="25">
        <v>469</v>
      </c>
      <c r="E179" s="13">
        <f t="shared" si="36"/>
        <v>1378</v>
      </c>
      <c r="F179" s="82">
        <f t="shared" si="34"/>
        <v>5.6045877902956849E-2</v>
      </c>
      <c r="G179" s="60">
        <v>556</v>
      </c>
      <c r="H179" s="60">
        <v>462</v>
      </c>
      <c r="I179" s="60">
        <v>251</v>
      </c>
      <c r="J179" s="60">
        <v>207</v>
      </c>
      <c r="K179" s="37">
        <f t="shared" si="37"/>
        <v>1476</v>
      </c>
      <c r="L179" s="87">
        <f t="shared" si="35"/>
        <v>5.7640488928808527E-2</v>
      </c>
      <c r="M179" s="106"/>
    </row>
    <row r="180" spans="1:13" x14ac:dyDescent="0.25">
      <c r="A180" s="103" t="str">
        <f t="shared" si="33"/>
        <v>Sector Puente del Comercio</v>
      </c>
      <c r="B180" s="25">
        <v>262</v>
      </c>
      <c r="C180" s="25">
        <v>190</v>
      </c>
      <c r="D180" s="25">
        <v>180</v>
      </c>
      <c r="E180" s="13">
        <f t="shared" si="36"/>
        <v>632</v>
      </c>
      <c r="F180" s="82">
        <f t="shared" si="34"/>
        <v>2.5704640663765405E-2</v>
      </c>
      <c r="G180" s="60">
        <v>290</v>
      </c>
      <c r="H180" s="60">
        <v>335</v>
      </c>
      <c r="I180" s="60">
        <v>229</v>
      </c>
      <c r="J180" s="60">
        <v>138</v>
      </c>
      <c r="K180" s="37">
        <f t="shared" si="37"/>
        <v>992</v>
      </c>
      <c r="L180" s="87">
        <f t="shared" si="35"/>
        <v>3.8739407193345572E-2</v>
      </c>
      <c r="M180" s="106"/>
    </row>
    <row r="181" spans="1:13" ht="25.5" x14ac:dyDescent="0.25">
      <c r="A181" s="30" t="s">
        <v>118</v>
      </c>
      <c r="B181" s="16">
        <f t="shared" ref="B181:L181" si="38">SUM(B167:B180)</f>
        <v>9317</v>
      </c>
      <c r="C181" s="16">
        <f t="shared" si="38"/>
        <v>7863</v>
      </c>
      <c r="D181" s="16">
        <f t="shared" si="38"/>
        <v>7407</v>
      </c>
      <c r="E181" s="16">
        <f t="shared" si="38"/>
        <v>24587</v>
      </c>
      <c r="F181" s="64">
        <f t="shared" si="38"/>
        <v>1</v>
      </c>
      <c r="G181" s="16">
        <f t="shared" si="38"/>
        <v>7367</v>
      </c>
      <c r="H181" s="16">
        <f t="shared" si="38"/>
        <v>7309</v>
      </c>
      <c r="I181" s="16">
        <f t="shared" si="38"/>
        <v>6097</v>
      </c>
      <c r="J181" s="16">
        <f t="shared" si="38"/>
        <v>4834</v>
      </c>
      <c r="K181" s="16">
        <f t="shared" si="38"/>
        <v>25607</v>
      </c>
      <c r="L181" s="64">
        <f t="shared" si="38"/>
        <v>1.0000000000000002</v>
      </c>
      <c r="M181" s="106"/>
    </row>
    <row r="182" spans="1:13" x14ac:dyDescent="0.25">
      <c r="A182" s="40" t="s">
        <v>203</v>
      </c>
      <c r="B182" s="35"/>
      <c r="C182" s="35"/>
      <c r="D182" s="35"/>
      <c r="E182" s="56"/>
      <c r="F182" s="12"/>
      <c r="G182" s="35"/>
      <c r="H182" s="35"/>
      <c r="I182" s="35"/>
      <c r="J182" s="35"/>
      <c r="K182" s="35"/>
      <c r="L182" s="12"/>
      <c r="M182" s="35"/>
    </row>
    <row r="183" spans="1:13" x14ac:dyDescent="0.25">
      <c r="A183" s="135" t="s">
        <v>204</v>
      </c>
      <c r="B183" s="135"/>
      <c r="C183" s="135"/>
      <c r="D183" s="135"/>
      <c r="E183" s="12"/>
      <c r="F183" s="35"/>
      <c r="G183" s="35"/>
      <c r="H183" s="35"/>
      <c r="I183" s="35"/>
      <c r="J183" s="12"/>
      <c r="K183" s="35"/>
      <c r="L183" s="35"/>
      <c r="M183" s="35"/>
    </row>
    <row r="184" spans="1:13" x14ac:dyDescent="0.25">
      <c r="A184" s="34"/>
      <c r="B184" s="34"/>
      <c r="C184" s="34"/>
      <c r="D184" s="93"/>
      <c r="E184" s="12"/>
      <c r="F184" s="35"/>
      <c r="G184" s="35"/>
      <c r="H184" s="35"/>
      <c r="I184" s="35"/>
      <c r="J184" s="12"/>
      <c r="K184" s="35"/>
      <c r="L184" s="35"/>
      <c r="M184" s="35"/>
    </row>
    <row r="185" spans="1:13" x14ac:dyDescent="0.25">
      <c r="A185" s="34"/>
      <c r="B185" s="34"/>
      <c r="C185" s="34"/>
      <c r="D185" s="35"/>
      <c r="E185" s="12"/>
      <c r="F185" s="35"/>
      <c r="G185" s="35"/>
      <c r="H185" s="35"/>
      <c r="I185" s="35"/>
      <c r="J185" s="35"/>
      <c r="K185" s="35"/>
      <c r="L185" s="35"/>
      <c r="M185" s="35"/>
    </row>
    <row r="186" spans="1:13" ht="21.75" customHeight="1" x14ac:dyDescent="0.25">
      <c r="A186" s="34"/>
      <c r="B186" s="126" t="s">
        <v>196</v>
      </c>
      <c r="C186" s="126"/>
      <c r="D186" s="126"/>
      <c r="E186" s="126"/>
      <c r="F186" s="126"/>
      <c r="G186" s="126"/>
      <c r="H186" s="126"/>
      <c r="I186" s="126"/>
      <c r="J186" s="126"/>
      <c r="K186" s="106"/>
      <c r="L186" s="107"/>
      <c r="M186" s="106"/>
    </row>
    <row r="187" spans="1:13" ht="12.75" customHeight="1" x14ac:dyDescent="0.25">
      <c r="B187" s="126" t="s">
        <v>129</v>
      </c>
      <c r="C187" s="126"/>
      <c r="D187" s="126"/>
      <c r="E187" s="126"/>
      <c r="F187" s="126"/>
      <c r="G187" s="126"/>
      <c r="H187" s="137" t="s">
        <v>99</v>
      </c>
      <c r="I187" s="160" t="s">
        <v>130</v>
      </c>
      <c r="J187" s="160"/>
      <c r="K187" s="106"/>
      <c r="L187" s="106"/>
      <c r="M187" s="105"/>
    </row>
    <row r="188" spans="1:13" ht="23.25" customHeight="1" x14ac:dyDescent="0.25">
      <c r="B188" s="11" t="s">
        <v>111</v>
      </c>
      <c r="C188" s="33" t="s">
        <v>96</v>
      </c>
      <c r="D188" s="33" t="s">
        <v>97</v>
      </c>
      <c r="E188" s="33" t="s">
        <v>98</v>
      </c>
      <c r="F188" s="23" t="s">
        <v>103</v>
      </c>
      <c r="G188" s="23" t="s">
        <v>124</v>
      </c>
      <c r="H188" s="137"/>
      <c r="I188" s="160"/>
      <c r="J188" s="160"/>
      <c r="K188" s="106"/>
      <c r="L188" s="108"/>
      <c r="M188" s="105"/>
    </row>
    <row r="189" spans="1:13" ht="14.25" customHeight="1" x14ac:dyDescent="0.25">
      <c r="B189" s="103" t="str">
        <f t="shared" ref="B189:B202" si="39">A167</f>
        <v>San Luis</v>
      </c>
      <c r="C189" s="25">
        <v>311</v>
      </c>
      <c r="D189" s="25">
        <v>284</v>
      </c>
      <c r="E189" s="25">
        <v>582</v>
      </c>
      <c r="F189" s="65">
        <f>SUM(C189:E189)</f>
        <v>1177</v>
      </c>
      <c r="G189" s="84">
        <f t="shared" ref="G189:G202" si="40">F189/$F$203</f>
        <v>0.11396204492641364</v>
      </c>
      <c r="H189" s="60">
        <v>8766</v>
      </c>
      <c r="I189" s="138">
        <f t="shared" ref="I189:I203" si="41">H189/$H$203</f>
        <v>8.3442006567988197E-2</v>
      </c>
      <c r="J189" s="139"/>
      <c r="K189" s="106"/>
      <c r="L189" s="106"/>
      <c r="M189" s="105"/>
    </row>
    <row r="190" spans="1:13" ht="14.25" customHeight="1" x14ac:dyDescent="0.25">
      <c r="B190" s="103" t="str">
        <f t="shared" si="39"/>
        <v>Jorge Eliecer Gaitán</v>
      </c>
      <c r="C190" s="25">
        <v>314</v>
      </c>
      <c r="D190" s="25">
        <v>222</v>
      </c>
      <c r="E190" s="25">
        <v>383</v>
      </c>
      <c r="F190" s="65">
        <f t="shared" ref="F190:F202" si="42">SUM(C190:E190)</f>
        <v>919</v>
      </c>
      <c r="G190" s="84">
        <f t="shared" si="40"/>
        <v>8.8981409759876062E-2</v>
      </c>
      <c r="H190" s="60">
        <v>8661</v>
      </c>
      <c r="I190" s="138">
        <f t="shared" si="41"/>
        <v>8.2442530103279232E-2</v>
      </c>
      <c r="J190" s="139"/>
      <c r="K190" s="106"/>
      <c r="L190" s="106"/>
      <c r="M190" s="105"/>
    </row>
    <row r="191" spans="1:13" ht="14.25" customHeight="1" x14ac:dyDescent="0.25">
      <c r="B191" s="103" t="str">
        <f t="shared" si="39"/>
        <v>Paso del Comercio</v>
      </c>
      <c r="C191" s="25">
        <v>158</v>
      </c>
      <c r="D191" s="25">
        <v>110</v>
      </c>
      <c r="E191" s="25">
        <v>208</v>
      </c>
      <c r="F191" s="65">
        <f t="shared" si="42"/>
        <v>476</v>
      </c>
      <c r="G191" s="84">
        <f t="shared" si="40"/>
        <v>4.608830364058869E-2</v>
      </c>
      <c r="H191" s="60">
        <v>6173</v>
      </c>
      <c r="I191" s="138">
        <f t="shared" si="41"/>
        <v>5.8759697301413547E-2</v>
      </c>
      <c r="J191" s="139"/>
      <c r="K191" s="106"/>
      <c r="L191" s="106"/>
      <c r="M191" s="105"/>
    </row>
    <row r="192" spans="1:13" ht="14.25" customHeight="1" x14ac:dyDescent="0.25">
      <c r="B192" s="103" t="str">
        <f t="shared" si="39"/>
        <v>Los Álcazares</v>
      </c>
      <c r="C192" s="25">
        <v>219</v>
      </c>
      <c r="D192" s="25">
        <v>114</v>
      </c>
      <c r="E192" s="25">
        <v>219</v>
      </c>
      <c r="F192" s="65">
        <f t="shared" si="42"/>
        <v>552</v>
      </c>
      <c r="G192" s="84">
        <f t="shared" si="40"/>
        <v>5.3446940356312936E-2</v>
      </c>
      <c r="H192" s="60">
        <v>5787</v>
      </c>
      <c r="I192" s="138">
        <f t="shared" si="41"/>
        <v>5.5085431440673932E-2</v>
      </c>
      <c r="J192" s="139"/>
      <c r="K192" s="106"/>
      <c r="L192" s="106"/>
      <c r="M192" s="105"/>
    </row>
    <row r="193" spans="1:13" ht="14.25" customHeight="1" x14ac:dyDescent="0.25">
      <c r="B193" s="103" t="str">
        <f t="shared" si="39"/>
        <v>Petecuy Primera Etapa</v>
      </c>
      <c r="C193" s="25">
        <v>238</v>
      </c>
      <c r="D193" s="25">
        <v>145</v>
      </c>
      <c r="E193" s="25">
        <v>268</v>
      </c>
      <c r="F193" s="65">
        <f t="shared" si="42"/>
        <v>651</v>
      </c>
      <c r="G193" s="84">
        <f t="shared" si="40"/>
        <v>6.3032532920216891E-2</v>
      </c>
      <c r="H193" s="60">
        <v>7599</v>
      </c>
      <c r="I193" s="138">
        <f t="shared" si="41"/>
        <v>7.2333539574508596E-2</v>
      </c>
      <c r="J193" s="139"/>
      <c r="K193" s="106"/>
      <c r="L193" s="106"/>
      <c r="M193" s="105"/>
    </row>
    <row r="194" spans="1:13" ht="14.25" customHeight="1" x14ac:dyDescent="0.25">
      <c r="B194" s="103" t="str">
        <f t="shared" si="39"/>
        <v>Petecuy Segunda Etapa</v>
      </c>
      <c r="C194" s="25">
        <v>243</v>
      </c>
      <c r="D194" s="25">
        <v>139</v>
      </c>
      <c r="E194" s="25">
        <v>213</v>
      </c>
      <c r="F194" s="65">
        <f t="shared" si="42"/>
        <v>595</v>
      </c>
      <c r="G194" s="84">
        <f t="shared" si="40"/>
        <v>5.7610379550735863E-2</v>
      </c>
      <c r="H194" s="60">
        <v>6025</v>
      </c>
      <c r="I194" s="138">
        <f t="shared" si="41"/>
        <v>5.7350911427347578E-2</v>
      </c>
      <c r="J194" s="139"/>
      <c r="K194" s="106"/>
      <c r="L194" s="106"/>
      <c r="M194" s="105"/>
    </row>
    <row r="195" spans="1:13" ht="14.25" customHeight="1" x14ac:dyDescent="0.25">
      <c r="B195" s="103" t="str">
        <f t="shared" si="39"/>
        <v>La Rivera I</v>
      </c>
      <c r="C195" s="25">
        <v>148</v>
      </c>
      <c r="D195" s="25">
        <v>100</v>
      </c>
      <c r="E195" s="25">
        <v>168</v>
      </c>
      <c r="F195" s="65">
        <f t="shared" si="42"/>
        <v>416</v>
      </c>
      <c r="G195" s="84">
        <f t="shared" si="40"/>
        <v>4.0278853601859024E-2</v>
      </c>
      <c r="H195" s="60">
        <v>3282</v>
      </c>
      <c r="I195" s="138">
        <f t="shared" si="41"/>
        <v>3.1240778639760127E-2</v>
      </c>
      <c r="J195" s="139"/>
      <c r="K195" s="106"/>
      <c r="L195" s="106"/>
      <c r="M195" s="105"/>
    </row>
    <row r="196" spans="1:13" ht="14.25" customHeight="1" x14ac:dyDescent="0.25">
      <c r="B196" s="103" t="str">
        <f t="shared" si="39"/>
        <v>Los Guaduales</v>
      </c>
      <c r="C196" s="25">
        <v>201</v>
      </c>
      <c r="D196" s="25">
        <v>135</v>
      </c>
      <c r="E196" s="25">
        <v>243</v>
      </c>
      <c r="F196" s="65">
        <f t="shared" si="42"/>
        <v>579</v>
      </c>
      <c r="G196" s="84">
        <f t="shared" si="40"/>
        <v>5.6061192873741283E-2</v>
      </c>
      <c r="H196" s="60">
        <v>5244</v>
      </c>
      <c r="I196" s="138">
        <f t="shared" si="41"/>
        <v>4.9916710294607584E-2</v>
      </c>
      <c r="J196" s="139"/>
      <c r="K196" s="106"/>
      <c r="L196" s="106"/>
      <c r="M196" s="105"/>
    </row>
    <row r="197" spans="1:13" ht="14.25" customHeight="1" x14ac:dyDescent="0.25">
      <c r="B197" s="103" t="str">
        <f t="shared" si="39"/>
        <v>Petecuy Tercera Etapa</v>
      </c>
      <c r="C197" s="25">
        <v>169</v>
      </c>
      <c r="D197" s="25">
        <v>94</v>
      </c>
      <c r="E197" s="25">
        <v>164</v>
      </c>
      <c r="F197" s="65">
        <f t="shared" si="42"/>
        <v>427</v>
      </c>
      <c r="G197" s="84">
        <f t="shared" si="40"/>
        <v>4.1343919442292799E-2</v>
      </c>
      <c r="H197" s="60">
        <v>5139</v>
      </c>
      <c r="I197" s="138">
        <f t="shared" si="41"/>
        <v>4.8917233829898626E-2</v>
      </c>
      <c r="J197" s="139"/>
      <c r="K197" s="106"/>
      <c r="L197" s="106"/>
      <c r="M197" s="105"/>
    </row>
    <row r="198" spans="1:13" ht="14.25" customHeight="1" x14ac:dyDescent="0.25">
      <c r="B198" s="103" t="str">
        <f t="shared" si="39"/>
        <v>Ciudadela Floralia</v>
      </c>
      <c r="C198" s="25">
        <v>932</v>
      </c>
      <c r="D198" s="25">
        <v>601</v>
      </c>
      <c r="E198" s="25">
        <v>1085</v>
      </c>
      <c r="F198" s="65">
        <f t="shared" si="42"/>
        <v>2618</v>
      </c>
      <c r="G198" s="84">
        <f t="shared" si="40"/>
        <v>0.2534856700232378</v>
      </c>
      <c r="H198" s="60">
        <v>27933</v>
      </c>
      <c r="I198" s="138">
        <f t="shared" si="41"/>
        <v>0.26588929608300416</v>
      </c>
      <c r="J198" s="139"/>
      <c r="K198" s="106"/>
      <c r="L198" s="106"/>
      <c r="M198" s="105"/>
    </row>
    <row r="199" spans="1:13" ht="14.25" customHeight="1" x14ac:dyDescent="0.25">
      <c r="B199" s="103" t="str">
        <f t="shared" si="39"/>
        <v>Fonaviemcali</v>
      </c>
      <c r="C199" s="25">
        <v>59</v>
      </c>
      <c r="D199" s="25">
        <v>35</v>
      </c>
      <c r="E199" s="25">
        <v>41</v>
      </c>
      <c r="F199" s="65">
        <f t="shared" si="42"/>
        <v>135</v>
      </c>
      <c r="G199" s="84">
        <f t="shared" si="40"/>
        <v>1.307126258714175E-2</v>
      </c>
      <c r="H199" s="60">
        <v>1560</v>
      </c>
      <c r="I199" s="138">
        <f t="shared" si="41"/>
        <v>1.4849364618533149E-2</v>
      </c>
      <c r="J199" s="139"/>
      <c r="K199" s="106"/>
      <c r="L199" s="106"/>
      <c r="M199" s="105"/>
    </row>
    <row r="200" spans="1:13" ht="14.25" customHeight="1" x14ac:dyDescent="0.25">
      <c r="B200" s="103" t="str">
        <f t="shared" si="39"/>
        <v>San Luis II</v>
      </c>
      <c r="C200" s="25">
        <v>378</v>
      </c>
      <c r="D200" s="25">
        <v>322</v>
      </c>
      <c r="E200" s="25">
        <v>449</v>
      </c>
      <c r="F200" s="65">
        <f t="shared" si="42"/>
        <v>1149</v>
      </c>
      <c r="G200" s="84">
        <f t="shared" si="40"/>
        <v>0.11125096824167312</v>
      </c>
      <c r="H200" s="60">
        <v>9520</v>
      </c>
      <c r="I200" s="138">
        <f t="shared" si="41"/>
        <v>9.0619199466945882E-2</v>
      </c>
      <c r="J200" s="139"/>
      <c r="K200" s="106"/>
      <c r="L200" s="106"/>
      <c r="M200" s="105"/>
    </row>
    <row r="201" spans="1:13" ht="14.25" customHeight="1" x14ac:dyDescent="0.25">
      <c r="B201" s="103" t="str">
        <f t="shared" si="39"/>
        <v>Urbanizacion Calimio</v>
      </c>
      <c r="C201" s="25">
        <v>151</v>
      </c>
      <c r="D201" s="25">
        <v>89</v>
      </c>
      <c r="E201" s="25">
        <v>155</v>
      </c>
      <c r="F201" s="65">
        <f t="shared" si="42"/>
        <v>395</v>
      </c>
      <c r="G201" s="84">
        <f t="shared" si="40"/>
        <v>3.824554608830364E-2</v>
      </c>
      <c r="H201" s="60">
        <v>6147</v>
      </c>
      <c r="I201" s="138">
        <f t="shared" si="41"/>
        <v>5.8512207891104659E-2</v>
      </c>
      <c r="J201" s="139"/>
      <c r="K201" s="106"/>
      <c r="L201" s="106"/>
      <c r="M201" s="105"/>
    </row>
    <row r="202" spans="1:13" ht="23.25" customHeight="1" x14ac:dyDescent="0.25">
      <c r="B202" s="103" t="str">
        <f t="shared" si="39"/>
        <v>Sector Puente del Comercio</v>
      </c>
      <c r="C202" s="25">
        <v>78</v>
      </c>
      <c r="D202" s="25">
        <v>69</v>
      </c>
      <c r="E202" s="25">
        <v>92</v>
      </c>
      <c r="F202" s="65">
        <f t="shared" si="42"/>
        <v>239</v>
      </c>
      <c r="G202" s="84">
        <f t="shared" si="40"/>
        <v>2.3140975987606508E-2</v>
      </c>
      <c r="H202" s="60">
        <v>3219</v>
      </c>
      <c r="I202" s="138">
        <f t="shared" si="41"/>
        <v>3.0641092760934747E-2</v>
      </c>
      <c r="J202" s="139"/>
      <c r="K202" s="106"/>
      <c r="L202" s="106"/>
      <c r="M202" s="105"/>
    </row>
    <row r="203" spans="1:13" ht="25.5" x14ac:dyDescent="0.25">
      <c r="B203" s="88" t="s">
        <v>118</v>
      </c>
      <c r="C203" s="89">
        <f t="shared" ref="C203:H203" si="43">SUM(C189:C202)</f>
        <v>3599</v>
      </c>
      <c r="D203" s="89">
        <f t="shared" si="43"/>
        <v>2459</v>
      </c>
      <c r="E203" s="89">
        <f t="shared" si="43"/>
        <v>4270</v>
      </c>
      <c r="F203" s="89">
        <f t="shared" si="43"/>
        <v>10328</v>
      </c>
      <c r="G203" s="57">
        <f t="shared" si="43"/>
        <v>1</v>
      </c>
      <c r="H203" s="39">
        <f t="shared" si="43"/>
        <v>105055</v>
      </c>
      <c r="I203" s="138">
        <f t="shared" si="41"/>
        <v>1</v>
      </c>
      <c r="J203" s="139"/>
      <c r="K203" s="106"/>
      <c r="L203" s="106"/>
      <c r="M203" s="105"/>
    </row>
    <row r="204" spans="1:13" x14ac:dyDescent="0.25">
      <c r="B204" s="135" t="s">
        <v>205</v>
      </c>
      <c r="C204" s="135"/>
      <c r="D204" s="135"/>
      <c r="E204" s="135"/>
      <c r="F204" s="12"/>
      <c r="G204" s="35"/>
      <c r="H204" s="35"/>
      <c r="I204" s="35"/>
      <c r="J204" s="35"/>
      <c r="K204" s="35"/>
      <c r="L204" s="35"/>
    </row>
    <row r="205" spans="1:13" x14ac:dyDescent="0.25">
      <c r="F205" s="12"/>
      <c r="G205" s="35"/>
      <c r="H205" s="35"/>
      <c r="I205" s="35"/>
      <c r="J205" s="35"/>
      <c r="K205" s="35"/>
      <c r="L205" s="35"/>
    </row>
    <row r="206" spans="1:13" x14ac:dyDescent="0.25">
      <c r="A206" s="34"/>
      <c r="B206" s="34"/>
      <c r="C206" s="34"/>
      <c r="D206" s="35"/>
      <c r="E206" s="12"/>
      <c r="F206" s="35"/>
      <c r="G206" s="35"/>
      <c r="H206" s="35"/>
      <c r="I206" s="35"/>
      <c r="J206" s="12"/>
      <c r="K206" s="35"/>
      <c r="L206" s="35"/>
      <c r="M206" s="35"/>
    </row>
    <row r="207" spans="1:13" ht="42" customHeight="1" x14ac:dyDescent="0.25">
      <c r="B207" s="123" t="s">
        <v>197</v>
      </c>
      <c r="C207" s="124"/>
      <c r="D207" s="124"/>
      <c r="E207" s="124"/>
      <c r="F207" s="124"/>
      <c r="G207" s="124"/>
      <c r="H207" s="125"/>
      <c r="I207" s="132" t="s">
        <v>220</v>
      </c>
      <c r="J207" s="133"/>
      <c r="K207" s="133"/>
      <c r="L207" s="134"/>
      <c r="M207" s="105"/>
    </row>
    <row r="208" spans="1:13" x14ac:dyDescent="0.25">
      <c r="B208" s="22" t="s">
        <v>141</v>
      </c>
      <c r="C208" s="41" t="s">
        <v>23</v>
      </c>
      <c r="D208" s="41" t="s">
        <v>24</v>
      </c>
      <c r="E208" s="41" t="s">
        <v>50</v>
      </c>
      <c r="F208" s="22" t="s">
        <v>23</v>
      </c>
      <c r="G208" s="22" t="s">
        <v>24</v>
      </c>
      <c r="H208" s="22" t="s">
        <v>50</v>
      </c>
      <c r="I208" s="41"/>
      <c r="J208" s="41" t="s">
        <v>144</v>
      </c>
      <c r="K208" s="41" t="s">
        <v>145</v>
      </c>
      <c r="L208" s="41" t="s">
        <v>50</v>
      </c>
      <c r="M208" s="105"/>
    </row>
    <row r="209" spans="1:13" x14ac:dyDescent="0.25">
      <c r="B209" s="27" t="s">
        <v>25</v>
      </c>
      <c r="C209" s="42">
        <v>1968</v>
      </c>
      <c r="D209" s="42">
        <v>5679</v>
      </c>
      <c r="E209" s="42">
        <f>SUM(C209:D209)</f>
        <v>7647</v>
      </c>
      <c r="F209" s="101">
        <f t="shared" ref="F209:F217" si="44">+C209/E209</f>
        <v>0.2573558258140447</v>
      </c>
      <c r="G209" s="101">
        <f t="shared" ref="G209:G217" si="45">+D209/E209</f>
        <v>0.7426441741859553</v>
      </c>
      <c r="H209" s="15">
        <f t="shared" ref="H209:H217" si="46">+F209+G209</f>
        <v>1</v>
      </c>
      <c r="I209" s="50" t="s">
        <v>142</v>
      </c>
      <c r="J209" s="95">
        <f>+(C209+C210)/(E209+E210)</f>
        <v>0.35645724258289702</v>
      </c>
      <c r="K209" s="96">
        <f>+(D209+D210)/(E209+E210)</f>
        <v>0.64354275741710298</v>
      </c>
      <c r="L209" s="48">
        <f>+J209+K209</f>
        <v>1</v>
      </c>
      <c r="M209" s="105"/>
    </row>
    <row r="210" spans="1:13" x14ac:dyDescent="0.25">
      <c r="B210" s="27" t="s">
        <v>26</v>
      </c>
      <c r="C210" s="42">
        <v>1300</v>
      </c>
      <c r="D210" s="42">
        <v>221</v>
      </c>
      <c r="E210" s="42">
        <f t="shared" ref="E210:E216" si="47">SUM(C210:D210)</f>
        <v>1521</v>
      </c>
      <c r="F210" s="101">
        <f t="shared" si="44"/>
        <v>0.85470085470085466</v>
      </c>
      <c r="G210" s="101">
        <f t="shared" si="45"/>
        <v>0.14529914529914531</v>
      </c>
      <c r="H210" s="15">
        <f t="shared" si="46"/>
        <v>1</v>
      </c>
      <c r="I210" s="51"/>
      <c r="J210" s="97"/>
      <c r="K210" s="98"/>
      <c r="L210" s="49"/>
      <c r="M210" s="105"/>
    </row>
    <row r="211" spans="1:13" x14ac:dyDescent="0.25">
      <c r="B211" s="27" t="s">
        <v>27</v>
      </c>
      <c r="C211" s="42">
        <v>8012</v>
      </c>
      <c r="D211" s="42">
        <v>218</v>
      </c>
      <c r="E211" s="42">
        <f t="shared" si="47"/>
        <v>8230</v>
      </c>
      <c r="F211" s="101">
        <f t="shared" si="44"/>
        <v>0.97351154313487243</v>
      </c>
      <c r="G211" s="101">
        <f t="shared" si="45"/>
        <v>2.6488456865127581E-2</v>
      </c>
      <c r="H211" s="15">
        <f t="shared" si="46"/>
        <v>1</v>
      </c>
      <c r="I211" s="46" t="s">
        <v>146</v>
      </c>
      <c r="J211" s="99">
        <f t="shared" ref="J211:K216" si="48">+F211</f>
        <v>0.97351154313487243</v>
      </c>
      <c r="K211" s="99">
        <f t="shared" si="48"/>
        <v>2.6488456865127581E-2</v>
      </c>
      <c r="L211" s="44">
        <f t="shared" ref="L211:L216" si="49">+J211+K211</f>
        <v>1</v>
      </c>
      <c r="M211" s="105"/>
    </row>
    <row r="212" spans="1:13" ht="25.5" x14ac:dyDescent="0.25">
      <c r="B212" s="27" t="s">
        <v>29</v>
      </c>
      <c r="C212" s="42">
        <v>10307</v>
      </c>
      <c r="D212" s="42">
        <v>838</v>
      </c>
      <c r="E212" s="42">
        <f t="shared" si="47"/>
        <v>11145</v>
      </c>
      <c r="F212" s="101">
        <f t="shared" si="44"/>
        <v>0.92480933153880662</v>
      </c>
      <c r="G212" s="101">
        <f t="shared" si="45"/>
        <v>7.5190668461193363E-2</v>
      </c>
      <c r="H212" s="15">
        <f t="shared" si="46"/>
        <v>1</v>
      </c>
      <c r="I212" s="46" t="s">
        <v>147</v>
      </c>
      <c r="J212" s="99">
        <f t="shared" si="48"/>
        <v>0.92480933153880662</v>
      </c>
      <c r="K212" s="99">
        <f t="shared" si="48"/>
        <v>7.5190668461193363E-2</v>
      </c>
      <c r="L212" s="44">
        <f t="shared" si="49"/>
        <v>1</v>
      </c>
      <c r="M212" s="105"/>
    </row>
    <row r="213" spans="1:13" ht="25.5" x14ac:dyDescent="0.25">
      <c r="B213" s="27" t="s">
        <v>30</v>
      </c>
      <c r="C213" s="42">
        <v>7050</v>
      </c>
      <c r="D213" s="42">
        <v>244</v>
      </c>
      <c r="E213" s="42">
        <f t="shared" si="47"/>
        <v>7294</v>
      </c>
      <c r="F213" s="101">
        <f t="shared" si="44"/>
        <v>0.96654784754592815</v>
      </c>
      <c r="G213" s="101">
        <f t="shared" si="45"/>
        <v>3.3452152454071842E-2</v>
      </c>
      <c r="H213" s="15">
        <f t="shared" si="46"/>
        <v>1</v>
      </c>
      <c r="I213" s="46" t="s">
        <v>143</v>
      </c>
      <c r="J213" s="99">
        <f t="shared" si="48"/>
        <v>0.96654784754592815</v>
      </c>
      <c r="K213" s="99">
        <f t="shared" si="48"/>
        <v>3.3452152454071842E-2</v>
      </c>
      <c r="L213" s="44">
        <f t="shared" si="49"/>
        <v>1</v>
      </c>
      <c r="M213" s="105"/>
    </row>
    <row r="214" spans="1:13" ht="25.5" customHeight="1" x14ac:dyDescent="0.25">
      <c r="B214" s="27" t="s">
        <v>28</v>
      </c>
      <c r="C214" s="42">
        <v>3257</v>
      </c>
      <c r="D214" s="42">
        <v>594</v>
      </c>
      <c r="E214" s="42">
        <f t="shared" si="47"/>
        <v>3851</v>
      </c>
      <c r="F214" s="101">
        <f t="shared" si="44"/>
        <v>0.84575434951960526</v>
      </c>
      <c r="G214" s="101">
        <f t="shared" si="45"/>
        <v>0.15424565048039471</v>
      </c>
      <c r="H214" s="15">
        <f t="shared" si="46"/>
        <v>1</v>
      </c>
      <c r="I214" s="47" t="s">
        <v>149</v>
      </c>
      <c r="J214" s="99">
        <f t="shared" si="48"/>
        <v>0.84575434951960526</v>
      </c>
      <c r="K214" s="99">
        <f t="shared" si="48"/>
        <v>0.15424565048039471</v>
      </c>
      <c r="L214" s="44">
        <f t="shared" si="49"/>
        <v>1</v>
      </c>
      <c r="M214" s="105"/>
    </row>
    <row r="215" spans="1:13" ht="54" customHeight="1" x14ac:dyDescent="0.25">
      <c r="B215" s="27" t="s">
        <v>31</v>
      </c>
      <c r="C215" s="42">
        <v>3552</v>
      </c>
      <c r="D215" s="42">
        <v>6574</v>
      </c>
      <c r="E215" s="42">
        <f t="shared" si="47"/>
        <v>10126</v>
      </c>
      <c r="F215" s="101">
        <f t="shared" si="44"/>
        <v>0.35078016985976695</v>
      </c>
      <c r="G215" s="101">
        <f t="shared" si="45"/>
        <v>0.6492198301402331</v>
      </c>
      <c r="H215" s="15">
        <f t="shared" si="46"/>
        <v>1</v>
      </c>
      <c r="I215" s="43" t="s">
        <v>148</v>
      </c>
      <c r="J215" s="100">
        <f t="shared" si="48"/>
        <v>0.35078016985976695</v>
      </c>
      <c r="K215" s="100">
        <f t="shared" si="48"/>
        <v>0.6492198301402331</v>
      </c>
      <c r="L215" s="44">
        <f t="shared" si="49"/>
        <v>1</v>
      </c>
      <c r="M215" s="105"/>
    </row>
    <row r="216" spans="1:13" ht="60.75" customHeight="1" x14ac:dyDescent="0.25">
      <c r="B216" s="27" t="s">
        <v>32</v>
      </c>
      <c r="C216" s="42">
        <v>1888</v>
      </c>
      <c r="D216" s="42">
        <v>64498</v>
      </c>
      <c r="E216" s="42">
        <f t="shared" si="47"/>
        <v>66386</v>
      </c>
      <c r="F216" s="101">
        <f t="shared" si="44"/>
        <v>2.8439731268640977E-2</v>
      </c>
      <c r="G216" s="101">
        <f t="shared" si="45"/>
        <v>0.97156026873135903</v>
      </c>
      <c r="H216" s="15">
        <f t="shared" si="46"/>
        <v>1</v>
      </c>
      <c r="I216" s="43" t="s">
        <v>158</v>
      </c>
      <c r="J216" s="100">
        <f t="shared" si="48"/>
        <v>2.8439731268640977E-2</v>
      </c>
      <c r="K216" s="100">
        <f t="shared" si="48"/>
        <v>0.97156026873135903</v>
      </c>
      <c r="L216" s="44">
        <f t="shared" si="49"/>
        <v>1</v>
      </c>
      <c r="M216" s="105"/>
    </row>
    <row r="217" spans="1:13" x14ac:dyDescent="0.25">
      <c r="B217" s="27" t="s">
        <v>33</v>
      </c>
      <c r="C217" s="42">
        <v>27027</v>
      </c>
      <c r="D217" s="42">
        <v>78028</v>
      </c>
      <c r="E217" s="42">
        <f>SUM(C217:D217)</f>
        <v>105055</v>
      </c>
      <c r="F217" s="101">
        <f t="shared" si="44"/>
        <v>0.2572652420160868</v>
      </c>
      <c r="G217" s="101">
        <f t="shared" si="45"/>
        <v>0.7427347579839132</v>
      </c>
      <c r="H217" s="15">
        <f t="shared" si="46"/>
        <v>1</v>
      </c>
      <c r="I217" s="46"/>
      <c r="J217" s="46"/>
      <c r="K217" s="46"/>
      <c r="L217" s="46"/>
      <c r="M217" s="105"/>
    </row>
    <row r="218" spans="1:13" x14ac:dyDescent="0.25">
      <c r="B218" s="40" t="s">
        <v>221</v>
      </c>
      <c r="C218" s="40"/>
      <c r="D218" s="40"/>
      <c r="E218" s="40"/>
      <c r="F218" s="52"/>
      <c r="G218" s="52"/>
      <c r="H218" s="52"/>
      <c r="I218" s="52"/>
      <c r="J218" s="52"/>
      <c r="K218" s="52"/>
      <c r="L218" s="52"/>
      <c r="M218" s="105"/>
    </row>
    <row r="219" spans="1:13" x14ac:dyDescent="0.25">
      <c r="B219" s="40" t="s">
        <v>222</v>
      </c>
      <c r="C219" s="40"/>
      <c r="D219" s="40"/>
      <c r="E219" s="40"/>
      <c r="F219" s="52"/>
      <c r="G219" s="52"/>
      <c r="H219" s="52"/>
      <c r="I219" s="52"/>
      <c r="J219" s="52"/>
      <c r="K219" s="52"/>
      <c r="L219" s="52"/>
    </row>
    <row r="220" spans="1:13" x14ac:dyDescent="0.25">
      <c r="B220" s="40" t="s">
        <v>223</v>
      </c>
      <c r="C220" s="40"/>
      <c r="D220" s="40"/>
      <c r="E220" s="40"/>
      <c r="F220" s="52"/>
      <c r="G220" s="52"/>
      <c r="H220" s="52"/>
      <c r="I220" s="52"/>
      <c r="J220" s="52"/>
      <c r="K220" s="52"/>
      <c r="L220" s="52"/>
    </row>
    <row r="221" spans="1:13" x14ac:dyDescent="0.25">
      <c r="B221" s="40" t="s">
        <v>224</v>
      </c>
      <c r="C221" s="40"/>
      <c r="D221" s="40"/>
      <c r="E221" s="40"/>
      <c r="F221" s="52"/>
      <c r="G221" s="52"/>
      <c r="H221" s="52"/>
      <c r="I221" s="52"/>
      <c r="J221" s="52"/>
      <c r="K221" s="52"/>
      <c r="L221" s="52"/>
    </row>
    <row r="222" spans="1:13" x14ac:dyDescent="0.25">
      <c r="A222" s="6"/>
      <c r="B222" s="40" t="s">
        <v>225</v>
      </c>
      <c r="C222" s="6"/>
      <c r="I222" s="52"/>
      <c r="J222" s="52"/>
      <c r="K222" s="52"/>
      <c r="L222" s="52"/>
    </row>
    <row r="223" spans="1:13" x14ac:dyDescent="0.25">
      <c r="B223" s="40" t="s">
        <v>226</v>
      </c>
    </row>
    <row r="224" spans="1:13" x14ac:dyDescent="0.25">
      <c r="B224" s="40" t="s">
        <v>227</v>
      </c>
    </row>
    <row r="225" spans="2:13" s="72" customFormat="1" x14ac:dyDescent="0.25">
      <c r="C225" s="94"/>
    </row>
    <row r="227" spans="2:13" ht="51" customHeight="1" x14ac:dyDescent="0.25">
      <c r="B227" s="157" t="s">
        <v>82</v>
      </c>
      <c r="C227" s="116" t="s">
        <v>198</v>
      </c>
      <c r="D227" s="116"/>
      <c r="E227" s="116"/>
      <c r="F227" s="116"/>
      <c r="G227" s="116"/>
      <c r="H227" s="116"/>
      <c r="I227" s="116"/>
      <c r="J227" s="105"/>
      <c r="K227" s="105"/>
      <c r="L227" s="105"/>
      <c r="M227" s="105"/>
    </row>
    <row r="228" spans="2:13" ht="126.75" customHeight="1" x14ac:dyDescent="0.25">
      <c r="B228" s="158"/>
      <c r="C228" s="22" t="s">
        <v>150</v>
      </c>
      <c r="D228" s="22" t="s">
        <v>151</v>
      </c>
      <c r="E228" s="22" t="s">
        <v>152</v>
      </c>
      <c r="F228" s="22" t="s">
        <v>153</v>
      </c>
      <c r="G228" s="22" t="s">
        <v>154</v>
      </c>
      <c r="H228" s="22" t="s">
        <v>156</v>
      </c>
      <c r="I228" s="22" t="s">
        <v>157</v>
      </c>
      <c r="J228" s="105"/>
      <c r="K228" s="105"/>
      <c r="L228" s="105"/>
      <c r="M228" s="105"/>
    </row>
    <row r="229" spans="2:13" x14ac:dyDescent="0.25">
      <c r="B229" s="77" t="str">
        <f t="shared" ref="B229:B242" si="50">B189</f>
        <v>San Luis</v>
      </c>
      <c r="C229" s="17">
        <v>87.387387387387378</v>
      </c>
      <c r="D229" s="17">
        <v>96.610169491525426</v>
      </c>
      <c r="E229" s="17">
        <v>92.957746478873233</v>
      </c>
      <c r="F229" s="17">
        <v>96.812080536912745</v>
      </c>
      <c r="G229" s="17">
        <v>85.932721712538225</v>
      </c>
      <c r="H229" s="17">
        <v>93.998811645870475</v>
      </c>
      <c r="I229" s="17">
        <v>34.766584766584771</v>
      </c>
      <c r="J229" s="105"/>
      <c r="K229" s="105"/>
      <c r="L229" s="105"/>
      <c r="M229" s="105"/>
    </row>
    <row r="230" spans="2:13" x14ac:dyDescent="0.25">
      <c r="B230" s="92" t="str">
        <f t="shared" si="50"/>
        <v>Jorge Eliecer Gaitán</v>
      </c>
      <c r="C230" s="17">
        <v>85.606060606060609</v>
      </c>
      <c r="D230" s="17">
        <v>97.514619883040936</v>
      </c>
      <c r="E230" s="17">
        <v>94.594594594594597</v>
      </c>
      <c r="F230" s="17">
        <v>98.222940226171247</v>
      </c>
      <c r="G230" s="17">
        <v>87.254901960784309</v>
      </c>
      <c r="H230" s="17">
        <v>95.060310166570943</v>
      </c>
      <c r="I230" s="17">
        <v>34.993446920052421</v>
      </c>
      <c r="J230" s="105"/>
      <c r="K230" s="105"/>
      <c r="L230" s="105"/>
      <c r="M230" s="105"/>
    </row>
    <row r="231" spans="2:13" x14ac:dyDescent="0.25">
      <c r="B231" s="92" t="str">
        <f t="shared" si="50"/>
        <v>Paso del Comercio</v>
      </c>
      <c r="C231" s="17">
        <v>80.232558139534888</v>
      </c>
      <c r="D231" s="17">
        <v>96.392785571142284</v>
      </c>
      <c r="E231" s="17">
        <v>94.34850863422291</v>
      </c>
      <c r="F231" s="17">
        <v>97.54299754299754</v>
      </c>
      <c r="G231" s="17">
        <v>88.695652173913047</v>
      </c>
      <c r="H231" s="17">
        <v>94.189852700490988</v>
      </c>
      <c r="I231" s="17">
        <v>32.158590308370044</v>
      </c>
      <c r="J231" s="105"/>
      <c r="K231" s="105"/>
      <c r="L231" s="105"/>
      <c r="M231" s="105"/>
    </row>
    <row r="232" spans="2:13" x14ac:dyDescent="0.25">
      <c r="B232" s="92" t="str">
        <f t="shared" si="50"/>
        <v>Los Álcazares</v>
      </c>
      <c r="C232" s="17">
        <v>86.206896551724128</v>
      </c>
      <c r="D232" s="17">
        <v>97.882352941176478</v>
      </c>
      <c r="E232" s="17">
        <v>94.927536231884062</v>
      </c>
      <c r="F232" s="17">
        <v>98.06094182825484</v>
      </c>
      <c r="G232" s="17">
        <v>89.005235602094245</v>
      </c>
      <c r="H232" s="17">
        <v>95.39473684210526</v>
      </c>
      <c r="I232" s="17">
        <v>41.762452107279699</v>
      </c>
      <c r="J232" s="105"/>
      <c r="K232" s="105"/>
      <c r="L232" s="105"/>
      <c r="M232" s="105"/>
    </row>
    <row r="233" spans="2:13" x14ac:dyDescent="0.25">
      <c r="B233" s="92" t="str">
        <f t="shared" si="50"/>
        <v>Petecuy Primera Etapa</v>
      </c>
      <c r="C233" s="17">
        <v>86.666666666666671</v>
      </c>
      <c r="D233" s="17">
        <v>97.988505747126439</v>
      </c>
      <c r="E233" s="17">
        <v>89.583333333333343</v>
      </c>
      <c r="F233" s="17">
        <v>94.73684210526315</v>
      </c>
      <c r="G233" s="17">
        <v>78.545454545454547</v>
      </c>
      <c r="H233" s="17">
        <v>92.857142857142861</v>
      </c>
      <c r="I233" s="17">
        <v>25.952045133991536</v>
      </c>
      <c r="J233" s="105"/>
      <c r="K233" s="105"/>
      <c r="L233" s="105"/>
      <c r="M233" s="105"/>
    </row>
    <row r="234" spans="2:13" x14ac:dyDescent="0.25">
      <c r="B234" s="92" t="str">
        <f t="shared" si="50"/>
        <v>Petecuy Segunda Etapa</v>
      </c>
      <c r="C234" s="17">
        <v>87.155963302752298</v>
      </c>
      <c r="D234" s="17">
        <v>96.804511278195491</v>
      </c>
      <c r="E234" s="17">
        <v>91.10787172011662</v>
      </c>
      <c r="F234" s="17">
        <v>97.008547008547012</v>
      </c>
      <c r="G234" s="17">
        <v>78.440366972477065</v>
      </c>
      <c r="H234" s="17">
        <v>93.067068575734737</v>
      </c>
      <c r="I234" s="17">
        <v>26.383763837638373</v>
      </c>
      <c r="J234" s="105"/>
      <c r="K234" s="105"/>
      <c r="L234" s="105"/>
      <c r="M234" s="105"/>
    </row>
    <row r="235" spans="2:13" x14ac:dyDescent="0.25">
      <c r="B235" s="92" t="str">
        <f t="shared" si="50"/>
        <v>La Rivera I</v>
      </c>
      <c r="C235" s="17">
        <v>83.333333333333343</v>
      </c>
      <c r="D235" s="17">
        <v>96.428571428571431</v>
      </c>
      <c r="E235" s="17">
        <v>94.528875379939208</v>
      </c>
      <c r="F235" s="17">
        <v>96.36363636363636</v>
      </c>
      <c r="G235" s="17">
        <v>90.825688073394488</v>
      </c>
      <c r="H235" s="17">
        <v>94.542536115569817</v>
      </c>
      <c r="I235" s="17">
        <v>35.664335664335667</v>
      </c>
      <c r="J235" s="105"/>
      <c r="K235" s="105"/>
      <c r="L235" s="105"/>
      <c r="M235" s="105"/>
    </row>
    <row r="236" spans="2:13" x14ac:dyDescent="0.25">
      <c r="B236" s="92" t="str">
        <f t="shared" si="50"/>
        <v>Los Guaduales</v>
      </c>
      <c r="C236" s="17">
        <v>89.230769230769241</v>
      </c>
      <c r="D236" s="17">
        <v>97.994269340974213</v>
      </c>
      <c r="E236" s="17">
        <v>94.382022471910105</v>
      </c>
      <c r="F236" s="17">
        <v>97.457627118644069</v>
      </c>
      <c r="G236" s="17">
        <v>88.333333333333329</v>
      </c>
      <c r="H236" s="17">
        <v>95.358649789029542</v>
      </c>
      <c r="I236" s="17">
        <v>50.290135396518373</v>
      </c>
      <c r="J236" s="105"/>
      <c r="K236" s="105"/>
      <c r="L236" s="105"/>
      <c r="M236" s="105"/>
    </row>
    <row r="237" spans="2:13" x14ac:dyDescent="0.25">
      <c r="B237" s="92" t="str">
        <f t="shared" si="50"/>
        <v>Petecuy Tercera Etapa</v>
      </c>
      <c r="C237" s="17">
        <v>85.227272727272734</v>
      </c>
      <c r="D237" s="17">
        <v>97.167755991285404</v>
      </c>
      <c r="E237" s="17">
        <v>90.222984562607195</v>
      </c>
      <c r="F237" s="17">
        <v>95.628415300546436</v>
      </c>
      <c r="G237" s="17">
        <v>81.105990783410135</v>
      </c>
      <c r="H237" s="17">
        <v>92.654867256637161</v>
      </c>
      <c r="I237" s="17">
        <v>23.408624229979466</v>
      </c>
      <c r="J237" s="105"/>
      <c r="K237" s="105"/>
      <c r="L237" s="105"/>
      <c r="M237" s="105"/>
    </row>
    <row r="238" spans="2:13" x14ac:dyDescent="0.25">
      <c r="B238" s="92" t="str">
        <f t="shared" si="50"/>
        <v>Ciudadela Floralia</v>
      </c>
      <c r="C238" s="17">
        <v>85.786802030456855</v>
      </c>
      <c r="D238" s="17">
        <v>97.529069767441854</v>
      </c>
      <c r="E238" s="17">
        <v>91.27927927927928</v>
      </c>
      <c r="F238" s="17">
        <v>96.121883656509695</v>
      </c>
      <c r="G238" s="17">
        <v>82.268041237113394</v>
      </c>
      <c r="H238" s="17">
        <v>93.33078540034397</v>
      </c>
      <c r="I238" s="17">
        <v>35.870356882738527</v>
      </c>
      <c r="J238" s="105"/>
      <c r="K238" s="105"/>
      <c r="L238" s="105"/>
      <c r="M238" s="105"/>
    </row>
    <row r="239" spans="2:13" x14ac:dyDescent="0.25">
      <c r="B239" s="92" t="str">
        <f t="shared" si="50"/>
        <v>Fonaviemcali</v>
      </c>
      <c r="C239" s="17">
        <v>87.5</v>
      </c>
      <c r="D239" s="17">
        <v>99.074074074074076</v>
      </c>
      <c r="E239" s="17">
        <v>94.326241134751783</v>
      </c>
      <c r="F239" s="17">
        <v>97.959183673469383</v>
      </c>
      <c r="G239" s="17">
        <v>86.04651162790698</v>
      </c>
      <c r="H239" s="17">
        <v>95.604395604395606</v>
      </c>
      <c r="I239" s="17">
        <v>44.370860927152314</v>
      </c>
      <c r="J239" s="105"/>
      <c r="K239" s="105"/>
      <c r="L239" s="105"/>
      <c r="M239" s="105"/>
    </row>
    <row r="240" spans="2:13" x14ac:dyDescent="0.25">
      <c r="B240" s="92" t="str">
        <f t="shared" si="50"/>
        <v>San Luis II</v>
      </c>
      <c r="C240" s="17">
        <v>81.884057971014485</v>
      </c>
      <c r="D240" s="17">
        <v>97.135061391541612</v>
      </c>
      <c r="E240" s="17">
        <v>92.956441149212239</v>
      </c>
      <c r="F240" s="17">
        <v>96.322489391796324</v>
      </c>
      <c r="G240" s="17">
        <v>86.55913978494624</v>
      </c>
      <c r="H240" s="17">
        <v>93.743589743589737</v>
      </c>
      <c r="I240" s="17">
        <v>33.524027459954233</v>
      </c>
      <c r="J240" s="105"/>
      <c r="K240" s="105"/>
      <c r="L240" s="105"/>
      <c r="M240" s="105"/>
    </row>
    <row r="241" spans="1:13" x14ac:dyDescent="0.25">
      <c r="B241" s="92" t="str">
        <f t="shared" si="50"/>
        <v>Urbanizacion Calimio</v>
      </c>
      <c r="C241" s="17">
        <v>84.615384615384613</v>
      </c>
      <c r="D241" s="17">
        <v>97.391304347826093</v>
      </c>
      <c r="E241" s="17">
        <v>93.175853018372706</v>
      </c>
      <c r="F241" s="17">
        <v>96.887966804979257</v>
      </c>
      <c r="G241" s="17">
        <v>86.785714285714292</v>
      </c>
      <c r="H241" s="17">
        <v>94.327731092436977</v>
      </c>
      <c r="I241" s="17">
        <v>37.251908396946561</v>
      </c>
      <c r="J241" s="105"/>
      <c r="K241" s="105"/>
      <c r="L241" s="105"/>
      <c r="M241" s="105"/>
    </row>
    <row r="242" spans="1:13" ht="25.5" x14ac:dyDescent="0.25">
      <c r="B242" s="92" t="str">
        <f t="shared" si="50"/>
        <v>Sector Puente del Comercio</v>
      </c>
      <c r="C242" s="17">
        <v>88.235294117647058</v>
      </c>
      <c r="D242" s="17">
        <v>98.048780487804876</v>
      </c>
      <c r="E242" s="17">
        <v>92.957746478873233</v>
      </c>
      <c r="F242" s="17">
        <v>97.297297297297305</v>
      </c>
      <c r="G242" s="17">
        <v>85.714285714285708</v>
      </c>
      <c r="H242" s="17">
        <v>94.444444444444443</v>
      </c>
      <c r="I242" s="17">
        <v>45.646437994722952</v>
      </c>
      <c r="J242" s="105"/>
      <c r="K242" s="105"/>
      <c r="L242" s="105"/>
      <c r="M242" s="105"/>
    </row>
    <row r="243" spans="1:13" x14ac:dyDescent="0.25">
      <c r="B243" s="11" t="s">
        <v>155</v>
      </c>
      <c r="C243" s="17">
        <f t="shared" ref="C243:I243" si="51">AVERAGE(C229:C242)</f>
        <v>85.64774619142888</v>
      </c>
      <c r="D243" s="17">
        <f t="shared" si="51"/>
        <v>97.425845124409037</v>
      </c>
      <c r="E243" s="17">
        <f t="shared" si="51"/>
        <v>92.9535024619979</v>
      </c>
      <c r="F243" s="17">
        <f t="shared" si="51"/>
        <v>96.88734634678751</v>
      </c>
      <c r="G243" s="17">
        <f t="shared" si="51"/>
        <v>85.393788414811866</v>
      </c>
      <c r="H243" s="17">
        <f t="shared" si="51"/>
        <v>94.183923016740195</v>
      </c>
      <c r="I243" s="17">
        <f t="shared" si="51"/>
        <v>35.86025500187607</v>
      </c>
      <c r="J243" s="105"/>
      <c r="K243" s="105"/>
      <c r="L243" s="105"/>
      <c r="M243" s="105"/>
    </row>
    <row r="244" spans="1:13" x14ac:dyDescent="0.25">
      <c r="B244" s="40" t="s">
        <v>206</v>
      </c>
      <c r="C244" s="53"/>
      <c r="D244" s="53"/>
      <c r="E244" s="53"/>
      <c r="F244" s="53"/>
      <c r="G244" s="53"/>
      <c r="H244" s="53"/>
      <c r="I244" s="53"/>
      <c r="J244" s="105"/>
      <c r="K244" s="105"/>
      <c r="L244" s="105"/>
      <c r="M244" s="105"/>
    </row>
    <row r="245" spans="1:13" x14ac:dyDescent="0.25">
      <c r="B245" s="40" t="s">
        <v>207</v>
      </c>
      <c r="C245" s="53"/>
      <c r="D245" s="53"/>
      <c r="E245" s="53"/>
      <c r="F245" s="53"/>
      <c r="G245" s="53"/>
      <c r="H245" s="53"/>
      <c r="I245" s="53"/>
    </row>
    <row r="246" spans="1:13" x14ac:dyDescent="0.25">
      <c r="B246" s="40" t="s">
        <v>208</v>
      </c>
      <c r="C246" s="53"/>
      <c r="D246" s="53"/>
      <c r="E246" s="53"/>
      <c r="F246" s="53"/>
      <c r="G246" s="53"/>
      <c r="H246" s="53"/>
      <c r="I246" s="53"/>
    </row>
    <row r="247" spans="1:13" x14ac:dyDescent="0.25">
      <c r="B247" s="40" t="s">
        <v>209</v>
      </c>
      <c r="C247" s="6"/>
      <c r="D247" s="6"/>
      <c r="E247" s="6"/>
    </row>
    <row r="248" spans="1:13" x14ac:dyDescent="0.25">
      <c r="B248" s="40" t="s">
        <v>210</v>
      </c>
      <c r="C248" s="6"/>
      <c r="D248" s="6"/>
      <c r="E248" s="6"/>
    </row>
    <row r="249" spans="1:13" x14ac:dyDescent="0.25">
      <c r="B249" s="40" t="s">
        <v>211</v>
      </c>
      <c r="C249" s="6"/>
      <c r="D249" s="6"/>
      <c r="E249" s="6"/>
    </row>
    <row r="250" spans="1:13" x14ac:dyDescent="0.25">
      <c r="B250" s="40" t="s">
        <v>212</v>
      </c>
      <c r="C250" s="6"/>
      <c r="D250" s="6"/>
      <c r="E250" s="6"/>
    </row>
    <row r="251" spans="1:13" x14ac:dyDescent="0.25">
      <c r="A251" s="40"/>
      <c r="B251" s="6"/>
      <c r="C251" s="6"/>
      <c r="D251" s="6"/>
    </row>
    <row r="252" spans="1:13" x14ac:dyDescent="0.25">
      <c r="A252" s="6"/>
      <c r="B252" s="6"/>
      <c r="C252" s="6"/>
      <c r="D252" s="6"/>
    </row>
    <row r="253" spans="1:13" ht="24.75" customHeight="1" x14ac:dyDescent="0.25">
      <c r="B253" s="21" t="s">
        <v>82</v>
      </c>
      <c r="C253" s="116" t="s">
        <v>199</v>
      </c>
      <c r="D253" s="116"/>
      <c r="E253" s="116"/>
      <c r="F253" s="116"/>
      <c r="G253" s="116"/>
      <c r="H253" s="116"/>
      <c r="I253" s="105"/>
      <c r="J253" s="105"/>
      <c r="K253" s="105"/>
      <c r="L253" s="105"/>
      <c r="M253" s="105"/>
    </row>
    <row r="254" spans="1:13" ht="63.75" x14ac:dyDescent="0.25">
      <c r="B254" s="21"/>
      <c r="C254" s="27" t="s">
        <v>34</v>
      </c>
      <c r="D254" s="27" t="s">
        <v>159</v>
      </c>
      <c r="E254" s="27" t="s">
        <v>35</v>
      </c>
      <c r="F254" s="27" t="s">
        <v>160</v>
      </c>
      <c r="G254" s="55" t="s">
        <v>36</v>
      </c>
      <c r="H254" s="27" t="s">
        <v>161</v>
      </c>
      <c r="I254" s="105"/>
      <c r="J254" s="105"/>
      <c r="K254" s="105"/>
      <c r="L254" s="105"/>
      <c r="M254" s="105"/>
    </row>
    <row r="255" spans="1:13" x14ac:dyDescent="0.25">
      <c r="B255" s="77" t="str">
        <f t="shared" ref="B255:B268" si="52">B229</f>
        <v>San Luis</v>
      </c>
      <c r="C255" s="16">
        <v>2715</v>
      </c>
      <c r="D255" s="55">
        <f t="shared" ref="D255:D269" si="53">IFERROR(+C255/H189,0)</f>
        <v>0.30971937029431895</v>
      </c>
      <c r="E255" s="16">
        <v>4608</v>
      </c>
      <c r="F255" s="76">
        <f t="shared" ref="F255:F269" si="54">IFERROR(E255/H189,0)</f>
        <v>0.52566735112936347</v>
      </c>
      <c r="G255" s="16">
        <v>241</v>
      </c>
      <c r="H255" s="55">
        <f t="shared" ref="H255:H269" si="55">IFERROR(G255/H189,0)</f>
        <v>2.7492584987451517E-2</v>
      </c>
      <c r="I255" s="105"/>
      <c r="J255" s="105"/>
      <c r="K255" s="105"/>
      <c r="L255" s="105"/>
      <c r="M255" s="105"/>
    </row>
    <row r="256" spans="1:13" x14ac:dyDescent="0.25">
      <c r="B256" s="92" t="str">
        <f t="shared" si="52"/>
        <v>Jorge Eliecer Gaitán</v>
      </c>
      <c r="C256" s="16">
        <v>2362</v>
      </c>
      <c r="D256" s="55">
        <f t="shared" si="53"/>
        <v>0.27271677635376979</v>
      </c>
      <c r="E256" s="16">
        <v>4601</v>
      </c>
      <c r="F256" s="76">
        <f t="shared" si="54"/>
        <v>0.53123195935804179</v>
      </c>
      <c r="G256" s="16">
        <v>297</v>
      </c>
      <c r="H256" s="55">
        <f t="shared" si="55"/>
        <v>3.4291652234153099E-2</v>
      </c>
      <c r="I256" s="105"/>
      <c r="J256" s="105"/>
      <c r="K256" s="105"/>
      <c r="L256" s="105"/>
      <c r="M256" s="105"/>
    </row>
    <row r="257" spans="2:13" x14ac:dyDescent="0.25">
      <c r="B257" s="92" t="str">
        <f t="shared" si="52"/>
        <v>Paso del Comercio</v>
      </c>
      <c r="C257" s="16">
        <v>1595</v>
      </c>
      <c r="D257" s="55">
        <f t="shared" si="53"/>
        <v>0.25838328203466709</v>
      </c>
      <c r="E257" s="16">
        <v>3505</v>
      </c>
      <c r="F257" s="76">
        <f t="shared" si="54"/>
        <v>0.56779523732382953</v>
      </c>
      <c r="G257" s="16">
        <v>173</v>
      </c>
      <c r="H257" s="55">
        <f t="shared" si="55"/>
        <v>2.8025271342945083E-2</v>
      </c>
      <c r="I257" s="105"/>
      <c r="J257" s="105"/>
      <c r="K257" s="105"/>
      <c r="L257" s="105"/>
      <c r="M257" s="105"/>
    </row>
    <row r="258" spans="2:13" x14ac:dyDescent="0.25">
      <c r="B258" s="92" t="str">
        <f t="shared" si="52"/>
        <v>Los Álcazares</v>
      </c>
      <c r="C258" s="16">
        <v>1177</v>
      </c>
      <c r="D258" s="55">
        <f t="shared" si="53"/>
        <v>0.20338690167617074</v>
      </c>
      <c r="E258" s="16">
        <v>3265</v>
      </c>
      <c r="F258" s="76">
        <f t="shared" si="54"/>
        <v>0.5641956108519095</v>
      </c>
      <c r="G258" s="16">
        <v>281</v>
      </c>
      <c r="H258" s="55">
        <f t="shared" si="55"/>
        <v>4.85571107655089E-2</v>
      </c>
      <c r="I258" s="105"/>
      <c r="J258" s="105"/>
      <c r="K258" s="105"/>
      <c r="L258" s="105"/>
      <c r="M258" s="105"/>
    </row>
    <row r="259" spans="2:13" x14ac:dyDescent="0.25">
      <c r="B259" s="92" t="str">
        <f t="shared" si="52"/>
        <v>Petecuy Primera Etapa</v>
      </c>
      <c r="C259" s="16">
        <v>2849</v>
      </c>
      <c r="D259" s="55">
        <f t="shared" si="53"/>
        <v>0.37491775233583369</v>
      </c>
      <c r="E259" s="16">
        <v>3499</v>
      </c>
      <c r="F259" s="76">
        <f t="shared" si="54"/>
        <v>0.46045532306882486</v>
      </c>
      <c r="G259" s="16">
        <v>82</v>
      </c>
      <c r="H259" s="55">
        <f t="shared" si="55"/>
        <v>1.0790893538623503E-2</v>
      </c>
      <c r="I259" s="105"/>
      <c r="J259" s="105"/>
      <c r="K259" s="105"/>
      <c r="L259" s="105"/>
      <c r="M259" s="105"/>
    </row>
    <row r="260" spans="2:13" x14ac:dyDescent="0.25">
      <c r="B260" s="92" t="str">
        <f t="shared" si="52"/>
        <v>Petecuy Segunda Etapa</v>
      </c>
      <c r="C260" s="16">
        <v>2161</v>
      </c>
      <c r="D260" s="55">
        <f t="shared" si="53"/>
        <v>0.35867219917012449</v>
      </c>
      <c r="E260" s="16">
        <v>2890</v>
      </c>
      <c r="F260" s="76">
        <f t="shared" si="54"/>
        <v>0.47966804979253114</v>
      </c>
      <c r="G260" s="16">
        <v>93</v>
      </c>
      <c r="H260" s="55">
        <f t="shared" si="55"/>
        <v>1.5435684647302904E-2</v>
      </c>
      <c r="I260" s="105"/>
      <c r="J260" s="105"/>
      <c r="K260" s="105"/>
      <c r="L260" s="105"/>
      <c r="M260" s="105"/>
    </row>
    <row r="261" spans="2:13" x14ac:dyDescent="0.25">
      <c r="B261" s="92" t="str">
        <f t="shared" si="52"/>
        <v>La Rivera I</v>
      </c>
      <c r="C261" s="16">
        <v>879</v>
      </c>
      <c r="D261" s="55">
        <f t="shared" si="53"/>
        <v>0.26782449725776963</v>
      </c>
      <c r="E261" s="16">
        <v>1862</v>
      </c>
      <c r="F261" s="76">
        <f t="shared" si="54"/>
        <v>0.56733698964046309</v>
      </c>
      <c r="G261" s="16">
        <v>81</v>
      </c>
      <c r="H261" s="55">
        <f t="shared" si="55"/>
        <v>2.4680073126142597E-2</v>
      </c>
      <c r="I261" s="105"/>
      <c r="J261" s="105"/>
      <c r="K261" s="105"/>
      <c r="L261" s="105"/>
      <c r="M261" s="105"/>
    </row>
    <row r="262" spans="2:13" x14ac:dyDescent="0.25">
      <c r="B262" s="92" t="str">
        <f t="shared" si="52"/>
        <v>Los Guaduales</v>
      </c>
      <c r="C262" s="16">
        <v>1041</v>
      </c>
      <c r="D262" s="55">
        <f t="shared" si="53"/>
        <v>0.19851258581235698</v>
      </c>
      <c r="E262" s="16">
        <v>2983</v>
      </c>
      <c r="F262" s="76">
        <f t="shared" si="54"/>
        <v>0.5688405797101449</v>
      </c>
      <c r="G262" s="16">
        <v>272</v>
      </c>
      <c r="H262" s="55">
        <f t="shared" si="55"/>
        <v>5.186880244088482E-2</v>
      </c>
      <c r="I262" s="105"/>
      <c r="J262" s="105"/>
      <c r="K262" s="105"/>
      <c r="L262" s="105"/>
      <c r="M262" s="105"/>
    </row>
    <row r="263" spans="2:13" x14ac:dyDescent="0.25">
      <c r="B263" s="92" t="str">
        <f t="shared" si="52"/>
        <v>Petecuy Tercera Etapa</v>
      </c>
      <c r="C263" s="16">
        <v>1745</v>
      </c>
      <c r="D263" s="55">
        <f t="shared" si="53"/>
        <v>0.33956022572484917</v>
      </c>
      <c r="E263" s="16">
        <v>2544</v>
      </c>
      <c r="F263" s="76">
        <f t="shared" si="54"/>
        <v>0.4950379451255108</v>
      </c>
      <c r="G263" s="16">
        <v>73</v>
      </c>
      <c r="H263" s="55">
        <f t="shared" si="55"/>
        <v>1.4205098268145554E-2</v>
      </c>
      <c r="I263" s="105"/>
      <c r="J263" s="105"/>
      <c r="K263" s="105"/>
      <c r="L263" s="105"/>
      <c r="M263" s="105"/>
    </row>
    <row r="264" spans="2:13" x14ac:dyDescent="0.25">
      <c r="B264" s="92" t="str">
        <f t="shared" si="52"/>
        <v>Ciudadela Floralia</v>
      </c>
      <c r="C264" s="16">
        <v>7509</v>
      </c>
      <c r="D264" s="55">
        <f t="shared" si="53"/>
        <v>0.2688218236494469</v>
      </c>
      <c r="E264" s="16">
        <v>15546</v>
      </c>
      <c r="F264" s="76">
        <f t="shared" si="54"/>
        <v>0.55654602083557081</v>
      </c>
      <c r="G264" s="16">
        <v>855</v>
      </c>
      <c r="H264" s="55">
        <f t="shared" si="55"/>
        <v>3.0608957147459995E-2</v>
      </c>
      <c r="I264" s="105"/>
      <c r="J264" s="105"/>
      <c r="K264" s="105"/>
      <c r="L264" s="105"/>
      <c r="M264" s="105"/>
    </row>
    <row r="265" spans="2:13" x14ac:dyDescent="0.25">
      <c r="B265" s="92" t="str">
        <f t="shared" si="52"/>
        <v>Fonaviemcali</v>
      </c>
      <c r="C265" s="16">
        <v>340</v>
      </c>
      <c r="D265" s="55">
        <f t="shared" si="53"/>
        <v>0.21794871794871795</v>
      </c>
      <c r="E265" s="16">
        <v>911</v>
      </c>
      <c r="F265" s="76">
        <f t="shared" si="54"/>
        <v>0.58397435897435901</v>
      </c>
      <c r="G265" s="16">
        <v>54</v>
      </c>
      <c r="H265" s="55">
        <f t="shared" si="55"/>
        <v>3.4615384615384617E-2</v>
      </c>
      <c r="I265" s="105"/>
      <c r="J265" s="105"/>
      <c r="K265" s="105"/>
      <c r="L265" s="105"/>
      <c r="M265" s="105"/>
    </row>
    <row r="266" spans="2:13" x14ac:dyDescent="0.25">
      <c r="B266" s="92" t="str">
        <f t="shared" si="52"/>
        <v>San Luis II</v>
      </c>
      <c r="C266" s="16">
        <v>3024</v>
      </c>
      <c r="D266" s="55">
        <f t="shared" si="53"/>
        <v>0.31764705882352939</v>
      </c>
      <c r="E266" s="16">
        <v>4954</v>
      </c>
      <c r="F266" s="76">
        <f t="shared" si="54"/>
        <v>0.52037815126050424</v>
      </c>
      <c r="G266" s="16">
        <v>217</v>
      </c>
      <c r="H266" s="55">
        <f t="shared" si="55"/>
        <v>2.2794117647058822E-2</v>
      </c>
      <c r="I266" s="105"/>
      <c r="J266" s="105"/>
      <c r="K266" s="105"/>
      <c r="L266" s="105"/>
      <c r="M266" s="105"/>
    </row>
    <row r="267" spans="2:13" x14ac:dyDescent="0.25">
      <c r="B267" s="92" t="str">
        <f t="shared" si="52"/>
        <v>Urbanizacion Calimio</v>
      </c>
      <c r="C267" s="16">
        <v>1685</v>
      </c>
      <c r="D267" s="55">
        <f t="shared" si="53"/>
        <v>0.27411745566943224</v>
      </c>
      <c r="E267" s="16">
        <v>3346</v>
      </c>
      <c r="F267" s="76">
        <f t="shared" si="54"/>
        <v>0.54433056775662925</v>
      </c>
      <c r="G267" s="16">
        <v>187</v>
      </c>
      <c r="H267" s="55">
        <f t="shared" si="55"/>
        <v>3.0421343744916219E-2</v>
      </c>
      <c r="I267" s="105"/>
      <c r="J267" s="105"/>
      <c r="K267" s="105"/>
      <c r="L267" s="105"/>
      <c r="M267" s="105"/>
    </row>
    <row r="268" spans="2:13" ht="25.5" x14ac:dyDescent="0.25">
      <c r="B268" s="92" t="str">
        <f t="shared" si="52"/>
        <v>Sector Puente del Comercio</v>
      </c>
      <c r="C268" s="16">
        <v>670</v>
      </c>
      <c r="D268" s="55">
        <f t="shared" si="53"/>
        <v>0.20813917365641504</v>
      </c>
      <c r="E268" s="16">
        <v>1847</v>
      </c>
      <c r="F268" s="76">
        <f t="shared" si="54"/>
        <v>0.5737806772289531</v>
      </c>
      <c r="G268" s="16">
        <v>184</v>
      </c>
      <c r="H268" s="55">
        <f t="shared" si="55"/>
        <v>5.7160608884746819E-2</v>
      </c>
      <c r="I268" s="105"/>
      <c r="J268" s="105"/>
      <c r="K268" s="105"/>
      <c r="L268" s="105"/>
      <c r="M268" s="105"/>
    </row>
    <row r="269" spans="2:13" x14ac:dyDescent="0.25">
      <c r="B269" s="11" t="s">
        <v>100</v>
      </c>
      <c r="C269" s="16">
        <f>SUM(C255:C268)</f>
        <v>29752</v>
      </c>
      <c r="D269" s="55">
        <f t="shared" si="53"/>
        <v>0.28320403598115274</v>
      </c>
      <c r="E269" s="16">
        <f>SUM(E255:E268)</f>
        <v>56361</v>
      </c>
      <c r="F269" s="76">
        <f t="shared" si="54"/>
        <v>0.53649040978535056</v>
      </c>
      <c r="G269" s="16">
        <f>SUM(G255:G268)</f>
        <v>3090</v>
      </c>
      <c r="H269" s="76">
        <f t="shared" si="55"/>
        <v>2.9413164532863738E-2</v>
      </c>
      <c r="I269" s="105"/>
      <c r="J269" s="105"/>
      <c r="K269" s="105"/>
      <c r="L269" s="105"/>
      <c r="M269" s="105"/>
    </row>
    <row r="270" spans="2:13" x14ac:dyDescent="0.25">
      <c r="B270" s="40" t="s">
        <v>213</v>
      </c>
      <c r="C270" s="35"/>
      <c r="D270" s="12"/>
      <c r="E270" s="35"/>
      <c r="F270" s="12"/>
      <c r="G270" s="54"/>
      <c r="H270" s="12"/>
      <c r="J270" s="35"/>
      <c r="K270" s="56"/>
      <c r="L270" s="35"/>
      <c r="M270" s="56"/>
    </row>
    <row r="271" spans="2:13" x14ac:dyDescent="0.25">
      <c r="B271" s="40" t="s">
        <v>214</v>
      </c>
      <c r="C271" s="35"/>
      <c r="D271" s="12"/>
      <c r="E271" s="35"/>
      <c r="F271" s="12"/>
      <c r="G271" s="54"/>
      <c r="H271" s="12"/>
      <c r="J271" s="35"/>
      <c r="K271" s="56"/>
      <c r="L271" s="35"/>
      <c r="M271" s="56"/>
    </row>
    <row r="272" spans="2:13" x14ac:dyDescent="0.25">
      <c r="B272" s="40" t="s">
        <v>215</v>
      </c>
      <c r="C272" s="35"/>
      <c r="D272" s="12"/>
      <c r="E272" s="35"/>
      <c r="F272" s="12"/>
      <c r="G272" s="54"/>
      <c r="H272" s="12"/>
      <c r="J272" s="35"/>
      <c r="K272" s="56"/>
      <c r="L272" s="35"/>
      <c r="M272" s="56"/>
    </row>
    <row r="273" spans="1:13" x14ac:dyDescent="0.25">
      <c r="A273" s="40"/>
      <c r="B273" s="35"/>
      <c r="C273" s="12"/>
      <c r="D273" s="35"/>
      <c r="E273" s="12"/>
      <c r="F273" s="54"/>
      <c r="G273" s="12"/>
      <c r="H273" s="35"/>
      <c r="I273" s="12"/>
      <c r="J273" s="35"/>
      <c r="K273" s="56"/>
      <c r="L273" s="35"/>
      <c r="M273" s="56"/>
    </row>
    <row r="274" spans="1:13" x14ac:dyDescent="0.25">
      <c r="A274" s="45"/>
      <c r="B274" s="35"/>
      <c r="C274" s="12"/>
      <c r="D274" s="35"/>
      <c r="E274" s="12"/>
      <c r="F274" s="54"/>
      <c r="G274" s="12"/>
      <c r="H274" s="35"/>
      <c r="I274" s="12"/>
      <c r="J274" s="35"/>
      <c r="K274" s="56"/>
      <c r="L274" s="35"/>
      <c r="M274" s="56"/>
    </row>
    <row r="275" spans="1:13" ht="26.25" customHeight="1" x14ac:dyDescent="0.25">
      <c r="B275" s="157" t="s">
        <v>82</v>
      </c>
      <c r="C275" s="123" t="s">
        <v>199</v>
      </c>
      <c r="D275" s="124"/>
      <c r="E275" s="124"/>
      <c r="F275" s="124"/>
      <c r="G275" s="124"/>
      <c r="H275" s="125"/>
      <c r="I275" s="109"/>
      <c r="J275" s="106"/>
      <c r="K275" s="105"/>
      <c r="L275" s="105"/>
      <c r="M275" s="105"/>
    </row>
    <row r="276" spans="1:13" ht="63.75" x14ac:dyDescent="0.25">
      <c r="B276" s="158"/>
      <c r="C276" s="27" t="s">
        <v>37</v>
      </c>
      <c r="D276" s="27" t="s">
        <v>162</v>
      </c>
      <c r="E276" s="27" t="s">
        <v>164</v>
      </c>
      <c r="F276" s="27" t="s">
        <v>163</v>
      </c>
      <c r="G276" s="27" t="s">
        <v>38</v>
      </c>
      <c r="H276" s="27" t="s">
        <v>165</v>
      </c>
      <c r="I276" s="109"/>
      <c r="J276" s="106"/>
      <c r="K276" s="105"/>
      <c r="L276" s="105"/>
      <c r="M276" s="105"/>
    </row>
    <row r="277" spans="1:13" x14ac:dyDescent="0.25">
      <c r="B277" s="77" t="str">
        <f t="shared" ref="B277:B290" si="56">B255</f>
        <v>San Luis</v>
      </c>
      <c r="C277" s="16">
        <v>247</v>
      </c>
      <c r="D277" s="55">
        <f>IFERROR(C277/$H189,0)</f>
        <v>2.8177047684234544E-2</v>
      </c>
      <c r="E277" s="16">
        <v>3</v>
      </c>
      <c r="F277" s="102">
        <f t="shared" ref="F277:F290" si="57">IFERROR(E277/$H189,0)</f>
        <v>3.4223134839151266E-4</v>
      </c>
      <c r="G277" s="16">
        <v>952</v>
      </c>
      <c r="H277" s="55">
        <f t="shared" ref="H277:H291" si="58">IFERROR(G277/$H189,0)</f>
        <v>0.10860141455624002</v>
      </c>
      <c r="I277" s="109"/>
      <c r="J277" s="106"/>
      <c r="K277" s="105"/>
      <c r="L277" s="105"/>
      <c r="M277" s="105"/>
    </row>
    <row r="278" spans="1:13" x14ac:dyDescent="0.25">
      <c r="B278" s="92" t="str">
        <f t="shared" si="56"/>
        <v>Jorge Eliecer Gaitán</v>
      </c>
      <c r="C278" s="16">
        <v>449</v>
      </c>
      <c r="D278" s="55">
        <f t="shared" ref="D278:D291" si="59">IFERROR(C278/H190,0)</f>
        <v>5.1841588731093409E-2</v>
      </c>
      <c r="E278" s="16">
        <v>10</v>
      </c>
      <c r="F278" s="102">
        <f t="shared" si="57"/>
        <v>1.1546010853250202E-3</v>
      </c>
      <c r="G278" s="16">
        <v>942</v>
      </c>
      <c r="H278" s="55">
        <f t="shared" si="58"/>
        <v>0.1087634222376169</v>
      </c>
      <c r="I278" s="109"/>
      <c r="J278" s="106"/>
      <c r="K278" s="105"/>
      <c r="L278" s="105"/>
      <c r="M278" s="105"/>
    </row>
    <row r="279" spans="1:13" x14ac:dyDescent="0.25">
      <c r="B279" s="92" t="str">
        <f t="shared" si="56"/>
        <v>Paso del Comercio</v>
      </c>
      <c r="C279" s="16">
        <v>174</v>
      </c>
      <c r="D279" s="55">
        <f t="shared" si="59"/>
        <v>2.8187267131054593E-2</v>
      </c>
      <c r="E279" s="16">
        <v>4</v>
      </c>
      <c r="F279" s="102">
        <f t="shared" si="57"/>
        <v>6.4798315243803657E-4</v>
      </c>
      <c r="G279" s="16">
        <v>722</v>
      </c>
      <c r="H279" s="55">
        <f t="shared" si="58"/>
        <v>0.1169609590150656</v>
      </c>
      <c r="I279" s="109"/>
      <c r="J279" s="106"/>
      <c r="K279" s="105"/>
      <c r="L279" s="105"/>
      <c r="M279" s="105"/>
    </row>
    <row r="280" spans="1:13" x14ac:dyDescent="0.25">
      <c r="B280" s="92" t="str">
        <f t="shared" si="56"/>
        <v>Los Álcazares</v>
      </c>
      <c r="C280" s="16">
        <v>380</v>
      </c>
      <c r="D280" s="55">
        <f t="shared" si="59"/>
        <v>6.5664420252289621E-2</v>
      </c>
      <c r="E280" s="16">
        <v>34</v>
      </c>
      <c r="F280" s="102">
        <f t="shared" si="57"/>
        <v>5.8752376015206494E-3</v>
      </c>
      <c r="G280" s="16">
        <v>650</v>
      </c>
      <c r="H280" s="55">
        <f t="shared" si="58"/>
        <v>0.11232071885260066</v>
      </c>
      <c r="I280" s="109"/>
      <c r="J280" s="106"/>
      <c r="K280" s="105"/>
      <c r="L280" s="105"/>
      <c r="M280" s="105"/>
    </row>
    <row r="281" spans="1:13" x14ac:dyDescent="0.25">
      <c r="B281" s="92" t="str">
        <f t="shared" si="56"/>
        <v>Petecuy Primera Etapa</v>
      </c>
      <c r="C281" s="16">
        <v>56</v>
      </c>
      <c r="D281" s="55">
        <f t="shared" si="59"/>
        <v>7.3693907093038561E-3</v>
      </c>
      <c r="E281" s="16">
        <v>1</v>
      </c>
      <c r="F281" s="102">
        <f t="shared" si="57"/>
        <v>1.3159626266614029E-4</v>
      </c>
      <c r="G281" s="16">
        <v>1112</v>
      </c>
      <c r="H281" s="55">
        <f t="shared" si="58"/>
        <v>0.14633504408474798</v>
      </c>
      <c r="I281" s="109"/>
      <c r="J281" s="106"/>
      <c r="K281" s="105"/>
      <c r="L281" s="105"/>
      <c r="M281" s="105"/>
    </row>
    <row r="282" spans="1:13" x14ac:dyDescent="0.25">
      <c r="B282" s="92" t="str">
        <f t="shared" si="56"/>
        <v>Petecuy Segunda Etapa</v>
      </c>
      <c r="C282" s="16">
        <v>62</v>
      </c>
      <c r="D282" s="55">
        <f t="shared" si="59"/>
        <v>1.0290456431535269E-2</v>
      </c>
      <c r="E282" s="16">
        <v>0</v>
      </c>
      <c r="F282" s="102">
        <f t="shared" si="57"/>
        <v>0</v>
      </c>
      <c r="G282" s="16">
        <v>819</v>
      </c>
      <c r="H282" s="55">
        <f t="shared" si="58"/>
        <v>0.13593360995850623</v>
      </c>
      <c r="I282" s="109"/>
      <c r="J282" s="106"/>
      <c r="K282" s="105"/>
      <c r="L282" s="105"/>
      <c r="M282" s="105"/>
    </row>
    <row r="283" spans="1:13" x14ac:dyDescent="0.25">
      <c r="B283" s="92" t="str">
        <f t="shared" si="56"/>
        <v>La Rivera I</v>
      </c>
      <c r="C283" s="16">
        <v>95</v>
      </c>
      <c r="D283" s="55">
        <f t="shared" si="59"/>
        <v>2.8945764777574649E-2</v>
      </c>
      <c r="E283" s="16">
        <v>1</v>
      </c>
      <c r="F283" s="102">
        <f t="shared" si="57"/>
        <v>3.0469226081657528E-4</v>
      </c>
      <c r="G283" s="16">
        <v>364</v>
      </c>
      <c r="H283" s="55">
        <f t="shared" si="58"/>
        <v>0.11090798293723339</v>
      </c>
      <c r="I283" s="109"/>
      <c r="J283" s="106"/>
      <c r="K283" s="105"/>
      <c r="L283" s="105"/>
      <c r="M283" s="105"/>
    </row>
    <row r="284" spans="1:13" x14ac:dyDescent="0.25">
      <c r="B284" s="92" t="str">
        <f t="shared" si="56"/>
        <v>Los Guaduales</v>
      </c>
      <c r="C284" s="16">
        <v>467</v>
      </c>
      <c r="D284" s="55">
        <f t="shared" si="59"/>
        <v>8.905415713196034E-2</v>
      </c>
      <c r="E284" s="16">
        <v>11</v>
      </c>
      <c r="F284" s="102">
        <f t="shared" si="57"/>
        <v>2.097635392829901E-3</v>
      </c>
      <c r="G284" s="16">
        <v>470</v>
      </c>
      <c r="H284" s="55">
        <f t="shared" si="58"/>
        <v>8.9626239511823039E-2</v>
      </c>
      <c r="I284" s="109"/>
      <c r="J284" s="106"/>
      <c r="K284" s="105"/>
      <c r="L284" s="105"/>
      <c r="M284" s="105"/>
    </row>
    <row r="285" spans="1:13" x14ac:dyDescent="0.25">
      <c r="B285" s="92" t="str">
        <f t="shared" si="56"/>
        <v>Petecuy Tercera Etapa</v>
      </c>
      <c r="C285" s="16">
        <v>47</v>
      </c>
      <c r="D285" s="55">
        <f t="shared" si="59"/>
        <v>9.1457482000389181E-3</v>
      </c>
      <c r="E285" s="16">
        <v>1</v>
      </c>
      <c r="F285" s="102">
        <f t="shared" si="57"/>
        <v>1.945903872348706E-4</v>
      </c>
      <c r="G285" s="16">
        <v>729</v>
      </c>
      <c r="H285" s="55">
        <f t="shared" si="58"/>
        <v>0.14185639229422067</v>
      </c>
      <c r="I285" s="109"/>
      <c r="J285" s="106"/>
      <c r="K285" s="105"/>
      <c r="L285" s="105"/>
      <c r="M285" s="105"/>
    </row>
    <row r="286" spans="1:13" x14ac:dyDescent="0.25">
      <c r="B286" s="92" t="str">
        <f t="shared" si="56"/>
        <v>Ciudadela Floralia</v>
      </c>
      <c r="C286" s="16">
        <v>873</v>
      </c>
      <c r="D286" s="55">
        <f t="shared" si="59"/>
        <v>3.1253356245301255E-2</v>
      </c>
      <c r="E286" s="16">
        <v>23</v>
      </c>
      <c r="F286" s="102">
        <f t="shared" si="57"/>
        <v>8.2339884724161381E-4</v>
      </c>
      <c r="G286" s="16">
        <v>3127</v>
      </c>
      <c r="H286" s="55">
        <f t="shared" si="58"/>
        <v>0.11194644327497942</v>
      </c>
      <c r="I286" s="109"/>
      <c r="J286" s="106"/>
      <c r="K286" s="105"/>
      <c r="L286" s="105"/>
      <c r="M286" s="105"/>
    </row>
    <row r="287" spans="1:13" x14ac:dyDescent="0.25">
      <c r="B287" s="92" t="str">
        <f t="shared" si="56"/>
        <v>Fonaviemcali</v>
      </c>
      <c r="C287" s="16">
        <v>97</v>
      </c>
      <c r="D287" s="55">
        <f t="shared" si="59"/>
        <v>6.2179487179487181E-2</v>
      </c>
      <c r="E287" s="16">
        <v>1</v>
      </c>
      <c r="F287" s="102">
        <f t="shared" si="57"/>
        <v>6.4102564102564103E-4</v>
      </c>
      <c r="G287" s="16">
        <v>157</v>
      </c>
      <c r="H287" s="55">
        <f t="shared" si="58"/>
        <v>0.10064102564102564</v>
      </c>
      <c r="I287" s="109"/>
      <c r="J287" s="106"/>
      <c r="K287" s="105"/>
      <c r="L287" s="105"/>
      <c r="M287" s="105"/>
    </row>
    <row r="288" spans="1:13" x14ac:dyDescent="0.25">
      <c r="B288" s="92" t="str">
        <f t="shared" si="56"/>
        <v>San Luis II</v>
      </c>
      <c r="C288" s="16">
        <v>224</v>
      </c>
      <c r="D288" s="55">
        <f t="shared" si="59"/>
        <v>2.3529411764705882E-2</v>
      </c>
      <c r="E288" s="16">
        <v>2</v>
      </c>
      <c r="F288" s="102">
        <f t="shared" si="57"/>
        <v>2.1008403361344539E-4</v>
      </c>
      <c r="G288" s="16">
        <v>1099</v>
      </c>
      <c r="H288" s="55">
        <f t="shared" si="58"/>
        <v>0.11544117647058824</v>
      </c>
      <c r="I288" s="109"/>
      <c r="J288" s="106"/>
      <c r="K288" s="105"/>
      <c r="L288" s="105"/>
      <c r="M288" s="105"/>
    </row>
    <row r="289" spans="1:13" x14ac:dyDescent="0.25">
      <c r="B289" s="92" t="str">
        <f t="shared" si="56"/>
        <v>Urbanizacion Calimio</v>
      </c>
      <c r="C289" s="16">
        <v>170</v>
      </c>
      <c r="D289" s="55">
        <f t="shared" si="59"/>
        <v>2.7655767040832925E-2</v>
      </c>
      <c r="E289" s="16">
        <v>7</v>
      </c>
      <c r="F289" s="102">
        <f t="shared" si="57"/>
        <v>1.138766878151944E-3</v>
      </c>
      <c r="G289" s="16">
        <v>752</v>
      </c>
      <c r="H289" s="55">
        <f t="shared" si="58"/>
        <v>0.12233609891003741</v>
      </c>
      <c r="I289" s="109"/>
      <c r="J289" s="106"/>
      <c r="K289" s="105"/>
      <c r="L289" s="105"/>
      <c r="M289" s="105"/>
    </row>
    <row r="290" spans="1:13" ht="25.5" x14ac:dyDescent="0.25">
      <c r="B290" s="92" t="str">
        <f t="shared" si="56"/>
        <v>Sector Puente del Comercio</v>
      </c>
      <c r="C290" s="16">
        <v>221</v>
      </c>
      <c r="D290" s="55">
        <f t="shared" si="59"/>
        <v>6.8654861758310037E-2</v>
      </c>
      <c r="E290" s="16">
        <v>4</v>
      </c>
      <c r="F290" s="102">
        <f t="shared" si="57"/>
        <v>1.2426219322771047E-3</v>
      </c>
      <c r="G290" s="16">
        <v>293</v>
      </c>
      <c r="H290" s="55">
        <f t="shared" si="58"/>
        <v>9.1022056539297916E-2</v>
      </c>
      <c r="I290" s="109"/>
      <c r="J290" s="106"/>
      <c r="K290" s="105"/>
      <c r="L290" s="105"/>
      <c r="M290" s="105"/>
    </row>
    <row r="291" spans="1:13" x14ac:dyDescent="0.25">
      <c r="B291" s="11" t="s">
        <v>100</v>
      </c>
      <c r="C291" s="16">
        <f>SUM(C277:C290)</f>
        <v>3562</v>
      </c>
      <c r="D291" s="55">
        <f t="shared" si="59"/>
        <v>3.3906049212317359E-2</v>
      </c>
      <c r="E291" s="16">
        <f>SUM(E277:E290)</f>
        <v>102</v>
      </c>
      <c r="F291" s="102">
        <f>+E291/$H203</f>
        <v>9.7091999428870594E-4</v>
      </c>
      <c r="G291" s="16">
        <f>SUM(G277:G290)</f>
        <v>12188</v>
      </c>
      <c r="H291" s="55">
        <f t="shared" si="58"/>
        <v>0.11601542049402694</v>
      </c>
      <c r="I291" s="109"/>
      <c r="J291" s="106"/>
      <c r="K291" s="105"/>
      <c r="L291" s="105"/>
      <c r="M291" s="105"/>
    </row>
    <row r="292" spans="1:13" x14ac:dyDescent="0.25">
      <c r="B292" s="40" t="s">
        <v>216</v>
      </c>
      <c r="C292" s="35"/>
      <c r="D292" s="12"/>
      <c r="E292" s="35"/>
      <c r="F292" s="12"/>
      <c r="G292" s="54"/>
      <c r="H292" s="12"/>
      <c r="I292" s="12"/>
      <c r="J292" s="35"/>
    </row>
    <row r="293" spans="1:13" x14ac:dyDescent="0.25">
      <c r="B293" s="40" t="s">
        <v>217</v>
      </c>
      <c r="C293" s="35"/>
      <c r="D293" s="12"/>
      <c r="E293" s="35"/>
      <c r="F293" s="12"/>
      <c r="G293" s="54"/>
      <c r="H293" s="12"/>
      <c r="I293" s="12"/>
      <c r="J293" s="35"/>
    </row>
    <row r="294" spans="1:13" x14ac:dyDescent="0.25">
      <c r="B294" s="40" t="s">
        <v>218</v>
      </c>
      <c r="C294" s="35"/>
      <c r="D294" s="35"/>
      <c r="E294" s="54"/>
      <c r="F294" s="35"/>
      <c r="G294" s="35"/>
      <c r="H294" s="35"/>
    </row>
    <row r="295" spans="1:13" x14ac:dyDescent="0.25">
      <c r="B295" s="40"/>
      <c r="C295" s="35"/>
      <c r="D295" s="35"/>
      <c r="E295" s="54"/>
      <c r="F295" s="35"/>
      <c r="G295" s="35"/>
      <c r="H295" s="35"/>
    </row>
    <row r="296" spans="1:13" x14ac:dyDescent="0.25">
      <c r="B296" s="40"/>
      <c r="C296" s="35"/>
      <c r="D296" s="35"/>
      <c r="E296" s="54"/>
      <c r="F296" s="35"/>
      <c r="G296" s="35"/>
      <c r="H296" s="35"/>
    </row>
    <row r="297" spans="1:13" x14ac:dyDescent="0.25">
      <c r="B297" s="40"/>
      <c r="C297" s="35"/>
      <c r="D297" s="35"/>
      <c r="E297" s="54"/>
      <c r="F297" s="35"/>
      <c r="G297" s="35"/>
      <c r="H297" s="35"/>
    </row>
    <row r="298" spans="1:13" x14ac:dyDescent="0.25">
      <c r="A298" s="40"/>
      <c r="B298" s="35"/>
      <c r="C298" s="35"/>
      <c r="D298" s="54"/>
      <c r="E298" s="35"/>
      <c r="F298" s="35"/>
      <c r="G298" s="35"/>
    </row>
    <row r="299" spans="1:13" x14ac:dyDescent="0.25">
      <c r="B299" s="29"/>
      <c r="C299" s="116" t="s">
        <v>200</v>
      </c>
      <c r="D299" s="116"/>
      <c r="E299" s="116"/>
      <c r="F299" s="116"/>
      <c r="G299" s="116"/>
      <c r="H299" s="116"/>
      <c r="I299" s="116"/>
      <c r="J299" s="116"/>
      <c r="K299" s="105"/>
      <c r="L299" s="105"/>
      <c r="M299" s="105"/>
    </row>
    <row r="300" spans="1:13" ht="51" x14ac:dyDescent="0.25">
      <c r="B300" s="29"/>
      <c r="C300" s="16" t="s">
        <v>39</v>
      </c>
      <c r="D300" s="27" t="s">
        <v>40</v>
      </c>
      <c r="E300" s="27" t="s">
        <v>41</v>
      </c>
      <c r="F300" s="27" t="s">
        <v>42</v>
      </c>
      <c r="G300" s="27" t="s">
        <v>43</v>
      </c>
      <c r="H300" s="27" t="s">
        <v>44</v>
      </c>
      <c r="I300" s="27" t="s">
        <v>45</v>
      </c>
      <c r="J300" s="27" t="s">
        <v>22</v>
      </c>
      <c r="K300" s="105"/>
      <c r="L300" s="105"/>
      <c r="M300" s="105"/>
    </row>
    <row r="301" spans="1:13" x14ac:dyDescent="0.25">
      <c r="B301" s="29"/>
      <c r="C301" s="27">
        <v>116</v>
      </c>
      <c r="D301" s="27">
        <v>275</v>
      </c>
      <c r="E301" s="27">
        <v>40</v>
      </c>
      <c r="F301" s="27">
        <v>498</v>
      </c>
      <c r="G301" s="27">
        <v>152</v>
      </c>
      <c r="H301" s="27">
        <v>460</v>
      </c>
      <c r="I301" s="27">
        <v>457</v>
      </c>
      <c r="J301" s="27">
        <f>SUM(C301:I301)</f>
        <v>1998</v>
      </c>
      <c r="K301" s="105"/>
      <c r="L301" s="105"/>
      <c r="M301" s="105"/>
    </row>
    <row r="302" spans="1:13" x14ac:dyDescent="0.25">
      <c r="B302" s="29"/>
      <c r="C302" s="159" t="s">
        <v>219</v>
      </c>
      <c r="D302" s="159"/>
      <c r="E302" s="159"/>
      <c r="F302" s="159"/>
      <c r="G302" s="159"/>
      <c r="H302" s="159"/>
      <c r="K302" s="105"/>
      <c r="L302" s="105"/>
      <c r="M302" s="105"/>
    </row>
    <row r="303" spans="1:13" x14ac:dyDescent="0.25">
      <c r="B303" s="29"/>
      <c r="C303" s="29"/>
      <c r="D303" s="29"/>
      <c r="E303" s="29"/>
      <c r="F303" s="29"/>
      <c r="G303" s="29"/>
    </row>
    <row r="304" spans="1:13" x14ac:dyDescent="0.25">
      <c r="B304" s="29"/>
      <c r="C304" s="29"/>
      <c r="D304" s="29"/>
      <c r="E304" s="29"/>
      <c r="F304" s="29"/>
      <c r="G304" s="29"/>
    </row>
    <row r="305" spans="2:13" x14ac:dyDescent="0.25">
      <c r="B305" s="29"/>
      <c r="C305" s="29"/>
      <c r="D305" s="29"/>
      <c r="E305" s="123" t="s">
        <v>75</v>
      </c>
      <c r="F305" s="124"/>
      <c r="G305" s="125"/>
      <c r="H305" s="105"/>
      <c r="I305" s="105"/>
      <c r="J305" s="105"/>
      <c r="K305" s="105"/>
      <c r="L305" s="105"/>
      <c r="M305" s="105"/>
    </row>
    <row r="306" spans="2:13" ht="38.25" x14ac:dyDescent="0.25">
      <c r="B306" s="29"/>
      <c r="C306" s="29"/>
      <c r="D306" s="29"/>
      <c r="E306" s="22" t="s">
        <v>46</v>
      </c>
      <c r="F306" s="22" t="s">
        <v>47</v>
      </c>
      <c r="G306" s="22" t="s">
        <v>166</v>
      </c>
      <c r="H306" s="105"/>
      <c r="I306" s="105"/>
      <c r="J306" s="105"/>
      <c r="K306" s="105"/>
      <c r="L306" s="105"/>
      <c r="M306" s="105"/>
    </row>
    <row r="307" spans="2:13" x14ac:dyDescent="0.25">
      <c r="B307" s="29"/>
      <c r="C307" s="29"/>
      <c r="D307" s="29"/>
      <c r="E307" s="27" t="s">
        <v>48</v>
      </c>
      <c r="F307" s="2">
        <v>17113</v>
      </c>
      <c r="G307" s="15">
        <f>+F307/F309</f>
        <v>0.57957123988214176</v>
      </c>
      <c r="H307" s="105"/>
      <c r="I307" s="105"/>
      <c r="J307" s="105"/>
      <c r="K307" s="105"/>
      <c r="L307" s="105"/>
      <c r="M307" s="105"/>
    </row>
    <row r="308" spans="2:13" x14ac:dyDescent="0.25">
      <c r="B308" s="29"/>
      <c r="C308" s="29"/>
      <c r="D308" s="29"/>
      <c r="E308" s="27" t="s">
        <v>49</v>
      </c>
      <c r="F308" s="2">
        <v>12414</v>
      </c>
      <c r="G308" s="15">
        <f>+F308/F309</f>
        <v>0.42042876011785824</v>
      </c>
      <c r="H308" s="105"/>
      <c r="I308" s="105"/>
      <c r="J308" s="105"/>
      <c r="K308" s="105"/>
      <c r="L308" s="105"/>
      <c r="M308" s="105"/>
    </row>
    <row r="309" spans="2:13" x14ac:dyDescent="0.25">
      <c r="B309" s="29"/>
      <c r="C309" s="29"/>
      <c r="D309" s="29"/>
      <c r="E309" s="27" t="s">
        <v>50</v>
      </c>
      <c r="F309" s="2">
        <f>SUM(F307:F308)</f>
        <v>29527</v>
      </c>
      <c r="G309" s="15">
        <f>SUM(G307:G308)</f>
        <v>1</v>
      </c>
      <c r="H309" s="105"/>
      <c r="I309" s="105"/>
      <c r="J309" s="105"/>
      <c r="K309" s="105"/>
      <c r="L309" s="105"/>
      <c r="M309" s="105"/>
    </row>
    <row r="310" spans="2:13" x14ac:dyDescent="0.25">
      <c r="B310" s="29"/>
      <c r="C310" s="29"/>
      <c r="D310" s="29"/>
      <c r="E310" s="29"/>
      <c r="F310" s="29"/>
      <c r="G310" s="29"/>
      <c r="H310" s="105"/>
      <c r="I310" s="105"/>
      <c r="J310" s="105"/>
      <c r="K310" s="105"/>
      <c r="L310" s="105"/>
      <c r="M310" s="105"/>
    </row>
    <row r="311" spans="2:13" x14ac:dyDescent="0.25">
      <c r="B311" s="29"/>
      <c r="C311" s="29"/>
      <c r="D311" s="29"/>
      <c r="E311" s="29"/>
      <c r="F311" s="29"/>
      <c r="G311" s="29"/>
      <c r="H311" s="105"/>
      <c r="I311" s="105"/>
      <c r="J311" s="105"/>
      <c r="K311" s="105"/>
      <c r="L311" s="105"/>
      <c r="M311" s="105"/>
    </row>
    <row r="312" spans="2:13" ht="62.25" customHeight="1" x14ac:dyDescent="0.25">
      <c r="B312" s="6"/>
      <c r="C312" s="6"/>
      <c r="D312" s="6"/>
      <c r="E312" s="155" t="s">
        <v>113</v>
      </c>
      <c r="F312" s="116" t="s">
        <v>76</v>
      </c>
      <c r="G312" s="116"/>
      <c r="H312" s="105"/>
      <c r="I312" s="105"/>
      <c r="J312" s="105"/>
      <c r="K312" s="105"/>
      <c r="L312" s="105"/>
      <c r="M312" s="105"/>
    </row>
    <row r="313" spans="2:13" ht="25.5" x14ac:dyDescent="0.25">
      <c r="B313" s="6"/>
      <c r="C313" s="6"/>
      <c r="E313" s="156"/>
      <c r="F313" s="18" t="s">
        <v>51</v>
      </c>
      <c r="G313" s="18" t="s">
        <v>52</v>
      </c>
      <c r="H313" s="105"/>
      <c r="I313" s="105"/>
      <c r="J313" s="105"/>
      <c r="K313" s="105"/>
      <c r="L313" s="105"/>
      <c r="M313" s="105"/>
    </row>
    <row r="314" spans="2:13" x14ac:dyDescent="0.2">
      <c r="E314" s="77" t="str">
        <f t="shared" ref="E314:E327" si="60">B277</f>
        <v>San Luis</v>
      </c>
      <c r="F314" s="14">
        <v>46</v>
      </c>
      <c r="G314" s="14" t="s">
        <v>74</v>
      </c>
      <c r="H314" s="105"/>
      <c r="I314" s="105"/>
      <c r="J314" s="105"/>
      <c r="K314" s="105"/>
      <c r="L314" s="105"/>
      <c r="M314" s="105"/>
    </row>
    <row r="315" spans="2:13" x14ac:dyDescent="0.2">
      <c r="E315" s="92" t="str">
        <f t="shared" si="60"/>
        <v>Jorge Eliecer Gaitán</v>
      </c>
      <c r="F315" s="14">
        <v>39</v>
      </c>
      <c r="G315" s="14">
        <v>1</v>
      </c>
      <c r="H315" s="105"/>
      <c r="I315" s="105"/>
      <c r="J315" s="105"/>
      <c r="K315" s="105"/>
      <c r="L315" s="105"/>
      <c r="M315" s="105"/>
    </row>
    <row r="316" spans="2:13" x14ac:dyDescent="0.2">
      <c r="E316" s="92" t="str">
        <f t="shared" si="60"/>
        <v>Paso del Comercio</v>
      </c>
      <c r="F316" s="14">
        <v>54</v>
      </c>
      <c r="G316" s="14">
        <v>1</v>
      </c>
      <c r="H316" s="105"/>
      <c r="I316" s="105"/>
      <c r="J316" s="105"/>
      <c r="K316" s="105"/>
      <c r="L316" s="105"/>
      <c r="M316" s="105"/>
    </row>
    <row r="317" spans="2:13" x14ac:dyDescent="0.2">
      <c r="E317" s="92" t="str">
        <f t="shared" si="60"/>
        <v>Los Álcazares</v>
      </c>
      <c r="F317" s="14">
        <v>30</v>
      </c>
      <c r="G317" s="14">
        <v>2</v>
      </c>
      <c r="H317" s="105"/>
      <c r="I317" s="105"/>
      <c r="J317" s="105"/>
      <c r="K317" s="105"/>
      <c r="L317" s="105"/>
      <c r="M317" s="105"/>
    </row>
    <row r="318" spans="2:13" ht="25.5" x14ac:dyDescent="0.2">
      <c r="E318" s="92" t="str">
        <f t="shared" si="60"/>
        <v>Petecuy Primera Etapa</v>
      </c>
      <c r="F318" s="14">
        <v>83</v>
      </c>
      <c r="G318" s="14">
        <v>3</v>
      </c>
      <c r="H318" s="105"/>
      <c r="I318" s="105"/>
      <c r="J318" s="105"/>
      <c r="K318" s="105"/>
      <c r="L318" s="105"/>
      <c r="M318" s="105"/>
    </row>
    <row r="319" spans="2:13" ht="25.5" x14ac:dyDescent="0.2">
      <c r="E319" s="92" t="str">
        <f t="shared" si="60"/>
        <v>Petecuy Segunda Etapa</v>
      </c>
      <c r="F319" s="14">
        <v>54</v>
      </c>
      <c r="G319" s="14">
        <v>1</v>
      </c>
      <c r="H319" s="105"/>
      <c r="I319" s="105"/>
      <c r="J319" s="105"/>
      <c r="K319" s="105"/>
      <c r="L319" s="105"/>
      <c r="M319" s="105"/>
    </row>
    <row r="320" spans="2:13" x14ac:dyDescent="0.2">
      <c r="E320" s="92" t="str">
        <f t="shared" si="60"/>
        <v>La Rivera I</v>
      </c>
      <c r="F320" s="14">
        <v>27</v>
      </c>
      <c r="G320" s="14">
        <v>1</v>
      </c>
      <c r="H320" s="105"/>
      <c r="I320" s="105"/>
      <c r="J320" s="105"/>
      <c r="K320" s="105"/>
      <c r="L320" s="105"/>
      <c r="M320" s="105"/>
    </row>
    <row r="321" spans="2:13" x14ac:dyDescent="0.2">
      <c r="E321" s="92" t="str">
        <f t="shared" si="60"/>
        <v>Los Guaduales</v>
      </c>
      <c r="F321" s="14">
        <v>13</v>
      </c>
      <c r="G321" s="14" t="s">
        <v>74</v>
      </c>
      <c r="H321" s="105"/>
      <c r="I321" s="105"/>
      <c r="J321" s="105"/>
      <c r="K321" s="105"/>
      <c r="L321" s="105"/>
      <c r="M321" s="105"/>
    </row>
    <row r="322" spans="2:13" ht="25.5" x14ac:dyDescent="0.2">
      <c r="E322" s="92" t="str">
        <f t="shared" si="60"/>
        <v>Petecuy Tercera Etapa</v>
      </c>
      <c r="F322" s="14">
        <v>60</v>
      </c>
      <c r="G322" s="14" t="s">
        <v>74</v>
      </c>
      <c r="H322" s="105"/>
      <c r="I322" s="105"/>
      <c r="J322" s="105"/>
      <c r="K322" s="105"/>
      <c r="L322" s="105"/>
      <c r="M322" s="105"/>
    </row>
    <row r="323" spans="2:13" x14ac:dyDescent="0.2">
      <c r="E323" s="92" t="str">
        <f t="shared" si="60"/>
        <v>Ciudadela Floralia</v>
      </c>
      <c r="F323" s="14">
        <v>192</v>
      </c>
      <c r="G323" s="14">
        <v>9</v>
      </c>
      <c r="H323" s="105"/>
      <c r="I323" s="105"/>
      <c r="J323" s="105"/>
      <c r="K323" s="105"/>
      <c r="L323" s="105"/>
      <c r="M323" s="105"/>
    </row>
    <row r="324" spans="2:13" x14ac:dyDescent="0.2">
      <c r="E324" s="92" t="str">
        <f t="shared" si="60"/>
        <v>Fonaviemcali</v>
      </c>
      <c r="F324" s="14">
        <v>5</v>
      </c>
      <c r="G324" s="14" t="s">
        <v>74</v>
      </c>
      <c r="H324" s="105"/>
      <c r="I324" s="105"/>
      <c r="J324" s="105"/>
      <c r="K324" s="105"/>
      <c r="L324" s="105"/>
      <c r="M324" s="105"/>
    </row>
    <row r="325" spans="2:13" x14ac:dyDescent="0.2">
      <c r="E325" s="92" t="str">
        <f t="shared" si="60"/>
        <v>San Luis II</v>
      </c>
      <c r="F325" s="14">
        <v>65</v>
      </c>
      <c r="G325" s="14">
        <v>1</v>
      </c>
      <c r="H325" s="105"/>
      <c r="I325" s="105"/>
      <c r="J325" s="105"/>
      <c r="K325" s="105"/>
      <c r="L325" s="105"/>
      <c r="M325" s="105"/>
    </row>
    <row r="326" spans="2:13" x14ac:dyDescent="0.2">
      <c r="E326" s="92" t="str">
        <f t="shared" si="60"/>
        <v>Urbanizacion Calimio</v>
      </c>
      <c r="F326" s="14">
        <v>52</v>
      </c>
      <c r="G326" s="14">
        <v>1</v>
      </c>
      <c r="H326" s="105"/>
      <c r="I326" s="105"/>
      <c r="J326" s="105"/>
      <c r="K326" s="105"/>
      <c r="L326" s="105"/>
      <c r="M326" s="105"/>
    </row>
    <row r="327" spans="2:13" ht="25.5" x14ac:dyDescent="0.2">
      <c r="E327" s="92" t="str">
        <f t="shared" si="60"/>
        <v>Sector Puente del Comercio</v>
      </c>
      <c r="F327" s="14">
        <v>19</v>
      </c>
      <c r="G327" s="14">
        <v>1</v>
      </c>
      <c r="H327" s="105"/>
      <c r="I327" s="105"/>
      <c r="J327" s="105"/>
      <c r="K327" s="105"/>
      <c r="L327" s="105"/>
      <c r="M327" s="105"/>
    </row>
    <row r="328" spans="2:13" x14ac:dyDescent="0.2">
      <c r="E328" s="11" t="s">
        <v>100</v>
      </c>
      <c r="F328" s="14">
        <f>SUM(F314:F327)</f>
        <v>739</v>
      </c>
      <c r="G328" s="14">
        <f>SUM(G314:G327)</f>
        <v>21</v>
      </c>
      <c r="H328" s="105"/>
      <c r="I328" s="105"/>
      <c r="J328" s="105"/>
      <c r="K328" s="105"/>
      <c r="L328" s="105"/>
      <c r="M328" s="105"/>
    </row>
    <row r="329" spans="2:13" x14ac:dyDescent="0.25">
      <c r="B329" s="6"/>
      <c r="C329" s="6"/>
      <c r="H329" s="105"/>
      <c r="I329" s="105"/>
      <c r="J329" s="105"/>
      <c r="K329" s="105"/>
      <c r="L329" s="105"/>
      <c r="M329" s="105"/>
    </row>
    <row r="330" spans="2:13" x14ac:dyDescent="0.25">
      <c r="H330" s="105"/>
      <c r="I330" s="105"/>
      <c r="J330" s="105"/>
      <c r="K330" s="105"/>
      <c r="L330" s="105"/>
      <c r="M330" s="105"/>
    </row>
    <row r="331" spans="2:13" x14ac:dyDescent="0.25">
      <c r="E331" s="123" t="s">
        <v>53</v>
      </c>
      <c r="F331" s="124"/>
      <c r="G331" s="125"/>
      <c r="H331" s="105"/>
      <c r="I331" s="105"/>
      <c r="J331" s="105"/>
      <c r="K331" s="105"/>
      <c r="L331" s="105"/>
      <c r="M331" s="105"/>
    </row>
    <row r="332" spans="2:13" ht="25.5" x14ac:dyDescent="0.25">
      <c r="E332" s="58" t="s">
        <v>54</v>
      </c>
      <c r="F332" s="22" t="s">
        <v>55</v>
      </c>
      <c r="G332" s="22" t="s">
        <v>56</v>
      </c>
      <c r="H332" s="105"/>
      <c r="I332" s="105"/>
      <c r="J332" s="105"/>
      <c r="K332" s="105"/>
      <c r="L332" s="105"/>
      <c r="M332" s="105"/>
    </row>
    <row r="333" spans="2:13" ht="63.75" x14ac:dyDescent="0.25">
      <c r="E333" s="117" t="s">
        <v>57</v>
      </c>
      <c r="F333" s="27" t="s">
        <v>58</v>
      </c>
      <c r="G333" s="2">
        <v>1</v>
      </c>
      <c r="H333" s="105"/>
      <c r="I333" s="105"/>
      <c r="J333" s="105"/>
      <c r="K333" s="105"/>
      <c r="L333" s="105"/>
      <c r="M333" s="105"/>
    </row>
    <row r="334" spans="2:13" ht="63.75" x14ac:dyDescent="0.25">
      <c r="E334" s="118"/>
      <c r="F334" s="27" t="s">
        <v>59</v>
      </c>
      <c r="G334" s="2">
        <v>10</v>
      </c>
      <c r="H334" s="105"/>
      <c r="I334" s="105"/>
      <c r="J334" s="105"/>
      <c r="K334" s="105"/>
      <c r="L334" s="105"/>
      <c r="M334" s="105"/>
    </row>
    <row r="335" spans="2:13" ht="63.75" x14ac:dyDescent="0.25">
      <c r="E335" s="119"/>
      <c r="F335" s="27" t="s">
        <v>78</v>
      </c>
      <c r="G335" s="2">
        <v>0</v>
      </c>
      <c r="H335" s="105"/>
      <c r="I335" s="105"/>
      <c r="J335" s="105"/>
      <c r="K335" s="105"/>
      <c r="L335" s="105"/>
      <c r="M335" s="105"/>
    </row>
    <row r="336" spans="2:13" ht="25.5" x14ac:dyDescent="0.25">
      <c r="E336" s="61" t="s">
        <v>60</v>
      </c>
      <c r="F336" s="27" t="s">
        <v>61</v>
      </c>
      <c r="G336" s="2">
        <v>4</v>
      </c>
      <c r="H336" s="105"/>
      <c r="I336" s="105"/>
      <c r="J336" s="105"/>
      <c r="K336" s="105"/>
      <c r="L336" s="105"/>
      <c r="M336" s="105"/>
    </row>
    <row r="337" spans="5:13" ht="25.5" x14ac:dyDescent="0.25">
      <c r="E337" s="62"/>
      <c r="F337" s="27" t="s">
        <v>62</v>
      </c>
      <c r="G337" s="2">
        <v>2</v>
      </c>
      <c r="H337" s="105"/>
      <c r="I337" s="105"/>
      <c r="J337" s="105"/>
      <c r="K337" s="105"/>
      <c r="L337" s="105"/>
      <c r="M337" s="105"/>
    </row>
    <row r="338" spans="5:13" ht="25.5" x14ac:dyDescent="0.25">
      <c r="E338" s="7" t="s">
        <v>63</v>
      </c>
      <c r="F338" s="27" t="s">
        <v>77</v>
      </c>
      <c r="G338" s="3">
        <v>111</v>
      </c>
      <c r="H338" s="105"/>
      <c r="I338" s="105"/>
      <c r="J338" s="105"/>
      <c r="K338" s="105"/>
      <c r="L338" s="105"/>
      <c r="M338" s="105"/>
    </row>
    <row r="339" spans="5:13" ht="38.25" x14ac:dyDescent="0.25">
      <c r="E339" s="63" t="s">
        <v>64</v>
      </c>
      <c r="F339" s="27" t="s">
        <v>65</v>
      </c>
      <c r="G339" s="2">
        <v>1</v>
      </c>
      <c r="H339" s="105"/>
      <c r="I339" s="105"/>
      <c r="J339" s="105"/>
      <c r="K339" s="105"/>
      <c r="L339" s="105"/>
      <c r="M339" s="105"/>
    </row>
    <row r="340" spans="5:13" ht="38.25" x14ac:dyDescent="0.25">
      <c r="E340" s="63" t="s">
        <v>66</v>
      </c>
      <c r="F340" s="4" t="s">
        <v>67</v>
      </c>
      <c r="G340" s="2">
        <v>0</v>
      </c>
      <c r="H340" s="105"/>
      <c r="I340" s="105"/>
      <c r="J340" s="105"/>
      <c r="K340" s="105"/>
      <c r="L340" s="105"/>
      <c r="M340" s="105"/>
    </row>
    <row r="341" spans="5:13" ht="25.5" x14ac:dyDescent="0.25">
      <c r="E341" s="4" t="s">
        <v>68</v>
      </c>
      <c r="F341" s="27" t="s">
        <v>69</v>
      </c>
      <c r="G341" s="2">
        <v>0</v>
      </c>
      <c r="H341" s="105"/>
      <c r="I341" s="105"/>
      <c r="J341" s="105"/>
      <c r="K341" s="105"/>
      <c r="L341" s="105"/>
      <c r="M341" s="105"/>
    </row>
    <row r="342" spans="5:13" ht="38.25" x14ac:dyDescent="0.25">
      <c r="E342" s="4" t="s">
        <v>70</v>
      </c>
      <c r="F342" s="27" t="s">
        <v>71</v>
      </c>
      <c r="G342" s="2">
        <v>9</v>
      </c>
      <c r="H342" s="105"/>
      <c r="I342" s="105"/>
      <c r="J342" s="105"/>
      <c r="K342" s="105"/>
      <c r="L342" s="105"/>
      <c r="M342" s="105"/>
    </row>
    <row r="343" spans="5:13" ht="38.25" x14ac:dyDescent="0.25">
      <c r="E343" s="4" t="s">
        <v>72</v>
      </c>
      <c r="F343" s="4" t="s">
        <v>73</v>
      </c>
      <c r="G343" s="5">
        <v>17</v>
      </c>
      <c r="H343" s="105"/>
      <c r="I343" s="105"/>
      <c r="J343" s="105"/>
      <c r="K343" s="105"/>
      <c r="L343" s="105"/>
      <c r="M343" s="105"/>
    </row>
    <row r="344" spans="5:13" ht="25.5" x14ac:dyDescent="0.25">
      <c r="E344" s="4" t="s">
        <v>80</v>
      </c>
      <c r="F344" s="4" t="s">
        <v>81</v>
      </c>
      <c r="G344" s="2">
        <v>28</v>
      </c>
      <c r="H344" s="105"/>
      <c r="I344" s="105"/>
      <c r="J344" s="105"/>
      <c r="K344" s="105"/>
      <c r="L344" s="105"/>
      <c r="M344" s="105"/>
    </row>
    <row r="346" spans="5:13" x14ac:dyDescent="0.25">
      <c r="E346" s="19" t="s">
        <v>79</v>
      </c>
    </row>
    <row r="368" ht="38.25" customHeight="1" x14ac:dyDescent="0.25"/>
    <row r="376" ht="39.75" customHeight="1" x14ac:dyDescent="0.25"/>
    <row r="377" ht="57" customHeight="1" x14ac:dyDescent="0.25"/>
    <row r="378" ht="48" customHeight="1" x14ac:dyDescent="0.25"/>
    <row r="379" ht="63.75" customHeight="1" x14ac:dyDescent="0.25"/>
    <row r="380" ht="39.75" customHeight="1" x14ac:dyDescent="0.25"/>
    <row r="381" ht="42" customHeight="1" x14ac:dyDescent="0.25"/>
    <row r="382" ht="43.5" customHeight="1" x14ac:dyDescent="0.25"/>
    <row r="384" ht="38.25" customHeight="1" x14ac:dyDescent="0.25"/>
    <row r="385" spans="1:5" ht="38.25" customHeight="1" x14ac:dyDescent="0.25"/>
    <row r="387" spans="1:5" ht="51" customHeight="1" x14ac:dyDescent="0.25"/>
    <row r="389" spans="1:5" ht="38.25" customHeight="1" x14ac:dyDescent="0.25"/>
    <row r="391" spans="1:5" x14ac:dyDescent="0.25">
      <c r="B391" s="10"/>
      <c r="C391" s="6"/>
    </row>
    <row r="392" spans="1:5" x14ac:dyDescent="0.25">
      <c r="B392" s="20"/>
      <c r="C392" s="6"/>
    </row>
    <row r="393" spans="1:5" x14ac:dyDescent="0.25">
      <c r="A393" s="1"/>
      <c r="E393" s="6"/>
    </row>
    <row r="394" spans="1:5" x14ac:dyDescent="0.25">
      <c r="A394" s="6"/>
      <c r="E394" s="6"/>
    </row>
    <row r="395" spans="1:5" ht="12.75" customHeight="1" x14ac:dyDescent="0.25"/>
    <row r="403" ht="45.75" customHeight="1" x14ac:dyDescent="0.25"/>
    <row r="404" ht="46.5" customHeight="1" x14ac:dyDescent="0.25"/>
    <row r="413" ht="20.25" customHeight="1" x14ac:dyDescent="0.25"/>
    <row r="454" ht="22.5" customHeight="1" x14ac:dyDescent="0.25"/>
  </sheetData>
  <sheetProtection password="AC80" sheet="1" objects="1" scenarios="1"/>
  <mergeCells count="127">
    <mergeCell ref="I22:I24"/>
    <mergeCell ref="C26:I26"/>
    <mergeCell ref="H73:M73"/>
    <mergeCell ref="D48:L49"/>
    <mergeCell ref="C71:M72"/>
    <mergeCell ref="K117:K118"/>
    <mergeCell ref="B93:B96"/>
    <mergeCell ref="C93:C96"/>
    <mergeCell ref="D95:H95"/>
    <mergeCell ref="I95:I96"/>
    <mergeCell ref="J95:K96"/>
    <mergeCell ref="B112:F112"/>
    <mergeCell ref="D93:K94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J110:K110"/>
    <mergeCell ref="I192:J192"/>
    <mergeCell ref="I193:J193"/>
    <mergeCell ref="I194:J194"/>
    <mergeCell ref="C143:F143"/>
    <mergeCell ref="G143:K143"/>
    <mergeCell ref="B165:F165"/>
    <mergeCell ref="E312:E313"/>
    <mergeCell ref="F312:G312"/>
    <mergeCell ref="B275:B276"/>
    <mergeCell ref="C275:H275"/>
    <mergeCell ref="C302:H302"/>
    <mergeCell ref="B204:E204"/>
    <mergeCell ref="B227:B228"/>
    <mergeCell ref="C227:I227"/>
    <mergeCell ref="I187:J188"/>
    <mergeCell ref="A71:A74"/>
    <mergeCell ref="B48:B51"/>
    <mergeCell ref="C48:C51"/>
    <mergeCell ref="A2:M2"/>
    <mergeCell ref="A3:M3"/>
    <mergeCell ref="A7:M7"/>
    <mergeCell ref="C28:I28"/>
    <mergeCell ref="C8:I8"/>
    <mergeCell ref="H10:H11"/>
    <mergeCell ref="I10:I11"/>
    <mergeCell ref="H12:H14"/>
    <mergeCell ref="I12:I14"/>
    <mergeCell ref="H15:H17"/>
    <mergeCell ref="I15:I17"/>
    <mergeCell ref="A4:M4"/>
    <mergeCell ref="A5:M5"/>
    <mergeCell ref="A6:M6"/>
    <mergeCell ref="D50:G50"/>
    <mergeCell ref="H50:L50"/>
    <mergeCell ref="B71:B74"/>
    <mergeCell ref="C73:G73"/>
    <mergeCell ref="H18:H21"/>
    <mergeCell ref="I18:I21"/>
    <mergeCell ref="H22:H24"/>
    <mergeCell ref="A165:A166"/>
    <mergeCell ref="E305:G305"/>
    <mergeCell ref="B207:H207"/>
    <mergeCell ref="I207:L207"/>
    <mergeCell ref="C253:H253"/>
    <mergeCell ref="B186:J186"/>
    <mergeCell ref="B187:G187"/>
    <mergeCell ref="A164:L164"/>
    <mergeCell ref="C299:J299"/>
    <mergeCell ref="A183:D183"/>
    <mergeCell ref="G165:L165"/>
    <mergeCell ref="H187:H188"/>
    <mergeCell ref="I195:J195"/>
    <mergeCell ref="I196:J196"/>
    <mergeCell ref="I197:J197"/>
    <mergeCell ref="I198:J198"/>
    <mergeCell ref="I199:J199"/>
    <mergeCell ref="I203:J203"/>
    <mergeCell ref="I200:J200"/>
    <mergeCell ref="I201:J201"/>
    <mergeCell ref="I202:J202"/>
    <mergeCell ref="I189:J189"/>
    <mergeCell ref="I190:J190"/>
    <mergeCell ref="I191:J191"/>
    <mergeCell ref="E333:E335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E331:G331"/>
    <mergeCell ref="B142:K142"/>
    <mergeCell ref="B143:B144"/>
    <mergeCell ref="H44:I44"/>
    <mergeCell ref="J97:K97"/>
    <mergeCell ref="J98:K98"/>
    <mergeCell ref="J99:K99"/>
    <mergeCell ref="C45:I45"/>
    <mergeCell ref="G125:G128"/>
    <mergeCell ref="J125:J128"/>
    <mergeCell ref="K125:K128"/>
    <mergeCell ref="G129:G131"/>
    <mergeCell ref="K122:K124"/>
    <mergeCell ref="J111:K111"/>
    <mergeCell ref="B115:K115"/>
    <mergeCell ref="G119:G121"/>
    <mergeCell ref="J119:J121"/>
    <mergeCell ref="K119:K121"/>
    <mergeCell ref="G122:G124"/>
    <mergeCell ref="J122:J124"/>
    <mergeCell ref="G117:G118"/>
    <mergeCell ref="J117:J118"/>
    <mergeCell ref="J129:J131"/>
    <mergeCell ref="K129:K131"/>
  </mergeCells>
  <pageMargins left="0.7" right="0.7" top="0.75" bottom="0.75" header="0.3" footer="0.3"/>
  <pageSetup scale="34" fitToHeight="0" orientation="portrait" r:id="rId1"/>
  <rowBreaks count="4" manualBreakCount="4">
    <brk id="46" max="12" man="1"/>
    <brk id="139" max="12" man="1"/>
    <brk id="205" max="12" man="1"/>
    <brk id="294" max="12" man="1"/>
  </rowBreaks>
  <ignoredErrors>
    <ignoredError sqref="G25 K66 D291 F291" formula="1"/>
    <ignoredError sqref="F75:F88 G97:G1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Comuna 6</vt:lpstr>
      <vt:lpstr>'Comuna 6'!Área_de_impresión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FRAGATA</dc:creator>
  <cp:lastModifiedBy>Luffi</cp:lastModifiedBy>
  <cp:lastPrinted>2014-09-24T19:32:26Z</cp:lastPrinted>
  <dcterms:created xsi:type="dcterms:W3CDTF">2014-05-12T17:20:30Z</dcterms:created>
  <dcterms:modified xsi:type="dcterms:W3CDTF">2014-11-13T21:44:08Z</dcterms:modified>
</cp:coreProperties>
</file>