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13080" yWindow="240" windowWidth="12120" windowHeight="11760"/>
  </bookViews>
  <sheets>
    <sheet name="Comuna 5" sheetId="3" r:id="rId1"/>
  </sheets>
  <definedNames>
    <definedName name="_xlnm.Print_Area" localSheetId="0">'Comuna 5'!$A$1:$M$362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40" i="3" l="1"/>
  <c r="C251" i="3"/>
  <c r="E195" i="3"/>
  <c r="F195" i="3" s="1"/>
  <c r="C62" i="3"/>
  <c r="C92" i="3"/>
  <c r="C93" i="3"/>
  <c r="C94" i="3"/>
  <c r="C95" i="3"/>
  <c r="C96" i="3"/>
  <c r="C97" i="3"/>
  <c r="C98" i="3"/>
  <c r="C99" i="3"/>
  <c r="C100" i="3"/>
  <c r="C101" i="3"/>
  <c r="C102" i="3"/>
  <c r="B72" i="3"/>
  <c r="B73" i="3"/>
  <c r="B74" i="3"/>
  <c r="B75" i="3"/>
  <c r="B76" i="3"/>
  <c r="B77" i="3"/>
  <c r="B78" i="3"/>
  <c r="B79" i="3"/>
  <c r="B80" i="3"/>
  <c r="B81" i="3"/>
  <c r="B82" i="3"/>
  <c r="C91" i="3"/>
  <c r="B71" i="3"/>
  <c r="B83" i="3" l="1"/>
  <c r="G195" i="3"/>
  <c r="H195" i="3" s="1"/>
  <c r="B148" i="3"/>
  <c r="F71" i="3"/>
  <c r="L71" i="3"/>
  <c r="F72" i="3"/>
  <c r="L72" i="3"/>
  <c r="F73" i="3"/>
  <c r="L73" i="3"/>
  <c r="J279" i="3" l="1"/>
  <c r="E203" i="3" l="1"/>
  <c r="E196" i="3"/>
  <c r="E197" i="3"/>
  <c r="G197" i="3" s="1"/>
  <c r="K197" i="3" s="1"/>
  <c r="E198" i="3"/>
  <c r="G198" i="3" s="1"/>
  <c r="K198" i="3" s="1"/>
  <c r="E199" i="3"/>
  <c r="F199" i="3" s="1"/>
  <c r="E200" i="3"/>
  <c r="F200" i="3" s="1"/>
  <c r="E201" i="3"/>
  <c r="G201" i="3" s="1"/>
  <c r="K201" i="3" s="1"/>
  <c r="E202" i="3"/>
  <c r="G202" i="3" s="1"/>
  <c r="K202" i="3" s="1"/>
  <c r="B138" i="3"/>
  <c r="A158" i="3" s="1"/>
  <c r="B178" i="3" s="1"/>
  <c r="B216" i="3" s="1"/>
  <c r="B240" i="3" s="1"/>
  <c r="B260" i="3" s="1"/>
  <c r="E293" i="3" s="1"/>
  <c r="B139" i="3"/>
  <c r="A159" i="3" s="1"/>
  <c r="B179" i="3" s="1"/>
  <c r="B217" i="3" s="1"/>
  <c r="B241" i="3" s="1"/>
  <c r="B261" i="3" s="1"/>
  <c r="E294" i="3" s="1"/>
  <c r="B140" i="3"/>
  <c r="A160" i="3" s="1"/>
  <c r="B180" i="3" s="1"/>
  <c r="B218" i="3" s="1"/>
  <c r="B242" i="3" s="1"/>
  <c r="B262" i="3" s="1"/>
  <c r="E295" i="3" s="1"/>
  <c r="B141" i="3"/>
  <c r="A161" i="3" s="1"/>
  <c r="B181" i="3" s="1"/>
  <c r="B219" i="3" s="1"/>
  <c r="B243" i="3" s="1"/>
  <c r="B263" i="3" s="1"/>
  <c r="E296" i="3" s="1"/>
  <c r="B142" i="3"/>
  <c r="A162" i="3" s="1"/>
  <c r="B182" i="3" s="1"/>
  <c r="B220" i="3" s="1"/>
  <c r="B244" i="3" s="1"/>
  <c r="B264" i="3" s="1"/>
  <c r="E297" i="3" s="1"/>
  <c r="B143" i="3"/>
  <c r="A163" i="3" s="1"/>
  <c r="B183" i="3" s="1"/>
  <c r="B221" i="3" s="1"/>
  <c r="B245" i="3" s="1"/>
  <c r="B265" i="3" s="1"/>
  <c r="E298" i="3" s="1"/>
  <c r="B144" i="3"/>
  <c r="A164" i="3" s="1"/>
  <c r="B184" i="3" s="1"/>
  <c r="B222" i="3" s="1"/>
  <c r="B246" i="3" s="1"/>
  <c r="B266" i="3" s="1"/>
  <c r="E299" i="3" s="1"/>
  <c r="B145" i="3"/>
  <c r="A165" i="3" s="1"/>
  <c r="B185" i="3" s="1"/>
  <c r="B223" i="3" s="1"/>
  <c r="B247" i="3" s="1"/>
  <c r="B267" i="3" s="1"/>
  <c r="E300" i="3" s="1"/>
  <c r="B146" i="3"/>
  <c r="A166" i="3" s="1"/>
  <c r="B186" i="3" s="1"/>
  <c r="B224" i="3" s="1"/>
  <c r="B248" i="3" s="1"/>
  <c r="B268" i="3" s="1"/>
  <c r="E301" i="3" s="1"/>
  <c r="B147" i="3"/>
  <c r="A167" i="3" s="1"/>
  <c r="B187" i="3" s="1"/>
  <c r="B225" i="3" s="1"/>
  <c r="B249" i="3" s="1"/>
  <c r="B269" i="3" s="1"/>
  <c r="E302" i="3" s="1"/>
  <c r="A168" i="3"/>
  <c r="B188" i="3" s="1"/>
  <c r="B226" i="3" s="1"/>
  <c r="B250" i="3" s="1"/>
  <c r="B270" i="3" s="1"/>
  <c r="E303" i="3" s="1"/>
  <c r="B137" i="3"/>
  <c r="A157" i="3" s="1"/>
  <c r="B177" i="3" s="1"/>
  <c r="B215" i="3" s="1"/>
  <c r="B239" i="3" s="1"/>
  <c r="B259" i="3" s="1"/>
  <c r="E292" i="3" s="1"/>
  <c r="B92" i="3"/>
  <c r="B93" i="3"/>
  <c r="B94" i="3"/>
  <c r="B95" i="3"/>
  <c r="B96" i="3"/>
  <c r="B97" i="3"/>
  <c r="B98" i="3"/>
  <c r="B99" i="3"/>
  <c r="B100" i="3"/>
  <c r="B101" i="3"/>
  <c r="B102" i="3"/>
  <c r="B91" i="3"/>
  <c r="A72" i="3"/>
  <c r="A73" i="3"/>
  <c r="A74" i="3"/>
  <c r="A75" i="3"/>
  <c r="A76" i="3"/>
  <c r="A77" i="3"/>
  <c r="A78" i="3"/>
  <c r="A79" i="3"/>
  <c r="A80" i="3"/>
  <c r="A81" i="3"/>
  <c r="A82" i="3"/>
  <c r="A71" i="3"/>
  <c r="B50" i="3"/>
  <c r="B53" i="3"/>
  <c r="B54" i="3"/>
  <c r="B55" i="3"/>
  <c r="B56" i="3"/>
  <c r="B57" i="3"/>
  <c r="B58" i="3"/>
  <c r="B59" i="3"/>
  <c r="B60" i="3"/>
  <c r="B61" i="3"/>
  <c r="B52" i="3"/>
  <c r="B51" i="3"/>
  <c r="G196" i="3" l="1"/>
  <c r="J195" i="3"/>
  <c r="K195" i="3"/>
  <c r="F202" i="3"/>
  <c r="H202" i="3" s="1"/>
  <c r="F197" i="3"/>
  <c r="H197" i="3" s="1"/>
  <c r="F203" i="3"/>
  <c r="G203" i="3"/>
  <c r="F201" i="3"/>
  <c r="H201" i="3" s="1"/>
  <c r="F198" i="3"/>
  <c r="H198" i="3" s="1"/>
  <c r="F196" i="3"/>
  <c r="G199" i="3"/>
  <c r="K199" i="3" s="1"/>
  <c r="J200" i="3"/>
  <c r="J199" i="3"/>
  <c r="G200" i="3"/>
  <c r="K200" i="3" s="1"/>
  <c r="H196" i="3" l="1"/>
  <c r="J202" i="3"/>
  <c r="L202" i="3" s="1"/>
  <c r="L195" i="3"/>
  <c r="H203" i="3"/>
  <c r="J197" i="3"/>
  <c r="L197" i="3" s="1"/>
  <c r="J198" i="3"/>
  <c r="L198" i="3" s="1"/>
  <c r="L199" i="3"/>
  <c r="J201" i="3"/>
  <c r="L201" i="3" s="1"/>
  <c r="H200" i="3"/>
  <c r="H199" i="3"/>
  <c r="L200" i="3"/>
  <c r="H31" i="3" l="1"/>
  <c r="H32" i="3"/>
  <c r="H33" i="3"/>
  <c r="H34" i="3"/>
  <c r="H35" i="3"/>
  <c r="H36" i="3"/>
  <c r="H37" i="3"/>
  <c r="H38" i="3"/>
  <c r="H39" i="3"/>
  <c r="H40" i="3"/>
  <c r="H41" i="3"/>
  <c r="H30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09" i="3"/>
  <c r="D250" i="3" l="1"/>
  <c r="D241" i="3"/>
  <c r="D242" i="3"/>
  <c r="D243" i="3"/>
  <c r="D244" i="3"/>
  <c r="D245" i="3"/>
  <c r="D246" i="3"/>
  <c r="D247" i="3"/>
  <c r="D248" i="3"/>
  <c r="D249" i="3"/>
  <c r="D239" i="3"/>
  <c r="F239" i="3"/>
  <c r="F240" i="3"/>
  <c r="F241" i="3"/>
  <c r="F242" i="3"/>
  <c r="F243" i="3"/>
  <c r="F244" i="3"/>
  <c r="F245" i="3"/>
  <c r="F246" i="3"/>
  <c r="F247" i="3"/>
  <c r="F248" i="3"/>
  <c r="F249" i="3"/>
  <c r="F250" i="3"/>
  <c r="C149" i="3"/>
  <c r="D149" i="3"/>
  <c r="F287" i="3"/>
  <c r="G285" i="3" s="1"/>
  <c r="H260" i="3"/>
  <c r="H261" i="3"/>
  <c r="H262" i="3"/>
  <c r="H263" i="3"/>
  <c r="H264" i="3"/>
  <c r="H265" i="3"/>
  <c r="H266" i="3"/>
  <c r="H267" i="3"/>
  <c r="H268" i="3"/>
  <c r="H269" i="3"/>
  <c r="H270" i="3"/>
  <c r="H259" i="3"/>
  <c r="F260" i="3"/>
  <c r="F261" i="3"/>
  <c r="F262" i="3"/>
  <c r="F263" i="3"/>
  <c r="F264" i="3"/>
  <c r="F265" i="3"/>
  <c r="F266" i="3"/>
  <c r="F267" i="3"/>
  <c r="F268" i="3"/>
  <c r="F269" i="3"/>
  <c r="F270" i="3"/>
  <c r="F259" i="3"/>
  <c r="G271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E271" i="3"/>
  <c r="C271" i="3"/>
  <c r="H240" i="3"/>
  <c r="H241" i="3"/>
  <c r="H242" i="3"/>
  <c r="H243" i="3"/>
  <c r="H244" i="3"/>
  <c r="H245" i="3"/>
  <c r="H246" i="3"/>
  <c r="H247" i="3"/>
  <c r="H248" i="3"/>
  <c r="H249" i="3"/>
  <c r="H250" i="3"/>
  <c r="H239" i="3"/>
  <c r="G286" i="3" l="1"/>
  <c r="E251" i="3"/>
  <c r="G251" i="3"/>
  <c r="C227" i="3"/>
  <c r="H251" i="3" l="1"/>
  <c r="C189" i="3"/>
  <c r="D189" i="3"/>
  <c r="H189" i="3"/>
  <c r="K158" i="3"/>
  <c r="K159" i="3"/>
  <c r="K160" i="3"/>
  <c r="K161" i="3"/>
  <c r="K162" i="3"/>
  <c r="K163" i="3"/>
  <c r="K164" i="3"/>
  <c r="K165" i="3"/>
  <c r="K166" i="3"/>
  <c r="K167" i="3"/>
  <c r="K168" i="3"/>
  <c r="K157" i="3"/>
  <c r="E158" i="3"/>
  <c r="E159" i="3"/>
  <c r="E160" i="3"/>
  <c r="E161" i="3"/>
  <c r="E162" i="3"/>
  <c r="E163" i="3"/>
  <c r="E164" i="3"/>
  <c r="E165" i="3"/>
  <c r="E166" i="3"/>
  <c r="E167" i="3"/>
  <c r="E168" i="3"/>
  <c r="E157" i="3"/>
  <c r="C169" i="3"/>
  <c r="D169" i="3"/>
  <c r="G169" i="3"/>
  <c r="H169" i="3"/>
  <c r="I169" i="3"/>
  <c r="J169" i="3"/>
  <c r="B169" i="3"/>
  <c r="J138" i="3"/>
  <c r="J139" i="3"/>
  <c r="J140" i="3"/>
  <c r="J141" i="3"/>
  <c r="J142" i="3"/>
  <c r="J143" i="3"/>
  <c r="J144" i="3"/>
  <c r="J145" i="3"/>
  <c r="J146" i="3"/>
  <c r="J147" i="3"/>
  <c r="J148" i="3"/>
  <c r="J137" i="3"/>
  <c r="E138" i="3"/>
  <c r="E139" i="3"/>
  <c r="E140" i="3"/>
  <c r="E141" i="3"/>
  <c r="E142" i="3"/>
  <c r="E143" i="3"/>
  <c r="E144" i="3"/>
  <c r="E145" i="3"/>
  <c r="E146" i="3"/>
  <c r="E147" i="3"/>
  <c r="E148" i="3"/>
  <c r="E137" i="3"/>
  <c r="G149" i="3"/>
  <c r="H149" i="3"/>
  <c r="I149" i="3"/>
  <c r="I103" i="3"/>
  <c r="J93" i="3" s="1"/>
  <c r="G92" i="3"/>
  <c r="G93" i="3"/>
  <c r="G94" i="3"/>
  <c r="G95" i="3"/>
  <c r="G96" i="3"/>
  <c r="G97" i="3"/>
  <c r="G98" i="3"/>
  <c r="G99" i="3"/>
  <c r="G100" i="3"/>
  <c r="G101" i="3"/>
  <c r="G102" i="3"/>
  <c r="G91" i="3"/>
  <c r="E103" i="3"/>
  <c r="F103" i="3"/>
  <c r="D103" i="3"/>
  <c r="C103" i="3"/>
  <c r="L74" i="3"/>
  <c r="L75" i="3"/>
  <c r="L76" i="3"/>
  <c r="L77" i="3"/>
  <c r="L78" i="3"/>
  <c r="L79" i="3"/>
  <c r="L80" i="3"/>
  <c r="L81" i="3"/>
  <c r="L82" i="3"/>
  <c r="D83" i="3"/>
  <c r="E83" i="3"/>
  <c r="C83" i="3"/>
  <c r="J83" i="3"/>
  <c r="I83" i="3"/>
  <c r="H83" i="3"/>
  <c r="K83" i="3"/>
  <c r="F74" i="3"/>
  <c r="F75" i="3"/>
  <c r="F76" i="3"/>
  <c r="F77" i="3"/>
  <c r="F78" i="3"/>
  <c r="F79" i="3"/>
  <c r="F80" i="3"/>
  <c r="F81" i="3"/>
  <c r="F82" i="3"/>
  <c r="K51" i="3"/>
  <c r="K52" i="3"/>
  <c r="K53" i="3"/>
  <c r="K54" i="3"/>
  <c r="K55" i="3"/>
  <c r="K56" i="3"/>
  <c r="K57" i="3"/>
  <c r="K58" i="3"/>
  <c r="K59" i="3"/>
  <c r="K60" i="3"/>
  <c r="K61" i="3"/>
  <c r="F51" i="3"/>
  <c r="F52" i="3"/>
  <c r="F53" i="3"/>
  <c r="F54" i="3"/>
  <c r="F55" i="3"/>
  <c r="F56" i="3"/>
  <c r="F57" i="3"/>
  <c r="F58" i="3"/>
  <c r="F59" i="3"/>
  <c r="F60" i="3"/>
  <c r="F61" i="3"/>
  <c r="E62" i="3"/>
  <c r="H62" i="3"/>
  <c r="I62" i="3"/>
  <c r="J62" i="3"/>
  <c r="D62" i="3"/>
  <c r="F50" i="3"/>
  <c r="D251" i="3" l="1"/>
  <c r="I177" i="3"/>
  <c r="I178" i="3"/>
  <c r="I182" i="3"/>
  <c r="I186" i="3"/>
  <c r="I189" i="3"/>
  <c r="I183" i="3"/>
  <c r="I180" i="3"/>
  <c r="I188" i="3"/>
  <c r="I181" i="3"/>
  <c r="I185" i="3"/>
  <c r="I179" i="3"/>
  <c r="I187" i="3"/>
  <c r="I184" i="3"/>
  <c r="H271" i="3"/>
  <c r="D271" i="3"/>
  <c r="F251" i="3"/>
  <c r="K169" i="3"/>
  <c r="L166" i="3" s="1"/>
  <c r="E169" i="3"/>
  <c r="J149" i="3"/>
  <c r="K147" i="3" s="1"/>
  <c r="E149" i="3"/>
  <c r="F147" i="3" s="1"/>
  <c r="J103" i="3"/>
  <c r="J99" i="3"/>
  <c r="J95" i="3"/>
  <c r="L83" i="3"/>
  <c r="J96" i="3"/>
  <c r="F83" i="3"/>
  <c r="J100" i="3"/>
  <c r="J92" i="3"/>
  <c r="J102" i="3"/>
  <c r="J98" i="3"/>
  <c r="J94" i="3"/>
  <c r="J91" i="3"/>
  <c r="J101" i="3"/>
  <c r="J97" i="3"/>
  <c r="K62" i="3"/>
  <c r="F62" i="3"/>
  <c r="H42" i="3"/>
  <c r="F42" i="3"/>
  <c r="D42" i="3"/>
  <c r="G30" i="3"/>
  <c r="G31" i="3"/>
  <c r="G32" i="3"/>
  <c r="G33" i="3"/>
  <c r="G34" i="3"/>
  <c r="G35" i="3"/>
  <c r="G36" i="3"/>
  <c r="G37" i="3"/>
  <c r="G38" i="3"/>
  <c r="G39" i="3"/>
  <c r="G40" i="3"/>
  <c r="G41" i="3"/>
  <c r="E30" i="3"/>
  <c r="E31" i="3"/>
  <c r="E32" i="3"/>
  <c r="E33" i="3"/>
  <c r="E34" i="3"/>
  <c r="E35" i="3"/>
  <c r="E36" i="3"/>
  <c r="E37" i="3"/>
  <c r="E38" i="3"/>
  <c r="E39" i="3"/>
  <c r="E40" i="3"/>
  <c r="E41" i="3"/>
  <c r="E25" i="3"/>
  <c r="D25" i="3"/>
  <c r="M75" i="3" l="1"/>
  <c r="M72" i="3"/>
  <c r="M71" i="3"/>
  <c r="M73" i="3"/>
  <c r="G71" i="3"/>
  <c r="G72" i="3"/>
  <c r="G73" i="3"/>
  <c r="F160" i="3"/>
  <c r="F161" i="3"/>
  <c r="F163" i="3"/>
  <c r="F164" i="3"/>
  <c r="F157" i="3"/>
  <c r="F159" i="3"/>
  <c r="F165" i="3"/>
  <c r="F158" i="3"/>
  <c r="F168" i="3"/>
  <c r="F162" i="3"/>
  <c r="F167" i="3"/>
  <c r="F166" i="3"/>
  <c r="K145" i="3"/>
  <c r="G75" i="3"/>
  <c r="K138" i="3"/>
  <c r="G81" i="3"/>
  <c r="F145" i="3"/>
  <c r="K143" i="3"/>
  <c r="L160" i="3"/>
  <c r="L162" i="3"/>
  <c r="L157" i="3"/>
  <c r="G42" i="3"/>
  <c r="M82" i="3"/>
  <c r="K141" i="3"/>
  <c r="F148" i="3"/>
  <c r="L158" i="3"/>
  <c r="L164" i="3"/>
  <c r="L159" i="3"/>
  <c r="L163" i="3"/>
  <c r="L167" i="3"/>
  <c r="L161" i="3"/>
  <c r="L165" i="3"/>
  <c r="L168" i="3"/>
  <c r="K142" i="3"/>
  <c r="F138" i="3"/>
  <c r="F146" i="3"/>
  <c r="F142" i="3"/>
  <c r="F137" i="3"/>
  <c r="M76" i="3"/>
  <c r="K139" i="3"/>
  <c r="F140" i="3"/>
  <c r="K146" i="3"/>
  <c r="K137" i="3"/>
  <c r="F139" i="3"/>
  <c r="K140" i="3"/>
  <c r="K144" i="3"/>
  <c r="K148" i="3"/>
  <c r="F144" i="3"/>
  <c r="F141" i="3"/>
  <c r="F143" i="3"/>
  <c r="G74" i="3"/>
  <c r="M81" i="3"/>
  <c r="G82" i="3"/>
  <c r="G79" i="3"/>
  <c r="G80" i="3"/>
  <c r="G83" i="3"/>
  <c r="G76" i="3"/>
  <c r="M74" i="3"/>
  <c r="M79" i="3"/>
  <c r="M78" i="3"/>
  <c r="M83" i="3"/>
  <c r="M80" i="3"/>
  <c r="G78" i="3"/>
  <c r="G77" i="3"/>
  <c r="M77" i="3"/>
  <c r="E42" i="3"/>
  <c r="G51" i="3"/>
  <c r="G55" i="3"/>
  <c r="G59" i="3"/>
  <c r="G54" i="3"/>
  <c r="G52" i="3"/>
  <c r="G56" i="3"/>
  <c r="G60" i="3"/>
  <c r="G53" i="3"/>
  <c r="G57" i="3"/>
  <c r="G61" i="3"/>
  <c r="G50" i="3"/>
  <c r="G58" i="3"/>
  <c r="L52" i="3"/>
  <c r="L56" i="3"/>
  <c r="L60" i="3"/>
  <c r="L53" i="3"/>
  <c r="L57" i="3"/>
  <c r="L61" i="3"/>
  <c r="L54" i="3"/>
  <c r="L58" i="3"/>
  <c r="L51" i="3"/>
  <c r="L55" i="3"/>
  <c r="L59" i="3"/>
  <c r="F271" i="3"/>
  <c r="D227" i="3"/>
  <c r="E227" i="3"/>
  <c r="F227" i="3"/>
  <c r="G227" i="3"/>
  <c r="H227" i="3"/>
  <c r="I227" i="3"/>
  <c r="K50" i="3"/>
  <c r="L50" i="3" s="1"/>
  <c r="F24" i="3"/>
  <c r="H123" i="3" s="1"/>
  <c r="F23" i="3"/>
  <c r="H122" i="3" s="1"/>
  <c r="I122" i="3" s="1"/>
  <c r="F22" i="3"/>
  <c r="H121" i="3" s="1"/>
  <c r="I121" i="3" s="1"/>
  <c r="F21" i="3"/>
  <c r="H120" i="3" s="1"/>
  <c r="I120" i="3" s="1"/>
  <c r="F20" i="3"/>
  <c r="H119" i="3" s="1"/>
  <c r="I119" i="3" s="1"/>
  <c r="F19" i="3"/>
  <c r="H118" i="3" s="1"/>
  <c r="I118" i="3" s="1"/>
  <c r="F18" i="3"/>
  <c r="H117" i="3" s="1"/>
  <c r="F17" i="3"/>
  <c r="H116" i="3" s="1"/>
  <c r="I116" i="3" s="1"/>
  <c r="F16" i="3"/>
  <c r="H115" i="3" s="1"/>
  <c r="I115" i="3" s="1"/>
  <c r="F15" i="3"/>
  <c r="H114" i="3" s="1"/>
  <c r="F14" i="3"/>
  <c r="H113" i="3" s="1"/>
  <c r="I113" i="3" s="1"/>
  <c r="F13" i="3"/>
  <c r="H112" i="3" s="1"/>
  <c r="I112" i="3" s="1"/>
  <c r="F12" i="3"/>
  <c r="H111" i="3" s="1"/>
  <c r="F11" i="3"/>
  <c r="H110" i="3" s="1"/>
  <c r="I110" i="3" s="1"/>
  <c r="F10" i="3"/>
  <c r="H109" i="3" s="1"/>
  <c r="I109" i="3" l="1"/>
  <c r="J109" i="3"/>
  <c r="J117" i="3"/>
  <c r="J114" i="3"/>
  <c r="J111" i="3"/>
  <c r="I111" i="3"/>
  <c r="I114" i="3"/>
  <c r="I117" i="3"/>
  <c r="H124" i="3"/>
  <c r="F169" i="3"/>
  <c r="F149" i="3"/>
  <c r="L62" i="3"/>
  <c r="G62" i="3"/>
  <c r="F25" i="3"/>
  <c r="G25" i="3" s="1"/>
  <c r="G287" i="3"/>
  <c r="L169" i="3"/>
  <c r="K149" i="3"/>
  <c r="G103" i="3"/>
  <c r="H94" i="3" l="1"/>
  <c r="H102" i="3"/>
  <c r="H95" i="3"/>
  <c r="H98" i="3"/>
  <c r="H99" i="3"/>
  <c r="H93" i="3"/>
  <c r="H92" i="3"/>
  <c r="H91" i="3"/>
  <c r="H96" i="3"/>
  <c r="H101" i="3"/>
  <c r="H97" i="3"/>
  <c r="H100" i="3"/>
  <c r="G10" i="3"/>
  <c r="G11" i="3"/>
  <c r="G21" i="3"/>
  <c r="G18" i="3"/>
  <c r="G23" i="3"/>
  <c r="G24" i="3"/>
  <c r="G17" i="3"/>
  <c r="G20" i="3"/>
  <c r="G19" i="3"/>
  <c r="G16" i="3"/>
  <c r="G15" i="3"/>
  <c r="G12" i="3"/>
  <c r="G14" i="3"/>
  <c r="G13" i="3"/>
  <c r="G22" i="3"/>
  <c r="H10" i="3" l="1"/>
  <c r="H103" i="3"/>
  <c r="H22" i="3"/>
  <c r="H18" i="3"/>
  <c r="H15" i="3"/>
  <c r="H12" i="3"/>
  <c r="H25" i="3" l="1"/>
  <c r="C124" i="3" l="1"/>
  <c r="D124" i="3"/>
  <c r="E123" i="3"/>
  <c r="J121" i="3" s="1"/>
  <c r="J124" i="3" l="1"/>
  <c r="I123" i="3"/>
  <c r="E124" i="3"/>
  <c r="I124" i="3" l="1"/>
  <c r="F124" i="3"/>
  <c r="F116" i="3"/>
  <c r="F121" i="3"/>
  <c r="F113" i="3"/>
  <c r="F112" i="3"/>
  <c r="F110" i="3"/>
  <c r="F117" i="3"/>
  <c r="F111" i="3"/>
  <c r="F118" i="3"/>
  <c r="F120" i="3"/>
  <c r="F115" i="3"/>
  <c r="F109" i="3"/>
  <c r="F122" i="3"/>
  <c r="F119" i="3"/>
  <c r="F114" i="3"/>
  <c r="F123" i="3"/>
  <c r="G114" i="3" l="1"/>
  <c r="G117" i="3"/>
  <c r="G121" i="3"/>
  <c r="G111" i="3"/>
  <c r="G109" i="3"/>
  <c r="G124" i="3" l="1"/>
  <c r="F188" i="3" l="1"/>
  <c r="F179" i="3"/>
  <c r="F184" i="3"/>
  <c r="F178" i="3"/>
  <c r="F183" i="3"/>
  <c r="F186" i="3"/>
  <c r="E189" i="3"/>
  <c r="F177" i="3"/>
  <c r="F181" i="3"/>
  <c r="F187" i="3"/>
  <c r="F182" i="3"/>
  <c r="F185" i="3"/>
  <c r="F180" i="3"/>
  <c r="G188" i="3" l="1"/>
  <c r="G180" i="3"/>
  <c r="G183" i="3"/>
  <c r="F189" i="3"/>
  <c r="G187" i="3" s="1"/>
  <c r="G179" i="3"/>
  <c r="G185" i="3"/>
  <c r="G177" i="3"/>
  <c r="G178" i="3"/>
  <c r="G181" i="3" l="1"/>
  <c r="G184" i="3"/>
  <c r="G186" i="3"/>
  <c r="G182" i="3"/>
  <c r="G189" i="3" l="1"/>
</calcChain>
</file>

<file path=xl/sharedStrings.xml><?xml version="1.0" encoding="utf-8"?>
<sst xmlns="http://schemas.openxmlformats.org/spreadsheetml/2006/main" count="329" uniqueCount="232">
  <si>
    <t>Alcaldía de Santiago de Cali</t>
  </si>
  <si>
    <t>Secretaria de Bienestar Social</t>
  </si>
  <si>
    <t>Asesoría de Participación Ciudadana</t>
  </si>
  <si>
    <t>Ficha de caracterización socio-económica de los barrios de Santiago de Cali 
(Diagnóstico Descriptivo)</t>
  </si>
  <si>
    <t>Total  Hombres</t>
  </si>
  <si>
    <t>Total Mujeres</t>
  </si>
  <si>
    <t>Total Personas</t>
  </si>
  <si>
    <t>De 0 a 4 años</t>
  </si>
  <si>
    <t>De 5 a 9 años</t>
  </si>
  <si>
    <t>De 10 a 14 años</t>
  </si>
  <si>
    <t>De 15 a 19 años</t>
  </si>
  <si>
    <t>De 20 a 24 años</t>
  </si>
  <si>
    <t>De 25 a 29 años</t>
  </si>
  <si>
    <t>De 30 a 34 años</t>
  </si>
  <si>
    <t>De 35 a 39 años</t>
  </si>
  <si>
    <t>De 40 a 44 años</t>
  </si>
  <si>
    <t>De 45 a 49 años</t>
  </si>
  <si>
    <t>De 50 a 54 años</t>
  </si>
  <si>
    <t>De 55 a 59 años</t>
  </si>
  <si>
    <t>De 60 a 64 años</t>
  </si>
  <si>
    <t>De 65 a 69 años</t>
  </si>
  <si>
    <t>De 70 años o más</t>
  </si>
  <si>
    <t xml:space="preserve">Total </t>
  </si>
  <si>
    <t>Si Asiste</t>
  </si>
  <si>
    <t>No Asiste</t>
  </si>
  <si>
    <t>0 - 4 años</t>
  </si>
  <si>
    <t>5 años</t>
  </si>
  <si>
    <t>6 - 10 años</t>
  </si>
  <si>
    <t>11 - 16 años</t>
  </si>
  <si>
    <t>11 - 14 años</t>
  </si>
  <si>
    <t>15 - 16 años</t>
  </si>
  <si>
    <t>17 - 21 años</t>
  </si>
  <si>
    <t>22 años y más</t>
  </si>
  <si>
    <t>Total personas</t>
  </si>
  <si>
    <t>Primaria</t>
  </si>
  <si>
    <t>Secundaria</t>
  </si>
  <si>
    <t>Técnica o tecnológica</t>
  </si>
  <si>
    <t>Universidad</t>
  </si>
  <si>
    <t xml:space="preserve"> Ninguno</t>
  </si>
  <si>
    <t>Ceguera total</t>
  </si>
  <si>
    <t>Sordera Total</t>
  </si>
  <si>
    <t>Mudez</t>
  </si>
  <si>
    <t>Dificultad para moverse o caminar por sí mismo</t>
  </si>
  <si>
    <t>Dificultad para bañarse, vestirse, alimentarse por sí mismo</t>
  </si>
  <si>
    <t>Dificultad para salir a la calle sin ayuda o compañía</t>
  </si>
  <si>
    <t>Dificultad para entender o aprender</t>
  </si>
  <si>
    <t>Sexo</t>
  </si>
  <si>
    <t>Número de personas</t>
  </si>
  <si>
    <t>Hombre</t>
  </si>
  <si>
    <t>Mujer</t>
  </si>
  <si>
    <t>Total</t>
  </si>
  <si>
    <t>Mujeres menores de 15 años</t>
  </si>
  <si>
    <t>Mujeres Entre 15 y 19 años</t>
  </si>
  <si>
    <t xml:space="preserve">Balance de Equipamientos colectivos existentes </t>
  </si>
  <si>
    <t>Sector</t>
  </si>
  <si>
    <t>Tipo de Equipamiento</t>
  </si>
  <si>
    <t>Numero (Cantidad)</t>
  </si>
  <si>
    <t>Educación</t>
  </si>
  <si>
    <t>No. de Instituciones Educativas oficiales (Sede Principal)</t>
  </si>
  <si>
    <t>No. de sedes satélites de Instituciones Educativas Oficiales</t>
  </si>
  <si>
    <t>Salud</t>
  </si>
  <si>
    <t>No. de Puestos de Salud</t>
  </si>
  <si>
    <t>No. de Centros de Salud</t>
  </si>
  <si>
    <t>ICBF</t>
  </si>
  <si>
    <t>Cultura</t>
  </si>
  <si>
    <t xml:space="preserve">No. de  bibliotecas comunitarias </t>
  </si>
  <si>
    <t>Organización comunitaria</t>
  </si>
  <si>
    <t>No. de Juntas de acción comunitarias</t>
  </si>
  <si>
    <t>Telemática</t>
  </si>
  <si>
    <t xml:space="preserve">No. de puntos Vive Digital </t>
  </si>
  <si>
    <t>MetroCali</t>
  </si>
  <si>
    <t>No. de puntos de venta y recarga del SITM-MIO</t>
  </si>
  <si>
    <t>Gobierno</t>
  </si>
  <si>
    <t>No. de parques iluminados con luz blanca</t>
  </si>
  <si>
    <t>-</t>
  </si>
  <si>
    <t xml:space="preserve">Jefes de hogar según su sexo, por barrio, encuestados por el SISBEN III  </t>
  </si>
  <si>
    <t>Mujeres menores de  19 años embarazadas o que han tenido hijos, según barrios, encuestadas por el SISBEN III</t>
  </si>
  <si>
    <t>No. de hogares infantiles</t>
  </si>
  <si>
    <t>Entidad Administrativa de Servicio Educativo de Primera Infancia</t>
  </si>
  <si>
    <t>Datos recopilados por la Alcaldía</t>
  </si>
  <si>
    <t xml:space="preserve">Deporte </t>
  </si>
  <si>
    <t>No. de escenarios deportivos</t>
  </si>
  <si>
    <t>Nombre del Barrrio</t>
  </si>
  <si>
    <t>Estrato moda</t>
  </si>
  <si>
    <t>0 a 4</t>
  </si>
  <si>
    <t>5 a 9</t>
  </si>
  <si>
    <t>10 a 14</t>
  </si>
  <si>
    <t>15 a 19</t>
  </si>
  <si>
    <t>20 a 24</t>
  </si>
  <si>
    <t>25 a 29</t>
  </si>
  <si>
    <t>30 a 34</t>
  </si>
  <si>
    <t>35 a 39</t>
  </si>
  <si>
    <t>40 a 44</t>
  </si>
  <si>
    <t>45 a 49</t>
  </si>
  <si>
    <t>50 a 54</t>
  </si>
  <si>
    <t>55 a 59</t>
  </si>
  <si>
    <t>60 a 64</t>
  </si>
  <si>
    <t>65 a 69</t>
  </si>
  <si>
    <t>70 o +</t>
  </si>
  <si>
    <t>TOTAL</t>
  </si>
  <si>
    <t>Total Comuna</t>
  </si>
  <si>
    <t>TOTAL COMUNA 1</t>
  </si>
  <si>
    <t>Primera Infancia y niñez</t>
  </si>
  <si>
    <t>Subtotal</t>
  </si>
  <si>
    <t>Preadolescencia, Adolescencia y Juventud</t>
  </si>
  <si>
    <t>Adulto Joven</t>
  </si>
  <si>
    <t>Adultos</t>
  </si>
  <si>
    <t>Adulto Mayor</t>
  </si>
  <si>
    <t>% Part</t>
  </si>
  <si>
    <t>% Part Hombres</t>
  </si>
  <si>
    <t>% Part Mujeres</t>
  </si>
  <si>
    <t>NOMBRE DEL BARRIO</t>
  </si>
  <si>
    <t>Rangos de Edad</t>
  </si>
  <si>
    <t>Nombre del Barrio</t>
  </si>
  <si>
    <t>Población total al 2012 ,por rango de edad y sexo, según el DANE con base en Proyecciones del Censo de 2005</t>
  </si>
  <si>
    <t>Primera Infancia y Niñez</t>
  </si>
  <si>
    <t>Preadolescenia, adolescencia y juventud</t>
  </si>
  <si>
    <t>Adultos Mayores</t>
  </si>
  <si>
    <t>Primera Infancia y niñez - Encuestada por el Sisben</t>
  </si>
  <si>
    <t>% part</t>
  </si>
  <si>
    <t>% Participacion Rangos de Edad</t>
  </si>
  <si>
    <t>Rangos de edad</t>
  </si>
  <si>
    <t>% participacion</t>
  </si>
  <si>
    <t>% Participacion</t>
  </si>
  <si>
    <t>Preadolescencia, adolescencia y juventud</t>
  </si>
  <si>
    <t>Preadolescencia y adolescencia - Encuestada por el Sisben</t>
  </si>
  <si>
    <t>Adulto joven - Encuestado por el Sisben</t>
  </si>
  <si>
    <t>Adultos- Encuestados por el Sisben</t>
  </si>
  <si>
    <t>Adulto Mayor- Encuestado por el Sisben</t>
  </si>
  <si>
    <t>% part- poblacion encuestada del sisben por barrio</t>
  </si>
  <si>
    <t>Edad</t>
  </si>
  <si>
    <t>POBLACION TOTAL</t>
  </si>
  <si>
    <t>% Part Poblacion Total</t>
  </si>
  <si>
    <t xml:space="preserve">Total Mujeres encuestados por el Sisben </t>
  </si>
  <si>
    <t xml:space="preserve">Total  Hombres encuestados por el Sisben </t>
  </si>
  <si>
    <t>Total Personas encuestadas por el Sisben</t>
  </si>
  <si>
    <t xml:space="preserve">Total poblacion según Dane  </t>
  </si>
  <si>
    <t>Poblacion Total</t>
  </si>
  <si>
    <t>% población  encuestada por el Sisben por quintiles de edad</t>
  </si>
  <si>
    <t>% población  encuestada por el Sisben por rangos de edad</t>
  </si>
  <si>
    <t>Quintiles de Edad</t>
  </si>
  <si>
    <t>Preescolar</t>
  </si>
  <si>
    <t>Media Secundaria</t>
  </si>
  <si>
    <t>% de Asistencia</t>
  </si>
  <si>
    <t>% Inasistencia</t>
  </si>
  <si>
    <t>Basica Primaria</t>
  </si>
  <si>
    <t>Basica Secundaria</t>
  </si>
  <si>
    <t>Estudios Superiores a nivel de Pregrado</t>
  </si>
  <si>
    <t>Secundaria Completa</t>
  </si>
  <si>
    <t>5 años (Preescolar)</t>
  </si>
  <si>
    <t>6 - 10 años (Basica Primaria)</t>
  </si>
  <si>
    <t>11 - 14 años (Basica Secundaria)</t>
  </si>
  <si>
    <t>15 - 16 años (Media Secundaria)</t>
  </si>
  <si>
    <t>11 - 16 años (Secundaria Completa)</t>
  </si>
  <si>
    <t>Promedio Comuna 1</t>
  </si>
  <si>
    <t>5 - 16 años  Educacion basica completa (Grado 0 a 11)</t>
  </si>
  <si>
    <t>17 - 21 años (Estudios Superiores a Nivel de Pregrado Tecnico-Tecnologico y Universitario)</t>
  </si>
  <si>
    <t>Estudios Superiores a nivel de Posgrado</t>
  </si>
  <si>
    <t>Porcentaje de la población total del barrio encuesta que ha aprobado Primaria</t>
  </si>
  <si>
    <t>Porcentaje de la población total del barrio encuesta que ha aprobado Secundaria</t>
  </si>
  <si>
    <t>Porcentaje de la población total del barrio encuesta que ha aprobado Técnica o tecnológica</t>
  </si>
  <si>
    <t>Porcentaje de la población total del barrio encuesta que ha aprobado Universidad</t>
  </si>
  <si>
    <t>Porcentaje de la población total del barrio encuesta que ha aprobado Posgrado</t>
  </si>
  <si>
    <t>Posgrado</t>
  </si>
  <si>
    <t>Porcentaje de la población total del barrio encuesta que ha aprobado Ninguno</t>
  </si>
  <si>
    <t>Porcentaje de jefes de hogar según sexo</t>
  </si>
  <si>
    <t>Comuna 3  - Tasa de asistencia escolar según nivel educativo esperado por rangos de edad  - En poblacion encuestada por el SISBEN III a Junio 2013</t>
  </si>
  <si>
    <t>Comuna 3 - Población encuestada por SISBEN III a junio 2013  según maximo nivel educativo aprobado por  barrios</t>
  </si>
  <si>
    <t>COMUNA 5</t>
  </si>
  <si>
    <t>El 40% de los habitantes de la comuna 5 tienen menos de 24 años, el 50% tiene entre 25 y 59 años y el 10% restante tiene  mas de 60 años</t>
  </si>
  <si>
    <t>El Sena</t>
  </si>
  <si>
    <t>Los Andes</t>
  </si>
  <si>
    <t>Los Guayacanes</t>
  </si>
  <si>
    <t>Chiminangos Segunda Etapa</t>
  </si>
  <si>
    <t>Chiminangos Primera Etapa</t>
  </si>
  <si>
    <t>Metropolitano del Norte</t>
  </si>
  <si>
    <t>Los Parques - Barranquilla</t>
  </si>
  <si>
    <t>Villa del Sol</t>
  </si>
  <si>
    <t>Paseo de los Almendros</t>
  </si>
  <si>
    <t>Los Andes B- La Rivera</t>
  </si>
  <si>
    <t>Torres de Comfandi</t>
  </si>
  <si>
    <t xml:space="preserve">Villa del Prado - El Guabito </t>
  </si>
  <si>
    <t>En la comuna 5, el 53% son mujeres y el 47% son  hombres, una proporcion similar se observa en los barrios de esta comuna</t>
  </si>
  <si>
    <t>Comuna 5 - Población total al 2012 por genero  según el DANE con base en Proyecciones del Censo de 2005</t>
  </si>
  <si>
    <t>Comuna  5 - Población año 2012, por quintiles de edad y rangos de edad -  según el DANE con base en Proyecciones del Censo de 2005 - A</t>
  </si>
  <si>
    <t>Comuna  5 - Población año 2012, por quintiles de edad y rangos de edad -  según el DANE con base en Proyecciones del Censo de 2005 - C</t>
  </si>
  <si>
    <t>Comuna 5 - Población año 2012, por quintiles de edad y rangos de edad -  según el DANE con base en Proyecciones del Censo de 2005 - B</t>
  </si>
  <si>
    <t>Barrio con mayor participacion de poblacion de primera infancia y niñez: Torres de Comfandi (40,04%)</t>
  </si>
  <si>
    <t>Barrio con mayor participacion de poblacion preadolescentes, adolescentes y jovenes:  Torres de comfandi (36,24%)</t>
  </si>
  <si>
    <t>Barrio con mayor participacion en poblacion de adultos jovenes: Torres de Comfandi (38,29%)</t>
  </si>
  <si>
    <t>Barrio con mayor participacion en la poblacion de adultos: Torres de Comfandi (35,50%)</t>
  </si>
  <si>
    <t>Barrio con mayor participacion en la poblacion de adulto mayor: Torres de comfandi (36,55%)</t>
  </si>
  <si>
    <t>El 21% de la poblacion de primera infancia y niñez de la comuna 5 ha sido encuestada por el sisben III</t>
  </si>
  <si>
    <t>El 26 % de la poblacion de Preadolescencia, adolescencia y juventud de la comuna 5 ha sido encuestada por el sisben III</t>
  </si>
  <si>
    <t>El 25% de la poblacion de Adulta Joven de la comuna 5 ha sido encuestada por el sisben III</t>
  </si>
  <si>
    <t>El 25% de la poblacion de Adulta de la comuna 5 ha sido encuestada por el sisben III</t>
  </si>
  <si>
    <t>El 31% de la poblacion de Adulta Mayor de la comuna 5 ha sido encuestada por el sisben III</t>
  </si>
  <si>
    <t>El 25% de la poblacion total de la comuna 5 ha sido encuestada por el Sisben III</t>
  </si>
  <si>
    <t>Comuna 5 - Población  Encuestadas por el SISBEN III a junio 2013</t>
  </si>
  <si>
    <t>Comuna 5 - Población encuestada por el SISBEN IIII a junio 2013 por grupos de edades - A</t>
  </si>
  <si>
    <t>Comuna 5 - Población encuestada por el SISBEN IIII a junio 2013 por grupos de edades - B</t>
  </si>
  <si>
    <t>Comuna 5 - Población encuestada por el SISBEN III a junio 2013 por grupos de edades - C</t>
  </si>
  <si>
    <t>Comuna 5 - Poblacion encuestada por el SISBEN III  a junio de 2013 según Asistencia Educativa</t>
  </si>
  <si>
    <t>Barrio con mayor porcentaje de primera infancia y niñez encuestada por el Sisben III es Villa del Prado - El Guabito (23,85%)</t>
  </si>
  <si>
    <t>Barrio con mayor porcentaje de preadolescentes, adolescentes y jovenes encuestados por el Sisben III es Villa del Prado - El Guabito (24,41%)</t>
  </si>
  <si>
    <t>Barrio con mayor porcentaje de adultos jovenes encuestados por el Sisben III: Villa del Prado - El Guabito (22,70%)</t>
  </si>
  <si>
    <t>Barrio con mayor porcentaje de adultos encuestados por el Sisben III es Villa del Prado - El Guabito (23,08%)</t>
  </si>
  <si>
    <t>TOTAL ENCUESTADOS SISBEN - COMUNA 5</t>
  </si>
  <si>
    <t>El 36,0% de la poblacion de primera infancia de la comuna 5 asiste a la educación preescolar sisben III</t>
  </si>
  <si>
    <t>El 96,9% de la poblacion entre 6 y 10 años de la comuna 5 asiste a la educación Básica primaria</t>
  </si>
  <si>
    <t>El 96,3% de la poblacion entre 11 y 14 años de la comuna 5 asiste a la educación Basica Secundaria</t>
  </si>
  <si>
    <t>El 97,5% de la poblacion entre 15 y 16 años de la comuna 5 asiste a la educación Media Secundaria</t>
  </si>
  <si>
    <t>El 94,0% de la poblacion entre 11-16 años de la comuna 5 asiste a la educación Secundaria Completa</t>
  </si>
  <si>
    <t>El 50,8% de la poblacion entre 17-21 años de la comuna 5 asiste a Estudios superiores a nivel de Pregrado</t>
  </si>
  <si>
    <t>El 4,0% de la poblacion mayor a 22 años de la comuna 5 asiste a Estudios superiores a nivel de Posgrado</t>
  </si>
  <si>
    <t>Barrio con menor porcentaje de población menor o igual a 5 años en nivel preescolar Metropolitano del Norte (74,36%)</t>
  </si>
  <si>
    <t>Barrio con menor porcentaje de población entre11 y 14 años en nivel basica secundaria  Torres de Comfandi (90,91%)</t>
  </si>
  <si>
    <t>Barrio con menor porcentaje de población entre 6 y 10 años en nivel basica primaria Chiminangos primera etapa (95,55%)</t>
  </si>
  <si>
    <t>Barrio con menor porcentaje de población entre 15 y 16 años en nivel Media Secundaria es Paseo de los Almendros (95,50%)</t>
  </si>
  <si>
    <t>Barrio con menor porcentaje de población entre 11 y 16 años en nivel basica primaria Los Andes B - La rivera (86,96%)</t>
  </si>
  <si>
    <t>Barrio con menor porcentaje de población entre 5 y 16 años en nivel Basico completo es Torres de comfandi (93,75%)</t>
  </si>
  <si>
    <t>Barrio con mayor porcentaje de población entre 17 y 21 años en nivel  Estudios superiores a nivel de Pregrado, técnico, tencológico y Universitario es Los Andes (61,04%)</t>
  </si>
  <si>
    <t>Barrio con mayor porcentaje de adultos mayores encuestados por el Sisben III Los Guayacanes (20,05%)</t>
  </si>
  <si>
    <t>Barrio con mayor porcentaje de población con nivel  de primaria aprobada es Torres de comfandi (25,0%)</t>
  </si>
  <si>
    <t>Barrio con mayor porcentaje de población con nivel  de Secundaria aprobada es Villa del Sol (79%)</t>
  </si>
  <si>
    <t>Barrio con mayor porcentaje de población con nivel Técnico o tecnológico aprobado es Los Andes (6,2%)</t>
  </si>
  <si>
    <t>Barrio con mayor porcentaje de población con nivel  Universitario aprobado es Los Andes (15,2%)</t>
  </si>
  <si>
    <t>Barrio con mayor porcentaje de población con nivel  posgrado aprobado es Paseo de los Almendros (0,861%)</t>
  </si>
  <si>
    <t>Barrio con mayor porcentaje de población con nivel Ningun nivel educativo aprobado es Los Andes B - la Rivera (10,1%)</t>
  </si>
  <si>
    <t>El tipo de condición de discapacidad que más se padece  en la comuna es dificultad para moverse o caminar por si mismo</t>
  </si>
  <si>
    <t xml:space="preserve">Comuna  5 -Personas encuestadas por Sisben III a junio 2013 en situación de discapacidad </t>
  </si>
  <si>
    <t>Comuna 5 - Poblacion Encuestada por Sisben III a junio 2013 según Nivel Educativo esperado por rangos de edad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</si>
</sst>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%"/>
    <numFmt numFmtId="165" formatCode="#,##0.000000000000000"/>
    <numFmt numFmtId="166" formatCode="#,##0.00000000000000000000000"/>
    <numFmt numFmtId="167" formatCode="0.000%"/>
  </numFmts>
  <fonts count="8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i/>
      <sz val="10"/>
      <color theme="1"/>
      <name val="Arial"/>
      <family val="2"/>
    </font>
    <font>
      <b/>
      <i/>
      <sz val="18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3" fillId="0" borderId="0"/>
    <xf numFmtId="0" fontId="3" fillId="0" borderId="0"/>
    <xf numFmtId="9" fontId="4" fillId="0" borderId="0" applyFont="0" applyFill="0" applyBorder="0" applyAlignment="0" applyProtection="0"/>
  </cellStyleXfs>
  <cellXfs count="167">
    <xf numFmtId="0" fontId="0" fillId="0" borderId="0" xfId="0"/>
    <xf numFmtId="0" fontId="1" fillId="0" borderId="0" xfId="0" applyFont="1" applyFill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center" vertical="center" wrapText="1"/>
    </xf>
    <xf numFmtId="3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3" fontId="0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3" fontId="3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vertical="center"/>
    </xf>
    <xf numFmtId="9" fontId="1" fillId="0" borderId="0" xfId="3" applyFont="1" applyBorder="1" applyAlignment="1">
      <alignment horizontal="center" vertical="center" wrapText="1"/>
    </xf>
    <xf numFmtId="3" fontId="3" fillId="2" borderId="1" xfId="0" applyNumberFormat="1" applyFont="1" applyFill="1" applyBorder="1" applyAlignment="1">
      <alignment horizontal="center" vertical="center"/>
    </xf>
    <xf numFmtId="3" fontId="1" fillId="2" borderId="1" xfId="0" applyNumberFormat="1" applyFont="1" applyFill="1" applyBorder="1" applyAlignment="1">
      <alignment horizontal="center"/>
    </xf>
    <xf numFmtId="9" fontId="1" fillId="0" borderId="1" xfId="3" applyFont="1" applyFill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 vertical="center"/>
    </xf>
    <xf numFmtId="9" fontId="1" fillId="0" borderId="1" xfId="3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3" fontId="1" fillId="0" borderId="1" xfId="3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9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1" fillId="2" borderId="1" xfId="0" applyNumberFormat="1" applyFont="1" applyFill="1" applyBorder="1" applyAlignment="1">
      <alignment vertical="center" wrapText="1"/>
    </xf>
    <xf numFmtId="3" fontId="5" fillId="4" borderId="1" xfId="0" applyNumberFormat="1" applyFont="1" applyFill="1" applyBorder="1" applyAlignment="1">
      <alignment horizontal="center" vertical="center"/>
    </xf>
    <xf numFmtId="1" fontId="2" fillId="0" borderId="1" xfId="3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3" fontId="1" fillId="0" borderId="0" xfId="3" applyNumberFormat="1" applyFont="1" applyBorder="1" applyAlignment="1">
      <alignment horizontal="center" vertical="center" wrapText="1"/>
    </xf>
    <xf numFmtId="3" fontId="1" fillId="0" borderId="0" xfId="0" applyNumberFormat="1" applyFont="1" applyBorder="1" applyAlignment="1">
      <alignment horizontal="center" vertical="center" wrapText="1"/>
    </xf>
    <xf numFmtId="1" fontId="2" fillId="4" borderId="1" xfId="0" applyNumberFormat="1" applyFont="1" applyFill="1" applyBorder="1" applyAlignment="1">
      <alignment horizontal="center" vertical="center" wrapText="1"/>
    </xf>
    <xf numFmtId="3" fontId="1" fillId="4" borderId="1" xfId="0" applyNumberFormat="1" applyFont="1" applyFill="1" applyBorder="1" applyAlignment="1">
      <alignment horizontal="center" vertical="center" wrapText="1"/>
    </xf>
    <xf numFmtId="3" fontId="3" fillId="4" borderId="1" xfId="0" applyNumberFormat="1" applyFont="1" applyFill="1" applyBorder="1" applyAlignment="1">
      <alignment horizontal="center" vertical="center"/>
    </xf>
    <xf numFmtId="3" fontId="2" fillId="4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2" fillId="3" borderId="1" xfId="0" applyFont="1" applyFill="1" applyBorder="1" applyAlignment="1">
      <alignment horizontal="center" vertical="center" wrapText="1"/>
    </xf>
    <xf numFmtId="3" fontId="1" fillId="3" borderId="1" xfId="0" applyNumberFormat="1" applyFont="1" applyFill="1" applyBorder="1" applyAlignment="1">
      <alignment horizontal="center" vertical="center" wrapText="1"/>
    </xf>
    <xf numFmtId="9" fontId="1" fillId="3" borderId="1" xfId="3" applyFont="1" applyFill="1" applyBorder="1" applyAlignment="1">
      <alignment horizontal="center" vertical="center" wrapText="1"/>
    </xf>
    <xf numFmtId="9" fontId="1" fillId="3" borderId="1" xfId="0" applyNumberFormat="1" applyFont="1" applyFill="1" applyBorder="1" applyAlignment="1">
      <alignment horizontal="center" vertical="center" wrapText="1"/>
    </xf>
    <xf numFmtId="0" fontId="1" fillId="2" borderId="0" xfId="0" applyNumberFormat="1" applyFont="1" applyFill="1" applyBorder="1" applyAlignment="1">
      <alignment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9" fontId="1" fillId="3" borderId="4" xfId="3" applyFont="1" applyFill="1" applyBorder="1" applyAlignment="1">
      <alignment horizontal="center" vertical="center" wrapText="1"/>
    </xf>
    <xf numFmtId="9" fontId="1" fillId="3" borderId="6" xfId="3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9" fontId="1" fillId="0" borderId="0" xfId="3" applyFont="1" applyFill="1" applyBorder="1" applyAlignment="1">
      <alignment horizontal="center" vertical="center" wrapText="1"/>
    </xf>
    <xf numFmtId="2" fontId="1" fillId="0" borderId="0" xfId="0" applyNumberFormat="1" applyFont="1" applyBorder="1" applyAlignment="1">
      <alignment horizontal="center" vertical="center" wrapText="1"/>
    </xf>
    <xf numFmtId="3" fontId="1" fillId="0" borderId="0" xfId="3" applyNumberFormat="1" applyFont="1" applyFill="1" applyBorder="1" applyAlignment="1">
      <alignment horizontal="center" vertical="center" wrapText="1"/>
    </xf>
    <xf numFmtId="164" fontId="1" fillId="0" borderId="1" xfId="3" applyNumberFormat="1" applyFont="1" applyBorder="1" applyAlignment="1">
      <alignment horizontal="center" vertical="center" wrapText="1"/>
    </xf>
    <xf numFmtId="10" fontId="1" fillId="0" borderId="0" xfId="3" applyNumberFormat="1" applyFont="1" applyBorder="1" applyAlignment="1">
      <alignment horizontal="center" vertical="center" wrapText="1"/>
    </xf>
    <xf numFmtId="9" fontId="2" fillId="0" borderId="1" xfId="3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3" fontId="5" fillId="4" borderId="1" xfId="0" applyNumberFormat="1" applyFont="1" applyFill="1" applyBorder="1" applyAlignment="1">
      <alignment horizontal="center" vertical="center"/>
    </xf>
    <xf numFmtId="1" fontId="1" fillId="4" borderId="1" xfId="0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9" fontId="1" fillId="0" borderId="1" xfId="3" applyFont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3" fontId="3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9" fontId="1" fillId="2" borderId="1" xfId="0" applyNumberFormat="1" applyFont="1" applyFill="1" applyBorder="1" applyAlignment="1">
      <alignment horizontal="center" vertical="center" wrapText="1"/>
    </xf>
    <xf numFmtId="3" fontId="3" fillId="2" borderId="0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9" fontId="1" fillId="2" borderId="1" xfId="3" applyFont="1" applyFill="1" applyBorder="1" applyAlignment="1">
      <alignment horizontal="center" vertical="center" wrapText="1"/>
    </xf>
    <xf numFmtId="3" fontId="3" fillId="2" borderId="1" xfId="0" applyNumberFormat="1" applyFont="1" applyFill="1" applyBorder="1" applyAlignment="1">
      <alignment horizontal="center" vertical="center" wrapText="1"/>
    </xf>
    <xf numFmtId="9" fontId="1" fillId="0" borderId="1" xfId="3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3" fontId="1" fillId="2" borderId="3" xfId="0" applyNumberFormat="1" applyFont="1" applyFill="1" applyBorder="1" applyAlignment="1">
      <alignment horizontal="center" vertical="center" wrapText="1"/>
    </xf>
    <xf numFmtId="3" fontId="2" fillId="2" borderId="3" xfId="0" applyNumberFormat="1" applyFont="1" applyFill="1" applyBorder="1" applyAlignment="1">
      <alignment horizontal="center" vertical="center" wrapText="1"/>
    </xf>
    <xf numFmtId="9" fontId="2" fillId="2" borderId="1" xfId="3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 vertical="center" wrapText="1"/>
    </xf>
    <xf numFmtId="10" fontId="3" fillId="2" borderId="1" xfId="3" applyNumberFormat="1" applyFont="1" applyFill="1" applyBorder="1" applyAlignment="1">
      <alignment horizontal="center" vertical="center"/>
    </xf>
    <xf numFmtId="10" fontId="3" fillId="2" borderId="1" xfId="3" applyNumberFormat="1" applyFont="1" applyFill="1" applyBorder="1" applyAlignment="1">
      <alignment horizontal="center" vertical="center" wrapText="1"/>
    </xf>
    <xf numFmtId="10" fontId="5" fillId="2" borderId="1" xfId="3" applyNumberFormat="1" applyFont="1" applyFill="1" applyBorder="1" applyAlignment="1">
      <alignment horizontal="center" vertical="center"/>
    </xf>
    <xf numFmtId="10" fontId="5" fillId="4" borderId="1" xfId="3" applyNumberFormat="1" applyFont="1" applyFill="1" applyBorder="1" applyAlignment="1">
      <alignment horizontal="center" vertical="center"/>
    </xf>
    <xf numFmtId="3" fontId="3" fillId="4" borderId="6" xfId="0" applyNumberFormat="1" applyFont="1" applyFill="1" applyBorder="1" applyAlignment="1">
      <alignment horizontal="center" vertical="center" wrapText="1"/>
    </xf>
    <xf numFmtId="10" fontId="2" fillId="4" borderId="1" xfId="3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vertical="center" wrapText="1"/>
    </xf>
    <xf numFmtId="3" fontId="2" fillId="0" borderId="1" xfId="0" applyNumberFormat="1" applyFont="1" applyBorder="1" applyAlignment="1">
      <alignment horizontal="center" vertical="center" wrapText="1"/>
    </xf>
    <xf numFmtId="3" fontId="1" fillId="2" borderId="3" xfId="0" applyNumberFormat="1" applyFont="1" applyFill="1" applyBorder="1" applyAlignment="1">
      <alignment horizontal="center" vertical="center" wrapText="1"/>
    </xf>
    <xf numFmtId="1" fontId="1" fillId="4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0" xfId="0" applyNumberFormat="1" applyFont="1" applyBorder="1" applyAlignment="1">
      <alignment horizontal="center" vertical="center" wrapText="1"/>
    </xf>
    <xf numFmtId="164" fontId="1" fillId="3" borderId="4" xfId="0" applyNumberFormat="1" applyFont="1" applyFill="1" applyBorder="1" applyAlignment="1">
      <alignment horizontal="center" vertical="center" wrapText="1"/>
    </xf>
    <xf numFmtId="164" fontId="1" fillId="3" borderId="4" xfId="3" applyNumberFormat="1" applyFont="1" applyFill="1" applyBorder="1" applyAlignment="1">
      <alignment horizontal="center" vertical="center" wrapText="1"/>
    </xf>
    <xf numFmtId="164" fontId="1" fillId="3" borderId="6" xfId="0" applyNumberFormat="1" applyFont="1" applyFill="1" applyBorder="1" applyAlignment="1">
      <alignment horizontal="center" vertical="center" wrapText="1"/>
    </xf>
    <xf numFmtId="164" fontId="1" fillId="3" borderId="6" xfId="3" applyNumberFormat="1" applyFont="1" applyFill="1" applyBorder="1" applyAlignment="1">
      <alignment horizontal="center" vertical="center" wrapText="1"/>
    </xf>
    <xf numFmtId="164" fontId="1" fillId="3" borderId="1" xfId="0" applyNumberFormat="1" applyFont="1" applyFill="1" applyBorder="1" applyAlignment="1">
      <alignment horizontal="center" vertical="center" wrapText="1"/>
    </xf>
    <xf numFmtId="164" fontId="1" fillId="3" borderId="1" xfId="3" applyNumberFormat="1" applyFont="1" applyFill="1" applyBorder="1" applyAlignment="1">
      <alignment horizontal="center" vertical="center" wrapText="1"/>
    </xf>
    <xf numFmtId="164" fontId="1" fillId="0" borderId="1" xfId="3" applyNumberFormat="1" applyFont="1" applyFill="1" applyBorder="1" applyAlignment="1">
      <alignment horizontal="center" vertical="center" wrapText="1"/>
    </xf>
    <xf numFmtId="167" fontId="1" fillId="0" borderId="1" xfId="3" applyNumberFormat="1" applyFont="1" applyBorder="1" applyAlignment="1">
      <alignment horizontal="center" vertical="center" wrapText="1"/>
    </xf>
    <xf numFmtId="3" fontId="1" fillId="2" borderId="1" xfId="0" applyNumberFormat="1" applyFont="1" applyFill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center"/>
    </xf>
    <xf numFmtId="0" fontId="1" fillId="0" borderId="0" xfId="0" applyFont="1" applyAlignment="1" applyProtection="1">
      <alignment horizontal="center" vertical="center" wrapText="1"/>
      <protection locked="0"/>
    </xf>
    <xf numFmtId="3" fontId="1" fillId="0" borderId="0" xfId="0" applyNumberFormat="1" applyFont="1" applyBorder="1" applyAlignment="1" applyProtection="1">
      <alignment horizontal="center" vertical="center" wrapText="1"/>
      <protection locked="0"/>
    </xf>
    <xf numFmtId="165" fontId="1" fillId="0" borderId="0" xfId="0" applyNumberFormat="1" applyFont="1" applyBorder="1" applyAlignment="1" applyProtection="1">
      <alignment horizontal="center" vertical="center" wrapText="1"/>
      <protection locked="0"/>
    </xf>
    <xf numFmtId="166" fontId="1" fillId="0" borderId="0" xfId="0" applyNumberFormat="1" applyFont="1" applyBorder="1" applyAlignment="1" applyProtection="1">
      <alignment horizontal="center" vertical="center" wrapText="1"/>
      <protection locked="0"/>
    </xf>
    <xf numFmtId="9" fontId="1" fillId="0" borderId="0" xfId="3" applyFont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3" fontId="1" fillId="2" borderId="3" xfId="0" applyNumberFormat="1" applyFont="1" applyFill="1" applyBorder="1" applyAlignment="1">
      <alignment horizontal="center" vertical="center" wrapText="1"/>
    </xf>
    <xf numFmtId="3" fontId="1" fillId="2" borderId="2" xfId="0" applyNumberFormat="1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9" fontId="2" fillId="0" borderId="1" xfId="3" applyFont="1" applyBorder="1" applyAlignment="1">
      <alignment horizontal="center" vertical="center" wrapText="1"/>
    </xf>
    <xf numFmtId="0" fontId="1" fillId="2" borderId="4" xfId="0" applyNumberFormat="1" applyFont="1" applyFill="1" applyBorder="1" applyAlignment="1">
      <alignment horizontal="center" vertical="center"/>
    </xf>
    <xf numFmtId="0" fontId="1" fillId="2" borderId="6" xfId="0" applyNumberFormat="1" applyFont="1" applyFill="1" applyBorder="1" applyAlignment="1">
      <alignment horizontal="center" vertical="center"/>
    </xf>
    <xf numFmtId="3" fontId="2" fillId="2" borderId="3" xfId="0" applyNumberFormat="1" applyFont="1" applyFill="1" applyBorder="1" applyAlignment="1">
      <alignment horizontal="center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10" fontId="3" fillId="2" borderId="3" xfId="3" applyNumberFormat="1" applyFont="1" applyFill="1" applyBorder="1" applyAlignment="1">
      <alignment horizontal="center" vertical="center"/>
    </xf>
    <xf numFmtId="10" fontId="3" fillId="2" borderId="2" xfId="3" applyNumberFormat="1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3" fontId="2" fillId="4" borderId="1" xfId="0" applyNumberFormat="1" applyFont="1" applyFill="1" applyBorder="1" applyAlignment="1">
      <alignment horizontal="center" vertical="center"/>
    </xf>
    <xf numFmtId="1" fontId="1" fillId="4" borderId="1" xfId="0" applyNumberFormat="1" applyFont="1" applyFill="1" applyBorder="1" applyAlignment="1">
      <alignment horizontal="center" vertical="center" wrapText="1"/>
    </xf>
    <xf numFmtId="10" fontId="5" fillId="2" borderId="3" xfId="3" applyNumberFormat="1" applyFont="1" applyFill="1" applyBorder="1" applyAlignment="1">
      <alignment horizontal="center" vertical="center" wrapText="1"/>
    </xf>
    <xf numFmtId="10" fontId="5" fillId="2" borderId="2" xfId="3" applyNumberFormat="1" applyFont="1" applyFill="1" applyBorder="1" applyAlignment="1">
      <alignment horizontal="center" vertical="center" wrapText="1"/>
    </xf>
    <xf numFmtId="0" fontId="1" fillId="0" borderId="9" xfId="0" applyFont="1" applyBorder="1" applyAlignment="1">
      <alignment horizontal="left" vertical="center" wrapText="1"/>
    </xf>
    <xf numFmtId="0" fontId="2" fillId="2" borderId="4" xfId="0" applyNumberFormat="1" applyFont="1" applyFill="1" applyBorder="1" applyAlignment="1">
      <alignment horizontal="center" vertical="center"/>
    </xf>
    <xf numFmtId="0" fontId="2" fillId="2" borderId="6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3" fontId="2" fillId="2" borderId="1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9" fontId="1" fillId="2" borderId="1" xfId="0" applyNumberFormat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3" fontId="5" fillId="4" borderId="4" xfId="0" applyNumberFormat="1" applyFont="1" applyFill="1" applyBorder="1" applyAlignment="1">
      <alignment horizontal="center" vertical="center" wrapText="1"/>
    </xf>
    <xf numFmtId="3" fontId="5" fillId="4" borderId="6" xfId="0" applyNumberFormat="1" applyFont="1" applyFill="1" applyBorder="1" applyAlignment="1">
      <alignment horizontal="center" vertical="center" wrapText="1"/>
    </xf>
    <xf numFmtId="3" fontId="5" fillId="2" borderId="12" xfId="0" applyNumberFormat="1" applyFont="1" applyFill="1" applyBorder="1" applyAlignment="1">
      <alignment horizontal="center" vertical="center"/>
    </xf>
    <xf numFmtId="3" fontId="5" fillId="2" borderId="13" xfId="0" applyNumberFormat="1" applyFont="1" applyFill="1" applyBorder="1" applyAlignment="1">
      <alignment horizontal="center" vertical="center"/>
    </xf>
    <xf numFmtId="3" fontId="5" fillId="2" borderId="10" xfId="0" applyNumberFormat="1" applyFont="1" applyFill="1" applyBorder="1" applyAlignment="1">
      <alignment horizontal="center" vertical="center"/>
    </xf>
    <xf numFmtId="3" fontId="5" fillId="2" borderId="11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3" fontId="5" fillId="4" borderId="1" xfId="0" applyNumberFormat="1" applyFont="1" applyFill="1" applyBorder="1" applyAlignment="1">
      <alignment horizontal="center" vertical="center"/>
    </xf>
    <xf numFmtId="9" fontId="1" fillId="3" borderId="1" xfId="0" applyNumberFormat="1" applyFont="1" applyFill="1" applyBorder="1" applyAlignment="1">
      <alignment horizontal="center" vertical="center" wrapText="1"/>
    </xf>
    <xf numFmtId="9" fontId="1" fillId="0" borderId="1" xfId="0" applyNumberFormat="1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2" fillId="2" borderId="4" xfId="0" applyNumberFormat="1" applyFont="1" applyFill="1" applyBorder="1" applyAlignment="1">
      <alignment horizontal="center" vertical="center" wrapText="1"/>
    </xf>
    <xf numFmtId="0" fontId="2" fillId="2" borderId="6" xfId="0" applyNumberFormat="1" applyFont="1" applyFill="1" applyBorder="1" applyAlignment="1">
      <alignment horizontal="center" vertical="center" wrapText="1"/>
    </xf>
    <xf numFmtId="3" fontId="2" fillId="2" borderId="3" xfId="0" applyNumberFormat="1" applyFont="1" applyFill="1" applyBorder="1" applyAlignment="1">
      <alignment horizontal="center" vertical="center"/>
    </xf>
    <xf numFmtId="3" fontId="2" fillId="2" borderId="8" xfId="0" applyNumberFormat="1" applyFont="1" applyFill="1" applyBorder="1" applyAlignment="1">
      <alignment horizontal="center" vertical="center"/>
    </xf>
    <xf numFmtId="3" fontId="2" fillId="2" borderId="2" xfId="0" applyNumberFormat="1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center" vertical="center" wrapText="1"/>
    </xf>
  </cellXfs>
  <cellStyles count="4">
    <cellStyle name="Normal" xfId="0" builtinId="0"/>
    <cellStyle name="Normal 2" xfId="2"/>
    <cellStyle name="Normal 3" xfId="1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430"/>
  <sheetViews>
    <sheetView tabSelected="1" view="pageBreakPreview" topLeftCell="C269" zoomScale="80" zoomScaleNormal="70" zoomScaleSheetLayoutView="80" zoomScalePageLayoutView="40" workbookViewId="0">
      <selection activeCell="J278" sqref="J278"/>
    </sheetView>
  </sheetViews>
  <sheetFormatPr baseColWidth="10" defaultColWidth="11.42578125" defaultRowHeight="12.75" x14ac:dyDescent="0.25"/>
  <cols>
    <col min="1" max="1" width="26.5703125" style="8" customWidth="1"/>
    <col min="2" max="2" width="22" style="8" customWidth="1"/>
    <col min="3" max="3" width="18.28515625" style="8" customWidth="1"/>
    <col min="4" max="4" width="28.7109375" style="8" customWidth="1"/>
    <col min="5" max="5" width="18.5703125" style="8" customWidth="1"/>
    <col min="6" max="6" width="16.140625" style="8" customWidth="1"/>
    <col min="7" max="7" width="16" style="8" customWidth="1"/>
    <col min="8" max="8" width="19.7109375" style="8" customWidth="1"/>
    <col min="9" max="9" width="15.42578125" style="8" customWidth="1"/>
    <col min="10" max="10" width="15.7109375" style="8" customWidth="1"/>
    <col min="11" max="11" width="17.140625" style="8" customWidth="1"/>
    <col min="12" max="12" width="25.85546875" style="8" bestFit="1" customWidth="1"/>
    <col min="13" max="13" width="18.5703125" style="8" customWidth="1"/>
    <col min="14" max="14" width="11.42578125" style="8"/>
    <col min="15" max="15" width="13.42578125" style="8" customWidth="1"/>
    <col min="16" max="16384" width="11.42578125" style="8"/>
  </cols>
  <sheetData>
    <row r="2" spans="1:13" ht="23.25" x14ac:dyDescent="0.25">
      <c r="A2" s="138" t="s">
        <v>0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</row>
    <row r="3" spans="1:13" ht="23.25" x14ac:dyDescent="0.25">
      <c r="A3" s="138" t="s">
        <v>1</v>
      </c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3.25" x14ac:dyDescent="0.25">
      <c r="A4" s="138" t="s">
        <v>2</v>
      </c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</row>
    <row r="5" spans="1:13" ht="23.25" x14ac:dyDescent="0.25">
      <c r="A5" s="138" t="s">
        <v>3</v>
      </c>
      <c r="B5" s="138"/>
      <c r="C5" s="138"/>
      <c r="D5" s="138"/>
      <c r="E5" s="138"/>
      <c r="F5" s="138"/>
      <c r="G5" s="138"/>
      <c r="H5" s="138"/>
      <c r="I5" s="138"/>
      <c r="J5" s="138"/>
      <c r="K5" s="138"/>
      <c r="L5" s="138"/>
      <c r="M5" s="138"/>
    </row>
    <row r="6" spans="1:13" x14ac:dyDescent="0.25">
      <c r="A6" s="139"/>
      <c r="B6" s="139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</row>
    <row r="7" spans="1:13" ht="17.25" customHeight="1" x14ac:dyDescent="0.25">
      <c r="A7" s="139" t="s">
        <v>168</v>
      </c>
      <c r="B7" s="139"/>
      <c r="C7" s="139"/>
      <c r="D7" s="139"/>
      <c r="E7" s="139"/>
      <c r="F7" s="139"/>
      <c r="G7" s="139"/>
      <c r="H7" s="139"/>
      <c r="I7" s="139"/>
      <c r="J7" s="139"/>
      <c r="K7" s="139"/>
      <c r="L7" s="139"/>
      <c r="M7" s="139"/>
    </row>
    <row r="8" spans="1:13" ht="24" customHeight="1" x14ac:dyDescent="0.25">
      <c r="C8" s="140" t="s">
        <v>114</v>
      </c>
      <c r="D8" s="141"/>
      <c r="E8" s="141"/>
      <c r="F8" s="141"/>
      <c r="G8" s="141"/>
      <c r="H8" s="141"/>
      <c r="I8" s="142"/>
      <c r="J8" s="103"/>
      <c r="K8" s="103"/>
      <c r="L8" s="103"/>
      <c r="M8" s="103"/>
    </row>
    <row r="9" spans="1:13" ht="25.5" x14ac:dyDescent="0.25">
      <c r="C9" s="65" t="s">
        <v>112</v>
      </c>
      <c r="D9" s="65" t="s">
        <v>4</v>
      </c>
      <c r="E9" s="65" t="s">
        <v>5</v>
      </c>
      <c r="F9" s="66" t="s">
        <v>6</v>
      </c>
      <c r="G9" s="66" t="s">
        <v>108</v>
      </c>
      <c r="H9" s="18" t="s">
        <v>120</v>
      </c>
      <c r="I9" s="18" t="s">
        <v>121</v>
      </c>
      <c r="J9" s="103"/>
      <c r="K9" s="103"/>
      <c r="L9" s="103"/>
      <c r="M9" s="103"/>
    </row>
    <row r="10" spans="1:13" x14ac:dyDescent="0.25">
      <c r="C10" s="18" t="s">
        <v>7</v>
      </c>
      <c r="D10" s="67">
        <v>4123.3838792595598</v>
      </c>
      <c r="E10" s="67">
        <v>4049.2633661410218</v>
      </c>
      <c r="F10" s="67">
        <f t="shared" ref="F10:F24" si="0">SUM(D10:E10)</f>
        <v>8172.6472454005816</v>
      </c>
      <c r="G10" s="82">
        <f t="shared" ref="G10:G25" si="1">+F10/$F$25</f>
        <v>6.1145876941883157E-2</v>
      </c>
      <c r="H10" s="143">
        <f>SUM(G10:G11)</f>
        <v>0.14990199524264491</v>
      </c>
      <c r="I10" s="144" t="s">
        <v>115</v>
      </c>
      <c r="J10" s="103"/>
      <c r="K10" s="103"/>
      <c r="L10" s="103"/>
      <c r="M10" s="103"/>
    </row>
    <row r="11" spans="1:13" x14ac:dyDescent="0.25">
      <c r="C11" s="18" t="s">
        <v>8</v>
      </c>
      <c r="D11" s="67">
        <v>5978.8440121707263</v>
      </c>
      <c r="E11" s="67">
        <v>5884.1381220557168</v>
      </c>
      <c r="F11" s="67">
        <f t="shared" si="0"/>
        <v>11862.982134226444</v>
      </c>
      <c r="G11" s="82">
        <f t="shared" si="1"/>
        <v>8.8756118300761744E-2</v>
      </c>
      <c r="H11" s="143"/>
      <c r="I11" s="145"/>
      <c r="J11" s="103"/>
      <c r="K11" s="103"/>
      <c r="L11" s="103"/>
      <c r="M11" s="103"/>
    </row>
    <row r="12" spans="1:13" x14ac:dyDescent="0.25">
      <c r="C12" s="18" t="s">
        <v>9</v>
      </c>
      <c r="D12" s="67">
        <v>6390.3266635656973</v>
      </c>
      <c r="E12" s="67">
        <v>6160.2472064082103</v>
      </c>
      <c r="F12" s="67">
        <f t="shared" si="0"/>
        <v>12550.573869973909</v>
      </c>
      <c r="G12" s="82">
        <f t="shared" si="1"/>
        <v>9.3900522359548391E-2</v>
      </c>
      <c r="H12" s="143">
        <f>SUM(G12:G14)</f>
        <v>0.25024490744308264</v>
      </c>
      <c r="I12" s="144" t="s">
        <v>116</v>
      </c>
      <c r="J12" s="103"/>
      <c r="K12" s="103"/>
      <c r="L12" s="103"/>
      <c r="M12" s="103"/>
    </row>
    <row r="13" spans="1:13" x14ac:dyDescent="0.25">
      <c r="C13" s="18" t="s">
        <v>10</v>
      </c>
      <c r="D13" s="67">
        <v>4797.5538447118324</v>
      </c>
      <c r="E13" s="67">
        <v>5281.1965690741381</v>
      </c>
      <c r="F13" s="67">
        <f t="shared" si="0"/>
        <v>10078.750413785971</v>
      </c>
      <c r="G13" s="82">
        <f t="shared" si="1"/>
        <v>7.540690476713513E-2</v>
      </c>
      <c r="H13" s="146"/>
      <c r="I13" s="147"/>
      <c r="J13" s="103"/>
      <c r="K13" s="103"/>
      <c r="L13" s="103"/>
      <c r="M13" s="103"/>
    </row>
    <row r="14" spans="1:13" x14ac:dyDescent="0.25">
      <c r="C14" s="18" t="s">
        <v>11</v>
      </c>
      <c r="D14" s="67">
        <v>5104.2475377749206</v>
      </c>
      <c r="E14" s="67">
        <v>5713.7095942519682</v>
      </c>
      <c r="F14" s="67">
        <f t="shared" si="0"/>
        <v>10817.957132026888</v>
      </c>
      <c r="G14" s="82">
        <f t="shared" si="1"/>
        <v>8.0937480316399149E-2</v>
      </c>
      <c r="H14" s="146"/>
      <c r="I14" s="145"/>
      <c r="J14" s="103"/>
      <c r="K14" s="103"/>
      <c r="L14" s="103"/>
      <c r="M14" s="103"/>
    </row>
    <row r="15" spans="1:13" x14ac:dyDescent="0.25">
      <c r="C15" s="18" t="s">
        <v>12</v>
      </c>
      <c r="D15" s="67">
        <v>5821.475583623348</v>
      </c>
      <c r="E15" s="67">
        <v>5821.0911438841458</v>
      </c>
      <c r="F15" s="67">
        <f t="shared" si="0"/>
        <v>11642.566727507494</v>
      </c>
      <c r="G15" s="82">
        <f t="shared" si="1"/>
        <v>8.7107020654596121E-2</v>
      </c>
      <c r="H15" s="143">
        <f>SUM(G15:G17)</f>
        <v>0.23683147902715995</v>
      </c>
      <c r="I15" s="144" t="s">
        <v>105</v>
      </c>
      <c r="J15" s="103"/>
      <c r="K15" s="103"/>
      <c r="L15" s="103"/>
      <c r="M15" s="103"/>
    </row>
    <row r="16" spans="1:13" x14ac:dyDescent="0.25">
      <c r="C16" s="18" t="s">
        <v>13</v>
      </c>
      <c r="D16" s="67">
        <v>4439.3411537640986</v>
      </c>
      <c r="E16" s="67">
        <v>4883.0858581565462</v>
      </c>
      <c r="F16" s="67">
        <f t="shared" si="0"/>
        <v>9322.4270119206449</v>
      </c>
      <c r="G16" s="82">
        <f t="shared" si="1"/>
        <v>6.9748266106969034E-2</v>
      </c>
      <c r="H16" s="146"/>
      <c r="I16" s="147"/>
      <c r="J16" s="103"/>
      <c r="K16" s="103"/>
      <c r="L16" s="103"/>
      <c r="M16" s="103"/>
    </row>
    <row r="17" spans="1:13" x14ac:dyDescent="0.25">
      <c r="C17" s="18" t="s">
        <v>14</v>
      </c>
      <c r="D17" s="67">
        <v>4787.0112023605034</v>
      </c>
      <c r="E17" s="67">
        <v>5902.4619086111325</v>
      </c>
      <c r="F17" s="67">
        <f t="shared" si="0"/>
        <v>10689.473110971636</v>
      </c>
      <c r="G17" s="82">
        <f t="shared" si="1"/>
        <v>7.9976192265594798E-2</v>
      </c>
      <c r="H17" s="146"/>
      <c r="I17" s="145"/>
      <c r="J17" s="103"/>
      <c r="K17" s="103"/>
      <c r="L17" s="103"/>
      <c r="M17" s="103"/>
    </row>
    <row r="18" spans="1:13" x14ac:dyDescent="0.25">
      <c r="C18" s="18" t="s">
        <v>15</v>
      </c>
      <c r="D18" s="67">
        <v>5135.0346391633175</v>
      </c>
      <c r="E18" s="67">
        <v>6099.0393856636992</v>
      </c>
      <c r="F18" s="67">
        <f t="shared" si="0"/>
        <v>11234.074024827016</v>
      </c>
      <c r="G18" s="82">
        <f t="shared" si="1"/>
        <v>8.4050771708599495E-2</v>
      </c>
      <c r="H18" s="143">
        <f>SUM(G18:G21)</f>
        <v>0.2638603439477159</v>
      </c>
      <c r="I18" s="144" t="s">
        <v>106</v>
      </c>
      <c r="J18" s="103"/>
      <c r="K18" s="103"/>
      <c r="L18" s="103"/>
      <c r="M18" s="103"/>
    </row>
    <row r="19" spans="1:13" x14ac:dyDescent="0.25">
      <c r="C19" s="18" t="s">
        <v>16</v>
      </c>
      <c r="D19" s="67">
        <v>4422.1046532833006</v>
      </c>
      <c r="E19" s="67">
        <v>5033.2837851240711</v>
      </c>
      <c r="F19" s="67">
        <f t="shared" si="0"/>
        <v>9455.3884384073717</v>
      </c>
      <c r="G19" s="82">
        <f t="shared" si="1"/>
        <v>7.0743053080865426E-2</v>
      </c>
      <c r="H19" s="146"/>
      <c r="I19" s="147"/>
      <c r="J19" s="103"/>
      <c r="K19" s="103"/>
      <c r="L19" s="103"/>
      <c r="M19" s="103"/>
    </row>
    <row r="20" spans="1:13" x14ac:dyDescent="0.25">
      <c r="C20" s="18" t="s">
        <v>17</v>
      </c>
      <c r="D20" s="67">
        <v>3332.3307936413721</v>
      </c>
      <c r="E20" s="67">
        <v>4693.1045344665936</v>
      </c>
      <c r="F20" s="67">
        <f t="shared" si="0"/>
        <v>8025.4353281079657</v>
      </c>
      <c r="G20" s="82">
        <f t="shared" si="1"/>
        <v>6.004447105602178E-2</v>
      </c>
      <c r="H20" s="146"/>
      <c r="I20" s="147"/>
      <c r="J20" s="103"/>
      <c r="K20" s="103"/>
      <c r="L20" s="103"/>
      <c r="M20" s="103"/>
    </row>
    <row r="21" spans="1:13" x14ac:dyDescent="0.25">
      <c r="C21" s="18" t="s">
        <v>18</v>
      </c>
      <c r="D21" s="67">
        <v>2814.062953708727</v>
      </c>
      <c r="E21" s="67">
        <v>3738.1352716494857</v>
      </c>
      <c r="F21" s="67">
        <f t="shared" si="0"/>
        <v>6552.1982253582128</v>
      </c>
      <c r="G21" s="82">
        <f t="shared" si="1"/>
        <v>4.9022048102229224E-2</v>
      </c>
      <c r="H21" s="146"/>
      <c r="I21" s="145"/>
      <c r="J21" s="103"/>
      <c r="K21" s="103"/>
      <c r="L21" s="103"/>
      <c r="M21" s="103"/>
    </row>
    <row r="22" spans="1:13" x14ac:dyDescent="0.25">
      <c r="C22" s="18" t="s">
        <v>19</v>
      </c>
      <c r="D22" s="67">
        <v>1821.6774971742927</v>
      </c>
      <c r="E22" s="67">
        <v>2408.9261072592399</v>
      </c>
      <c r="F22" s="67">
        <f t="shared" si="0"/>
        <v>4230.6036044335324</v>
      </c>
      <c r="G22" s="82">
        <f t="shared" si="1"/>
        <v>3.165240828571951E-2</v>
      </c>
      <c r="H22" s="143">
        <f>SUM(G22:G24)</f>
        <v>9.9161274339396491E-2</v>
      </c>
      <c r="I22" s="144" t="s">
        <v>117</v>
      </c>
      <c r="J22" s="103"/>
      <c r="K22" s="103"/>
      <c r="L22" s="103"/>
      <c r="M22" s="103"/>
    </row>
    <row r="23" spans="1:13" x14ac:dyDescent="0.25">
      <c r="C23" s="18" t="s">
        <v>20</v>
      </c>
      <c r="D23" s="67">
        <v>1468.187231576024</v>
      </c>
      <c r="E23" s="67">
        <v>1993.3609013327559</v>
      </c>
      <c r="F23" s="67">
        <f t="shared" si="0"/>
        <v>3461.5481329087797</v>
      </c>
      <c r="G23" s="82">
        <f t="shared" si="1"/>
        <v>2.5898511193220012E-2</v>
      </c>
      <c r="H23" s="146"/>
      <c r="I23" s="147"/>
      <c r="J23" s="103"/>
      <c r="K23" s="103"/>
      <c r="L23" s="103"/>
      <c r="M23" s="103"/>
    </row>
    <row r="24" spans="1:13" x14ac:dyDescent="0.25">
      <c r="C24" s="18" t="s">
        <v>21</v>
      </c>
      <c r="D24" s="67">
        <v>2349.3576364193186</v>
      </c>
      <c r="E24" s="67">
        <v>3212.207084513132</v>
      </c>
      <c r="F24" s="67">
        <f t="shared" si="0"/>
        <v>5561.5647209324507</v>
      </c>
      <c r="G24" s="82">
        <f t="shared" si="1"/>
        <v>4.1610354860456972E-2</v>
      </c>
      <c r="H24" s="146"/>
      <c r="I24" s="145"/>
      <c r="J24" s="103"/>
      <c r="K24" s="103"/>
      <c r="L24" s="103"/>
      <c r="M24" s="103"/>
    </row>
    <row r="25" spans="1:13" x14ac:dyDescent="0.25">
      <c r="C25" s="18" t="s">
        <v>22</v>
      </c>
      <c r="D25" s="67">
        <f>SUM(D10:D24)</f>
        <v>62784.93928219704</v>
      </c>
      <c r="E25" s="74">
        <f t="shared" ref="E25:F25" si="2">SUM(E10:E24)</f>
        <v>70873.250838591863</v>
      </c>
      <c r="F25" s="74">
        <f t="shared" si="2"/>
        <v>133658.1901207889</v>
      </c>
      <c r="G25" s="82">
        <f t="shared" si="1"/>
        <v>1</v>
      </c>
      <c r="H25" s="69">
        <f>SUM(H10:H24)</f>
        <v>0.99999999999999989</v>
      </c>
      <c r="I25" s="18"/>
      <c r="J25" s="103"/>
      <c r="K25" s="103"/>
      <c r="L25" s="103"/>
      <c r="M25" s="103"/>
    </row>
    <row r="26" spans="1:13" ht="38.25" customHeight="1" x14ac:dyDescent="0.25">
      <c r="C26" s="146" t="s">
        <v>169</v>
      </c>
      <c r="D26" s="146"/>
      <c r="E26" s="146"/>
      <c r="F26" s="146"/>
      <c r="G26" s="146"/>
      <c r="H26" s="146"/>
      <c r="I26" s="146"/>
      <c r="J26" s="103"/>
      <c r="K26" s="103"/>
      <c r="L26" s="103"/>
      <c r="M26" s="103"/>
    </row>
    <row r="27" spans="1:13" x14ac:dyDescent="0.25">
      <c r="A27" s="6"/>
      <c r="B27" s="9"/>
      <c r="C27" s="70"/>
      <c r="D27" s="71"/>
      <c r="E27" s="71"/>
      <c r="F27" s="71"/>
      <c r="G27" s="71"/>
      <c r="H27" s="71"/>
      <c r="I27" s="71"/>
      <c r="J27" s="103"/>
      <c r="K27" s="103"/>
      <c r="L27" s="103"/>
      <c r="M27" s="103"/>
    </row>
    <row r="28" spans="1:13" ht="25.5" customHeight="1" x14ac:dyDescent="0.25">
      <c r="C28" s="111" t="s">
        <v>183</v>
      </c>
      <c r="D28" s="111"/>
      <c r="E28" s="111"/>
      <c r="F28" s="111"/>
      <c r="G28" s="111"/>
      <c r="H28" s="111"/>
      <c r="I28" s="111"/>
      <c r="J28" s="103"/>
      <c r="K28" s="103"/>
      <c r="L28" s="103"/>
      <c r="M28" s="103"/>
    </row>
    <row r="29" spans="1:13" ht="25.5" customHeight="1" x14ac:dyDescent="0.25">
      <c r="C29" s="68" t="s">
        <v>113</v>
      </c>
      <c r="D29" s="72" t="s">
        <v>4</v>
      </c>
      <c r="E29" s="68" t="s">
        <v>109</v>
      </c>
      <c r="F29" s="72" t="s">
        <v>5</v>
      </c>
      <c r="G29" s="68" t="s">
        <v>110</v>
      </c>
      <c r="H29" s="111" t="s">
        <v>6</v>
      </c>
      <c r="I29" s="111"/>
      <c r="J29" s="103"/>
      <c r="K29" s="103"/>
      <c r="L29" s="103"/>
      <c r="M29" s="103"/>
    </row>
    <row r="30" spans="1:13" ht="25.5" customHeight="1" x14ac:dyDescent="0.25">
      <c r="C30" s="77" t="s">
        <v>170</v>
      </c>
      <c r="D30" s="77">
        <v>3000.8173574539319</v>
      </c>
      <c r="E30" s="73">
        <f t="shared" ref="E30:E42" si="3">+D30/H30</f>
        <v>0.46412235476962183</v>
      </c>
      <c r="F30" s="77">
        <v>3464.7564866317703</v>
      </c>
      <c r="G30" s="73">
        <f t="shared" ref="G30:G42" si="4">+F30/H30</f>
        <v>0.53587764523037817</v>
      </c>
      <c r="H30" s="112">
        <f>SUM(D30,F30)</f>
        <v>6465.5738440857021</v>
      </c>
      <c r="I30" s="113"/>
      <c r="J30" s="103"/>
      <c r="K30" s="103"/>
      <c r="L30" s="103"/>
      <c r="M30" s="103"/>
    </row>
    <row r="31" spans="1:13" ht="25.5" customHeight="1" x14ac:dyDescent="0.25">
      <c r="C31" s="77" t="s">
        <v>171</v>
      </c>
      <c r="D31" s="77">
        <v>3112.3445691509032</v>
      </c>
      <c r="E31" s="73">
        <f t="shared" si="3"/>
        <v>0.46561839715726916</v>
      </c>
      <c r="F31" s="77">
        <v>3571.9801657664434</v>
      </c>
      <c r="G31" s="73">
        <f t="shared" si="4"/>
        <v>0.53438160284273073</v>
      </c>
      <c r="H31" s="112">
        <f t="shared" ref="H31:H41" si="5">SUM(D31,F31)</f>
        <v>6684.3247349173471</v>
      </c>
      <c r="I31" s="113"/>
      <c r="J31" s="103"/>
      <c r="K31" s="103"/>
      <c r="L31" s="103"/>
      <c r="M31" s="103"/>
    </row>
    <row r="32" spans="1:13" ht="25.5" customHeight="1" x14ac:dyDescent="0.25">
      <c r="C32" s="77" t="s">
        <v>172</v>
      </c>
      <c r="D32" s="77">
        <v>4303.3130093998889</v>
      </c>
      <c r="E32" s="73">
        <f t="shared" si="3"/>
        <v>0.46656814365207455</v>
      </c>
      <c r="F32" s="77">
        <v>4920.0192475253089</v>
      </c>
      <c r="G32" s="73">
        <f t="shared" si="4"/>
        <v>0.53343185634792545</v>
      </c>
      <c r="H32" s="112">
        <f t="shared" si="5"/>
        <v>9223.3322569251977</v>
      </c>
      <c r="I32" s="113"/>
      <c r="J32" s="103"/>
      <c r="K32" s="103"/>
      <c r="L32" s="103"/>
      <c r="M32" s="103"/>
    </row>
    <row r="33" spans="1:13" ht="25.5" customHeight="1" x14ac:dyDescent="0.25">
      <c r="C33" s="77" t="s">
        <v>173</v>
      </c>
      <c r="D33" s="77">
        <v>3601.294000582543</v>
      </c>
      <c r="E33" s="73">
        <f t="shared" si="3"/>
        <v>0.46877930079538088</v>
      </c>
      <c r="F33" s="77">
        <v>4080.9863272224698</v>
      </c>
      <c r="G33" s="73">
        <f t="shared" si="4"/>
        <v>0.53122069920461923</v>
      </c>
      <c r="H33" s="112">
        <f t="shared" si="5"/>
        <v>7682.2803278050123</v>
      </c>
      <c r="I33" s="113"/>
      <c r="J33" s="103"/>
      <c r="K33" s="103"/>
      <c r="L33" s="103"/>
      <c r="M33" s="103"/>
    </row>
    <row r="34" spans="1:13" ht="25.5" customHeight="1" x14ac:dyDescent="0.25">
      <c r="C34" s="77" t="s">
        <v>174</v>
      </c>
      <c r="D34" s="77">
        <v>1833.3513953438901</v>
      </c>
      <c r="E34" s="73">
        <f t="shared" si="3"/>
        <v>0.46946845682832733</v>
      </c>
      <c r="F34" s="77">
        <v>2071.8127720845087</v>
      </c>
      <c r="G34" s="73">
        <f t="shared" si="4"/>
        <v>0.53053154317167261</v>
      </c>
      <c r="H34" s="112">
        <f t="shared" si="5"/>
        <v>3905.1641674283987</v>
      </c>
      <c r="I34" s="113"/>
      <c r="J34" s="103"/>
      <c r="K34" s="103"/>
      <c r="L34" s="103"/>
      <c r="M34" s="103"/>
    </row>
    <row r="35" spans="1:13" ht="25.5" customHeight="1" x14ac:dyDescent="0.25">
      <c r="C35" s="77" t="s">
        <v>175</v>
      </c>
      <c r="D35" s="77">
        <v>4171.5824840828154</v>
      </c>
      <c r="E35" s="73">
        <f t="shared" si="3"/>
        <v>0.46929905651699222</v>
      </c>
      <c r="F35" s="77">
        <v>4717.3816554216328</v>
      </c>
      <c r="G35" s="73">
        <f t="shared" si="4"/>
        <v>0.53070094348300767</v>
      </c>
      <c r="H35" s="112">
        <f t="shared" si="5"/>
        <v>8888.9641395044491</v>
      </c>
      <c r="I35" s="113"/>
      <c r="J35" s="103"/>
      <c r="K35" s="103"/>
      <c r="L35" s="103"/>
      <c r="M35" s="103"/>
    </row>
    <row r="36" spans="1:13" ht="25.5" customHeight="1" x14ac:dyDescent="0.25">
      <c r="C36" s="77" t="s">
        <v>176</v>
      </c>
      <c r="D36" s="77">
        <v>4215.1259344867403</v>
      </c>
      <c r="E36" s="73">
        <f t="shared" si="3"/>
        <v>0.46859849081052413</v>
      </c>
      <c r="F36" s="77">
        <v>4780.0501430032518</v>
      </c>
      <c r="G36" s="73">
        <f t="shared" si="4"/>
        <v>0.53140150918947593</v>
      </c>
      <c r="H36" s="112">
        <f t="shared" si="5"/>
        <v>8995.1760774899922</v>
      </c>
      <c r="I36" s="113"/>
      <c r="J36" s="103"/>
      <c r="K36" s="103"/>
      <c r="L36" s="103"/>
      <c r="M36" s="103"/>
    </row>
    <row r="37" spans="1:13" ht="25.5" customHeight="1" x14ac:dyDescent="0.25">
      <c r="C37" s="77" t="s">
        <v>177</v>
      </c>
      <c r="D37" s="77">
        <v>2233.168821794729</v>
      </c>
      <c r="E37" s="73">
        <f t="shared" si="3"/>
        <v>0.4715155973067704</v>
      </c>
      <c r="F37" s="77">
        <v>2502.9816566841801</v>
      </c>
      <c r="G37" s="73">
        <f t="shared" si="4"/>
        <v>0.52848440269322972</v>
      </c>
      <c r="H37" s="112">
        <f t="shared" si="5"/>
        <v>4736.1504784789086</v>
      </c>
      <c r="I37" s="113"/>
      <c r="J37" s="103"/>
      <c r="K37" s="103"/>
      <c r="L37" s="103"/>
      <c r="M37" s="103"/>
    </row>
    <row r="38" spans="1:13" ht="25.5" customHeight="1" x14ac:dyDescent="0.25">
      <c r="C38" s="77" t="s">
        <v>178</v>
      </c>
      <c r="D38" s="77">
        <v>2420.9431654063133</v>
      </c>
      <c r="E38" s="73">
        <f t="shared" si="3"/>
        <v>0.46723963187915735</v>
      </c>
      <c r="F38" s="77">
        <v>2760.4305885059925</v>
      </c>
      <c r="G38" s="73">
        <f t="shared" si="4"/>
        <v>0.53276036812084271</v>
      </c>
      <c r="H38" s="112">
        <f t="shared" si="5"/>
        <v>5181.3737539123058</v>
      </c>
      <c r="I38" s="113"/>
      <c r="J38" s="103"/>
      <c r="K38" s="103"/>
      <c r="L38" s="103"/>
      <c r="M38" s="103"/>
    </row>
    <row r="39" spans="1:13" ht="25.5" customHeight="1" x14ac:dyDescent="0.25">
      <c r="C39" s="77" t="s">
        <v>179</v>
      </c>
      <c r="D39" s="77">
        <v>2403.7256285214576</v>
      </c>
      <c r="E39" s="73">
        <f t="shared" si="3"/>
        <v>0.46684897558844735</v>
      </c>
      <c r="F39" s="77">
        <v>2745.1035522465686</v>
      </c>
      <c r="G39" s="73">
        <f t="shared" si="4"/>
        <v>0.53315102441155271</v>
      </c>
      <c r="H39" s="112">
        <f t="shared" si="5"/>
        <v>5148.8291807680262</v>
      </c>
      <c r="I39" s="113"/>
      <c r="J39" s="103"/>
      <c r="K39" s="103"/>
      <c r="L39" s="103"/>
      <c r="M39" s="103"/>
    </row>
    <row r="40" spans="1:13" ht="25.5" customHeight="1" x14ac:dyDescent="0.25">
      <c r="C40" s="77" t="s">
        <v>180</v>
      </c>
      <c r="D40" s="77">
        <v>23039.799335181731</v>
      </c>
      <c r="E40" s="73">
        <f t="shared" si="3"/>
        <v>0.47166752788151595</v>
      </c>
      <c r="F40" s="77">
        <v>25807.742573553154</v>
      </c>
      <c r="G40" s="73">
        <f t="shared" si="4"/>
        <v>0.528332472118484</v>
      </c>
      <c r="H40" s="112">
        <f t="shared" si="5"/>
        <v>48847.541908734886</v>
      </c>
      <c r="I40" s="113"/>
      <c r="J40" s="103"/>
      <c r="K40" s="103"/>
      <c r="L40" s="103"/>
      <c r="M40" s="103"/>
    </row>
    <row r="41" spans="1:13" ht="25.5" customHeight="1" x14ac:dyDescent="0.25">
      <c r="C41" s="77" t="s">
        <v>181</v>
      </c>
      <c r="D41" s="77">
        <v>8449.473580792097</v>
      </c>
      <c r="E41" s="73">
        <f t="shared" si="3"/>
        <v>0.47205136319501623</v>
      </c>
      <c r="F41" s="77">
        <v>9450.0056699465731</v>
      </c>
      <c r="G41" s="73">
        <f t="shared" si="4"/>
        <v>0.52794863680498372</v>
      </c>
      <c r="H41" s="112">
        <f t="shared" si="5"/>
        <v>17899.47925073867</v>
      </c>
      <c r="I41" s="113"/>
      <c r="J41" s="103"/>
      <c r="K41" s="103"/>
      <c r="L41" s="103"/>
      <c r="M41" s="103"/>
    </row>
    <row r="42" spans="1:13" ht="25.5" customHeight="1" x14ac:dyDescent="0.25">
      <c r="C42" s="72" t="s">
        <v>99</v>
      </c>
      <c r="D42" s="78">
        <f>SUM(D30:D41)</f>
        <v>62784.93928219704</v>
      </c>
      <c r="E42" s="79">
        <f t="shared" si="3"/>
        <v>0.4697425516944182</v>
      </c>
      <c r="F42" s="78">
        <f>SUM(F30:F41)</f>
        <v>70873.250838591863</v>
      </c>
      <c r="G42" s="79">
        <f t="shared" si="4"/>
        <v>0.53025744830558208</v>
      </c>
      <c r="H42" s="120">
        <f>SUM(H30:I41)</f>
        <v>133658.19012078887</v>
      </c>
      <c r="I42" s="121"/>
      <c r="J42" s="103"/>
      <c r="K42" s="103"/>
      <c r="L42" s="103"/>
      <c r="M42" s="103"/>
    </row>
    <row r="43" spans="1:13" ht="30.75" customHeight="1" x14ac:dyDescent="0.25">
      <c r="C43" s="146" t="s">
        <v>182</v>
      </c>
      <c r="D43" s="146"/>
      <c r="E43" s="146"/>
      <c r="F43" s="146"/>
      <c r="G43" s="146"/>
      <c r="H43" s="146"/>
      <c r="I43" s="146"/>
      <c r="J43" s="103"/>
      <c r="K43" s="103"/>
      <c r="L43" s="103"/>
      <c r="M43" s="103"/>
    </row>
    <row r="44" spans="1:13" ht="30.75" customHeight="1" x14ac:dyDescent="0.25"/>
    <row r="45" spans="1:13" ht="25.5" customHeight="1" x14ac:dyDescent="0.25">
      <c r="A45" s="6"/>
      <c r="B45" s="9"/>
      <c r="C45" s="9"/>
      <c r="D45" s="9"/>
    </row>
    <row r="46" spans="1:13" ht="24.75" customHeight="1" x14ac:dyDescent="0.25">
      <c r="B46" s="136" t="s">
        <v>82</v>
      </c>
      <c r="C46" s="137" t="s">
        <v>83</v>
      </c>
      <c r="D46" s="127" t="s">
        <v>184</v>
      </c>
      <c r="E46" s="127"/>
      <c r="F46" s="127"/>
      <c r="G46" s="127"/>
      <c r="H46" s="127"/>
      <c r="I46" s="127"/>
      <c r="J46" s="127"/>
      <c r="K46" s="127"/>
      <c r="L46" s="127"/>
      <c r="M46" s="103"/>
    </row>
    <row r="47" spans="1:13" ht="24.75" customHeight="1" x14ac:dyDescent="0.25">
      <c r="B47" s="136"/>
      <c r="C47" s="137"/>
      <c r="D47" s="127"/>
      <c r="E47" s="127"/>
      <c r="F47" s="127"/>
      <c r="G47" s="127"/>
      <c r="H47" s="127"/>
      <c r="I47" s="127"/>
      <c r="J47" s="127"/>
      <c r="K47" s="127"/>
      <c r="L47" s="127"/>
      <c r="M47" s="103"/>
    </row>
    <row r="48" spans="1:13" ht="24.75" customHeight="1" x14ac:dyDescent="0.25">
      <c r="B48" s="136"/>
      <c r="C48" s="137"/>
      <c r="D48" s="137" t="s">
        <v>102</v>
      </c>
      <c r="E48" s="137"/>
      <c r="F48" s="137"/>
      <c r="G48" s="137"/>
      <c r="H48" s="117" t="s">
        <v>104</v>
      </c>
      <c r="I48" s="117"/>
      <c r="J48" s="117"/>
      <c r="K48" s="117"/>
      <c r="L48" s="117"/>
      <c r="M48" s="103"/>
    </row>
    <row r="49" spans="2:13" ht="24.75" customHeight="1" x14ac:dyDescent="0.25">
      <c r="B49" s="136"/>
      <c r="C49" s="137"/>
      <c r="D49" s="22" t="s">
        <v>84</v>
      </c>
      <c r="E49" s="22" t="s">
        <v>85</v>
      </c>
      <c r="F49" s="22" t="s">
        <v>103</v>
      </c>
      <c r="G49" s="22" t="s">
        <v>119</v>
      </c>
      <c r="H49" s="30" t="s">
        <v>86</v>
      </c>
      <c r="I49" s="30" t="s">
        <v>87</v>
      </c>
      <c r="J49" s="30" t="s">
        <v>88</v>
      </c>
      <c r="K49" s="30" t="s">
        <v>103</v>
      </c>
      <c r="L49" s="22" t="s">
        <v>119</v>
      </c>
      <c r="M49" s="103"/>
    </row>
    <row r="50" spans="2:13" ht="24.75" customHeight="1" x14ac:dyDescent="0.2">
      <c r="B50" s="77" t="str">
        <f t="shared" ref="B50:B61" si="6">C30</f>
        <v>El Sena</v>
      </c>
      <c r="C50" s="14">
        <v>3</v>
      </c>
      <c r="D50" s="13">
        <v>315.3642774064225</v>
      </c>
      <c r="E50" s="13">
        <v>422.96669695881764</v>
      </c>
      <c r="F50" s="13">
        <f>+D50+E50</f>
        <v>738.33097436524008</v>
      </c>
      <c r="G50" s="81">
        <f t="shared" ref="G50:G61" si="7">F50/$F$62</f>
        <v>3.6850899983007397E-2</v>
      </c>
      <c r="H50" s="37">
        <v>502.54030636751952</v>
      </c>
      <c r="I50" s="37">
        <v>499.65975563909728</v>
      </c>
      <c r="J50" s="37">
        <v>473.0516199014358</v>
      </c>
      <c r="K50" s="37">
        <f>SUM(H50:J50)</f>
        <v>1475.2516819080527</v>
      </c>
      <c r="L50" s="81">
        <f t="shared" ref="L50:L61" si="8">K50/$K$62</f>
        <v>4.4106773987668525E-2</v>
      </c>
      <c r="M50" s="103"/>
    </row>
    <row r="51" spans="2:13" ht="24.75" customHeight="1" x14ac:dyDescent="0.2">
      <c r="B51" s="89" t="str">
        <f t="shared" si="6"/>
        <v>Los Andes</v>
      </c>
      <c r="C51" s="14">
        <v>3</v>
      </c>
      <c r="D51" s="13">
        <v>341.99178066480351</v>
      </c>
      <c r="E51" s="13">
        <v>516.32035526271432</v>
      </c>
      <c r="F51" s="13">
        <f t="shared" ref="F51:F61" si="9">+D51+E51</f>
        <v>858.31213592751783</v>
      </c>
      <c r="G51" s="81">
        <f t="shared" si="7"/>
        <v>4.2839289930182156E-2</v>
      </c>
      <c r="H51" s="37">
        <v>537.73297129968932</v>
      </c>
      <c r="I51" s="37">
        <v>482.19362400128614</v>
      </c>
      <c r="J51" s="37">
        <v>508.77512677411772</v>
      </c>
      <c r="K51" s="37">
        <f t="shared" ref="K51:K62" si="10">SUM(H51:J51)</f>
        <v>1528.7017220750931</v>
      </c>
      <c r="L51" s="81">
        <f t="shared" si="8"/>
        <v>4.5704812390329634E-2</v>
      </c>
      <c r="M51" s="103"/>
    </row>
    <row r="52" spans="2:13" ht="24.75" customHeight="1" x14ac:dyDescent="0.2">
      <c r="B52" s="89" t="str">
        <f t="shared" si="6"/>
        <v>Los Guayacanes</v>
      </c>
      <c r="C52" s="14">
        <v>3</v>
      </c>
      <c r="D52" s="13">
        <v>520.49719900995262</v>
      </c>
      <c r="E52" s="13">
        <v>719.45106222303104</v>
      </c>
      <c r="F52" s="13">
        <f t="shared" si="9"/>
        <v>1239.9482612329837</v>
      </c>
      <c r="G52" s="81">
        <f t="shared" si="7"/>
        <v>6.1887163000420103E-2</v>
      </c>
      <c r="H52" s="37">
        <v>744.03519474897507</v>
      </c>
      <c r="I52" s="37">
        <v>614.15165381135193</v>
      </c>
      <c r="J52" s="37">
        <v>842.54676962384906</v>
      </c>
      <c r="K52" s="37">
        <f t="shared" si="10"/>
        <v>2200.7336181841761</v>
      </c>
      <c r="L52" s="81">
        <f t="shared" si="8"/>
        <v>6.5797084995537269E-2</v>
      </c>
      <c r="M52" s="103"/>
    </row>
    <row r="53" spans="2:13" ht="24.75" customHeight="1" x14ac:dyDescent="0.2">
      <c r="B53" s="89" t="str">
        <f t="shared" si="6"/>
        <v>Chiminangos Segunda Etapa</v>
      </c>
      <c r="C53" s="14">
        <v>3</v>
      </c>
      <c r="D53" s="13">
        <v>469.01198922965</v>
      </c>
      <c r="E53" s="13">
        <v>560.33232366944549</v>
      </c>
      <c r="F53" s="13">
        <f t="shared" si="9"/>
        <v>1029.3443128990955</v>
      </c>
      <c r="G53" s="81">
        <f t="shared" si="7"/>
        <v>5.1375691444251366E-2</v>
      </c>
      <c r="H53" s="37">
        <v>596.17834733356892</v>
      </c>
      <c r="I53" s="37">
        <v>606.24764369393324</v>
      </c>
      <c r="J53" s="37">
        <v>830.42106966054314</v>
      </c>
      <c r="K53" s="37">
        <f t="shared" si="10"/>
        <v>2032.8470606880455</v>
      </c>
      <c r="L53" s="81">
        <f t="shared" si="8"/>
        <v>6.0777646930927035E-2</v>
      </c>
      <c r="M53" s="103"/>
    </row>
    <row r="54" spans="2:13" ht="24.75" customHeight="1" x14ac:dyDescent="0.2">
      <c r="B54" s="89" t="str">
        <f t="shared" si="6"/>
        <v>Chiminangos Primera Etapa</v>
      </c>
      <c r="C54" s="14">
        <v>3</v>
      </c>
      <c r="D54" s="13">
        <v>238.6272138838824</v>
      </c>
      <c r="E54" s="13">
        <v>340.52975968716112</v>
      </c>
      <c r="F54" s="13">
        <f t="shared" si="9"/>
        <v>579.15697357104352</v>
      </c>
      <c r="G54" s="81">
        <f t="shared" si="7"/>
        <v>2.8906352907483501E-2</v>
      </c>
      <c r="H54" s="37">
        <v>334.81146245016936</v>
      </c>
      <c r="I54" s="37">
        <v>299.12939282197203</v>
      </c>
      <c r="J54" s="37">
        <v>368.31387582617481</v>
      </c>
      <c r="K54" s="37">
        <f t="shared" si="10"/>
        <v>1002.2547310983161</v>
      </c>
      <c r="L54" s="81">
        <f t="shared" si="8"/>
        <v>2.9965207594577846E-2</v>
      </c>
      <c r="M54" s="103"/>
    </row>
    <row r="55" spans="2:13" ht="24.75" customHeight="1" x14ac:dyDescent="0.25">
      <c r="B55" s="89" t="str">
        <f t="shared" si="6"/>
        <v>Metropolitano del Norte</v>
      </c>
      <c r="C55" s="62">
        <v>3</v>
      </c>
      <c r="D55" s="16">
        <v>571.24282496749106</v>
      </c>
      <c r="E55" s="16">
        <v>730.40018307079231</v>
      </c>
      <c r="F55" s="13">
        <f t="shared" si="9"/>
        <v>1301.6430080382834</v>
      </c>
      <c r="G55" s="81">
        <f t="shared" si="7"/>
        <v>6.4966414749208848E-2</v>
      </c>
      <c r="H55" s="37">
        <v>820.48297578127108</v>
      </c>
      <c r="I55" s="37">
        <v>680.09898667931407</v>
      </c>
      <c r="J55" s="37">
        <v>719.70978826721728</v>
      </c>
      <c r="K55" s="37">
        <f t="shared" si="10"/>
        <v>2220.2917507278025</v>
      </c>
      <c r="L55" s="81">
        <f t="shared" si="8"/>
        <v>6.6381830054500268E-2</v>
      </c>
      <c r="M55" s="103"/>
    </row>
    <row r="56" spans="2:13" ht="24.75" customHeight="1" x14ac:dyDescent="0.25">
      <c r="B56" s="89" t="str">
        <f t="shared" si="6"/>
        <v>Los Parques - Barranquilla</v>
      </c>
      <c r="C56" s="62">
        <v>3</v>
      </c>
      <c r="D56" s="16">
        <v>515.25167628254655</v>
      </c>
      <c r="E56" s="16">
        <v>754.10875598971063</v>
      </c>
      <c r="F56" s="13">
        <f t="shared" si="9"/>
        <v>1269.3604322722572</v>
      </c>
      <c r="G56" s="81">
        <f t="shared" si="7"/>
        <v>6.3355156367735074E-2</v>
      </c>
      <c r="H56" s="37">
        <v>851.3052513388086</v>
      </c>
      <c r="I56" s="37">
        <v>680.88294297510174</v>
      </c>
      <c r="J56" s="37">
        <v>725.16732193643804</v>
      </c>
      <c r="K56" s="37">
        <f t="shared" si="10"/>
        <v>2257.3555162503485</v>
      </c>
      <c r="L56" s="81">
        <f t="shared" si="8"/>
        <v>6.7489954958937268E-2</v>
      </c>
      <c r="M56" s="103"/>
    </row>
    <row r="57" spans="2:13" ht="24.75" customHeight="1" x14ac:dyDescent="0.25">
      <c r="B57" s="89" t="str">
        <f t="shared" si="6"/>
        <v>Villa del Sol</v>
      </c>
      <c r="C57" s="62">
        <v>4</v>
      </c>
      <c r="D57" s="16">
        <v>312.0786695795511</v>
      </c>
      <c r="E57" s="16">
        <v>442.2758364042673</v>
      </c>
      <c r="F57" s="13">
        <f t="shared" si="9"/>
        <v>754.3545059838184</v>
      </c>
      <c r="G57" s="81">
        <f t="shared" si="7"/>
        <v>3.7650651830826644E-2</v>
      </c>
      <c r="H57" s="37">
        <v>460.61630848408629</v>
      </c>
      <c r="I57" s="37">
        <v>342.44437834225738</v>
      </c>
      <c r="J57" s="37">
        <v>339.2449771857402</v>
      </c>
      <c r="K57" s="37">
        <f t="shared" si="10"/>
        <v>1142.305664012084</v>
      </c>
      <c r="L57" s="81">
        <f t="shared" si="8"/>
        <v>3.4152421830999022E-2</v>
      </c>
      <c r="M57" s="103"/>
    </row>
    <row r="58" spans="2:13" ht="24.75" customHeight="1" x14ac:dyDescent="0.25">
      <c r="B58" s="89" t="str">
        <f t="shared" si="6"/>
        <v>Paseo de los Almendros</v>
      </c>
      <c r="C58" s="62">
        <v>3</v>
      </c>
      <c r="D58" s="16">
        <v>283.61526615894854</v>
      </c>
      <c r="E58" s="16">
        <v>372.81517047938235</v>
      </c>
      <c r="F58" s="13">
        <f t="shared" si="9"/>
        <v>656.43043663833089</v>
      </c>
      <c r="G58" s="81">
        <f t="shared" si="7"/>
        <v>3.2763155287041483E-2</v>
      </c>
      <c r="H58" s="37">
        <v>464.82704918145839</v>
      </c>
      <c r="I58" s="37">
        <v>436.09367570376179</v>
      </c>
      <c r="J58" s="37">
        <v>470.16491822897768</v>
      </c>
      <c r="K58" s="37">
        <f t="shared" si="10"/>
        <v>1371.0856431141979</v>
      </c>
      <c r="L58" s="81">
        <f t="shared" si="8"/>
        <v>4.0992438998855664E-2</v>
      </c>
      <c r="M58" s="103"/>
    </row>
    <row r="59" spans="2:13" ht="24.75" customHeight="1" x14ac:dyDescent="0.25">
      <c r="B59" s="89" t="str">
        <f t="shared" si="6"/>
        <v>Los Andes B- La Rivera</v>
      </c>
      <c r="C59" s="62">
        <v>3</v>
      </c>
      <c r="D59" s="16">
        <v>279.24646743001114</v>
      </c>
      <c r="E59" s="16">
        <v>382.78788050964249</v>
      </c>
      <c r="F59" s="13">
        <f t="shared" si="9"/>
        <v>662.03434793965357</v>
      </c>
      <c r="G59" s="81">
        <f t="shared" si="7"/>
        <v>3.3042852580055945E-2</v>
      </c>
      <c r="H59" s="37">
        <v>407.91298421219159</v>
      </c>
      <c r="I59" s="37">
        <v>408.99969659593268</v>
      </c>
      <c r="J59" s="37">
        <v>453.68714681097151</v>
      </c>
      <c r="K59" s="37">
        <f t="shared" si="10"/>
        <v>1270.5998276190958</v>
      </c>
      <c r="L59" s="81">
        <f t="shared" si="8"/>
        <v>3.798813457584585E-2</v>
      </c>
      <c r="M59" s="103"/>
    </row>
    <row r="60" spans="2:13" ht="24.75" customHeight="1" x14ac:dyDescent="0.25">
      <c r="B60" s="89" t="str">
        <f t="shared" si="6"/>
        <v>Torres de Comfandi</v>
      </c>
      <c r="C60" s="62">
        <v>3</v>
      </c>
      <c r="D60" s="16">
        <v>3114.2076171566059</v>
      </c>
      <c r="E60" s="16">
        <v>4907.9021097391324</v>
      </c>
      <c r="F60" s="13">
        <f t="shared" si="9"/>
        <v>8022.1097268957383</v>
      </c>
      <c r="G60" s="81">
        <f t="shared" si="7"/>
        <v>0.40039220006000503</v>
      </c>
      <c r="H60" s="37">
        <v>4969.9758720598475</v>
      </c>
      <c r="I60" s="37">
        <v>3526.49071675711</v>
      </c>
      <c r="J60" s="37">
        <v>3625.8393647473104</v>
      </c>
      <c r="K60" s="37">
        <f t="shared" si="10"/>
        <v>12122.305953564268</v>
      </c>
      <c r="L60" s="81">
        <f t="shared" si="8"/>
        <v>0.36243023170913574</v>
      </c>
      <c r="M60" s="103"/>
    </row>
    <row r="61" spans="2:13" ht="24.75" customHeight="1" x14ac:dyDescent="0.25">
      <c r="B61" s="89" t="str">
        <f t="shared" si="6"/>
        <v xml:space="preserve">Villa del Prado - El Guabito </v>
      </c>
      <c r="C61" s="62">
        <v>3</v>
      </c>
      <c r="D61" s="16">
        <v>1211.5122636307146</v>
      </c>
      <c r="E61" s="16">
        <v>1713.0920002323455</v>
      </c>
      <c r="F61" s="13">
        <f t="shared" si="9"/>
        <v>2924.6042638630602</v>
      </c>
      <c r="G61" s="81">
        <f t="shared" si="7"/>
        <v>0.14597017185978228</v>
      </c>
      <c r="H61" s="37">
        <v>1860.155146716321</v>
      </c>
      <c r="I61" s="37">
        <v>1502.3579467648528</v>
      </c>
      <c r="J61" s="37">
        <v>1461.035153064113</v>
      </c>
      <c r="K61" s="37">
        <f t="shared" si="10"/>
        <v>4823.5482465452869</v>
      </c>
      <c r="L61" s="81">
        <f t="shared" si="8"/>
        <v>0.14421346197268584</v>
      </c>
      <c r="M61" s="103"/>
    </row>
    <row r="62" spans="2:13" ht="24.75" customHeight="1" x14ac:dyDescent="0.25">
      <c r="B62" s="72" t="s">
        <v>99</v>
      </c>
      <c r="C62" s="80">
        <f>AVERAGE(C50:C61)</f>
        <v>3.0833333333333335</v>
      </c>
      <c r="D62" s="80">
        <f t="shared" ref="D62:J62" si="11">SUM(D50:D61)</f>
        <v>8172.6472454005798</v>
      </c>
      <c r="E62" s="80">
        <f t="shared" si="11"/>
        <v>11862.982134226442</v>
      </c>
      <c r="F62" s="80">
        <f t="shared" si="11"/>
        <v>20035.629379627026</v>
      </c>
      <c r="G62" s="79">
        <f t="shared" si="11"/>
        <v>1</v>
      </c>
      <c r="H62" s="58">
        <f t="shared" si="11"/>
        <v>12550.573869973907</v>
      </c>
      <c r="I62" s="58">
        <f t="shared" si="11"/>
        <v>10078.750413785971</v>
      </c>
      <c r="J62" s="58">
        <f t="shared" si="11"/>
        <v>10817.957132026888</v>
      </c>
      <c r="K62" s="58">
        <f t="shared" si="10"/>
        <v>33447.281415786769</v>
      </c>
      <c r="L62" s="79">
        <f>SUM(L50:L61)</f>
        <v>1</v>
      </c>
      <c r="M62" s="103"/>
    </row>
    <row r="63" spans="2:13" ht="24.75" customHeight="1" x14ac:dyDescent="0.25">
      <c r="B63" s="39" t="s">
        <v>187</v>
      </c>
    </row>
    <row r="64" spans="2:13" ht="24.75" customHeight="1" x14ac:dyDescent="0.25">
      <c r="B64" s="39" t="s">
        <v>188</v>
      </c>
    </row>
    <row r="65" spans="1:13" ht="16.5" customHeight="1" x14ac:dyDescent="0.25"/>
    <row r="66" spans="1:13" ht="19.5" customHeight="1" x14ac:dyDescent="0.25"/>
    <row r="67" spans="1:13" ht="19.5" customHeight="1" x14ac:dyDescent="0.25">
      <c r="A67" s="136" t="s">
        <v>82</v>
      </c>
      <c r="B67" s="137" t="s">
        <v>83</v>
      </c>
      <c r="C67" s="127" t="s">
        <v>186</v>
      </c>
      <c r="D67" s="127"/>
      <c r="E67" s="127"/>
      <c r="F67" s="127"/>
      <c r="G67" s="127"/>
      <c r="H67" s="127"/>
      <c r="I67" s="127"/>
      <c r="J67" s="127"/>
      <c r="K67" s="127"/>
      <c r="L67" s="127"/>
      <c r="M67" s="127"/>
    </row>
    <row r="68" spans="1:13" ht="19.5" customHeight="1" x14ac:dyDescent="0.25">
      <c r="A68" s="136"/>
      <c r="B68" s="137"/>
      <c r="C68" s="127"/>
      <c r="D68" s="127"/>
      <c r="E68" s="127"/>
      <c r="F68" s="127"/>
      <c r="G68" s="127"/>
      <c r="H68" s="127"/>
      <c r="I68" s="127"/>
      <c r="J68" s="127"/>
      <c r="K68" s="127"/>
      <c r="L68" s="127"/>
      <c r="M68" s="127"/>
    </row>
    <row r="69" spans="1:13" ht="19.5" customHeight="1" x14ac:dyDescent="0.25">
      <c r="A69" s="136"/>
      <c r="B69" s="137"/>
      <c r="C69" s="148" t="s">
        <v>105</v>
      </c>
      <c r="D69" s="148"/>
      <c r="E69" s="148"/>
      <c r="F69" s="148"/>
      <c r="G69" s="148"/>
      <c r="H69" s="157" t="s">
        <v>106</v>
      </c>
      <c r="I69" s="157"/>
      <c r="J69" s="157"/>
      <c r="K69" s="157"/>
      <c r="L69" s="157"/>
      <c r="M69" s="157"/>
    </row>
    <row r="70" spans="1:13" ht="19.5" customHeight="1" x14ac:dyDescent="0.25">
      <c r="A70" s="136"/>
      <c r="B70" s="137"/>
      <c r="C70" s="22" t="s">
        <v>89</v>
      </c>
      <c r="D70" s="22" t="s">
        <v>90</v>
      </c>
      <c r="E70" s="22" t="s">
        <v>91</v>
      </c>
      <c r="F70" s="22" t="s">
        <v>103</v>
      </c>
      <c r="G70" s="22" t="s">
        <v>119</v>
      </c>
      <c r="H70" s="30" t="s">
        <v>92</v>
      </c>
      <c r="I70" s="30" t="s">
        <v>93</v>
      </c>
      <c r="J70" s="30" t="s">
        <v>94</v>
      </c>
      <c r="K70" s="30" t="s">
        <v>95</v>
      </c>
      <c r="L70" s="30" t="s">
        <v>103</v>
      </c>
      <c r="M70" s="30" t="s">
        <v>119</v>
      </c>
    </row>
    <row r="71" spans="1:13" ht="19.5" customHeight="1" x14ac:dyDescent="0.2">
      <c r="A71" s="77" t="str">
        <f t="shared" ref="A71:A82" si="12">C30</f>
        <v>El Sena</v>
      </c>
      <c r="B71" s="14">
        <f>C50</f>
        <v>3</v>
      </c>
      <c r="C71" s="13">
        <v>564.28507099341073</v>
      </c>
      <c r="D71" s="13">
        <v>365.28771802615302</v>
      </c>
      <c r="E71" s="13">
        <v>407.32090064229305</v>
      </c>
      <c r="F71" s="13">
        <f>SUM(C71:E71)</f>
        <v>1336.8936896618568</v>
      </c>
      <c r="G71" s="83">
        <f t="shared" ref="G71:G83" si="13">F71/$F$83</f>
        <v>4.2233966409229627E-2</v>
      </c>
      <c r="H71" s="37">
        <v>486.29523836560372</v>
      </c>
      <c r="I71" s="37">
        <v>474.39780577406333</v>
      </c>
      <c r="J71" s="37">
        <v>449.38324785371725</v>
      </c>
      <c r="K71" s="37">
        <v>419.81402972219013</v>
      </c>
      <c r="L71" s="58">
        <f>SUM(H71:K71)</f>
        <v>1829.8903217155744</v>
      </c>
      <c r="M71" s="84">
        <f t="shared" ref="M71:M83" si="14">L71/$L$83</f>
        <v>5.1886617510243503E-2</v>
      </c>
    </row>
    <row r="72" spans="1:13" ht="19.5" customHeight="1" x14ac:dyDescent="0.2">
      <c r="A72" s="89" t="str">
        <f t="shared" si="12"/>
        <v>Los Andes</v>
      </c>
      <c r="B72" s="14">
        <f t="shared" ref="B72:B82" si="15">C51</f>
        <v>3</v>
      </c>
      <c r="C72" s="13">
        <v>518.01907349431394</v>
      </c>
      <c r="D72" s="13">
        <v>445.33499991377721</v>
      </c>
      <c r="E72" s="13">
        <v>483.2544480389065</v>
      </c>
      <c r="F72" s="13">
        <f t="shared" ref="F72:F82" si="16">SUM(C72:E72)</f>
        <v>1446.6085214469977</v>
      </c>
      <c r="G72" s="83">
        <f t="shared" si="13"/>
        <v>4.5699980615175897E-2</v>
      </c>
      <c r="H72" s="37">
        <v>546.32510019262577</v>
      </c>
      <c r="I72" s="37">
        <v>505.82151182692752</v>
      </c>
      <c r="J72" s="37">
        <v>443.69415518398893</v>
      </c>
      <c r="K72" s="37">
        <v>411.25044079719265</v>
      </c>
      <c r="L72" s="58">
        <f t="shared" ref="L72:L83" si="17">SUM(H72:K72)</f>
        <v>1907.0912080007347</v>
      </c>
      <c r="M72" s="84">
        <f t="shared" si="14"/>
        <v>5.4075651907875853E-2</v>
      </c>
    </row>
    <row r="73" spans="1:13" ht="19.5" customHeight="1" x14ac:dyDescent="0.2">
      <c r="A73" s="89" t="str">
        <f t="shared" si="12"/>
        <v>Los Guayacanes</v>
      </c>
      <c r="B73" s="14">
        <f t="shared" si="15"/>
        <v>3</v>
      </c>
      <c r="C73" s="13">
        <v>868.92930052159488</v>
      </c>
      <c r="D73" s="13">
        <v>661.74862185775578</v>
      </c>
      <c r="E73" s="13">
        <v>564.22816618507784</v>
      </c>
      <c r="F73" s="13">
        <f t="shared" si="16"/>
        <v>2094.9060885644285</v>
      </c>
      <c r="G73" s="83">
        <f t="shared" si="13"/>
        <v>6.6180425608336257E-2</v>
      </c>
      <c r="H73" s="37">
        <v>561.64561251315581</v>
      </c>
      <c r="I73" s="37">
        <v>538.95175646517077</v>
      </c>
      <c r="J73" s="37">
        <v>646.24184474857441</v>
      </c>
      <c r="K73" s="37">
        <v>698.83623819761294</v>
      </c>
      <c r="L73" s="58">
        <f t="shared" si="17"/>
        <v>2445.6754519245142</v>
      </c>
      <c r="M73" s="84">
        <f t="shared" si="14"/>
        <v>6.9347230936348619E-2</v>
      </c>
    </row>
    <row r="74" spans="1:13" ht="19.5" customHeight="1" x14ac:dyDescent="0.2">
      <c r="A74" s="89" t="str">
        <f t="shared" si="12"/>
        <v>Chiminangos Segunda Etapa</v>
      </c>
      <c r="B74" s="14">
        <f t="shared" si="15"/>
        <v>3</v>
      </c>
      <c r="C74" s="13">
        <v>793.44807053020986</v>
      </c>
      <c r="D74" s="13">
        <v>513.93337140045764</v>
      </c>
      <c r="E74" s="13">
        <v>449.20120963505855</v>
      </c>
      <c r="F74" s="13">
        <f t="shared" si="16"/>
        <v>1756.5826515657261</v>
      </c>
      <c r="G74" s="83">
        <f t="shared" si="13"/>
        <v>5.5492409961203998E-2</v>
      </c>
      <c r="H74" s="37">
        <v>496.97761417324676</v>
      </c>
      <c r="I74" s="37">
        <v>600.48534428047992</v>
      </c>
      <c r="J74" s="37">
        <v>622.87531614113209</v>
      </c>
      <c r="K74" s="37">
        <v>451.29077956404996</v>
      </c>
      <c r="L74" s="58">
        <f t="shared" si="17"/>
        <v>2171.6290541589087</v>
      </c>
      <c r="M74" s="84">
        <f t="shared" si="14"/>
        <v>6.1576633730504614E-2</v>
      </c>
    </row>
    <row r="75" spans="1:13" ht="19.5" customHeight="1" x14ac:dyDescent="0.2">
      <c r="A75" s="89" t="str">
        <f t="shared" si="12"/>
        <v>Chiminangos Primera Etapa</v>
      </c>
      <c r="B75" s="14">
        <f t="shared" si="15"/>
        <v>3</v>
      </c>
      <c r="C75" s="13">
        <v>393.87936416262534</v>
      </c>
      <c r="D75" s="13">
        <v>266.20609978738958</v>
      </c>
      <c r="E75" s="13">
        <v>294.34167685593155</v>
      </c>
      <c r="F75" s="13">
        <f t="shared" si="16"/>
        <v>954.42714080594646</v>
      </c>
      <c r="G75" s="83">
        <f t="shared" si="13"/>
        <v>3.0151420503040084E-2</v>
      </c>
      <c r="H75" s="37">
        <v>232.98168473640305</v>
      </c>
      <c r="I75" s="37">
        <v>249.77769425597469</v>
      </c>
      <c r="J75" s="37">
        <v>269.78904608518735</v>
      </c>
      <c r="K75" s="37">
        <v>231.87330649535937</v>
      </c>
      <c r="L75" s="58">
        <f t="shared" si="17"/>
        <v>984.4217315729245</v>
      </c>
      <c r="M75" s="84">
        <f t="shared" si="14"/>
        <v>2.791331985788556E-2</v>
      </c>
    </row>
    <row r="76" spans="1:13" ht="19.5" customHeight="1" x14ac:dyDescent="0.2">
      <c r="A76" s="89" t="str">
        <f t="shared" si="12"/>
        <v>Metropolitano del Norte</v>
      </c>
      <c r="B76" s="14">
        <f t="shared" si="15"/>
        <v>3</v>
      </c>
      <c r="C76" s="13">
        <v>693.45875580819154</v>
      </c>
      <c r="D76" s="13">
        <v>749.42692891594731</v>
      </c>
      <c r="E76" s="13">
        <v>772.26670657371847</v>
      </c>
      <c r="F76" s="13">
        <f t="shared" si="16"/>
        <v>2215.1523912978573</v>
      </c>
      <c r="G76" s="83">
        <f t="shared" si="13"/>
        <v>6.9979140756555855E-2</v>
      </c>
      <c r="H76" s="37">
        <v>711.29378975711472</v>
      </c>
      <c r="I76" s="37">
        <v>598.23742860524828</v>
      </c>
      <c r="J76" s="37">
        <v>493.07702695882358</v>
      </c>
      <c r="K76" s="37">
        <v>432.79447147146237</v>
      </c>
      <c r="L76" s="58">
        <f t="shared" si="17"/>
        <v>2235.4027167926488</v>
      </c>
      <c r="M76" s="84">
        <f t="shared" si="14"/>
        <v>6.3384938633282553E-2</v>
      </c>
    </row>
    <row r="77" spans="1:13" ht="19.5" customHeight="1" x14ac:dyDescent="0.2">
      <c r="A77" s="89" t="str">
        <f t="shared" si="12"/>
        <v>Los Parques - Barranquilla</v>
      </c>
      <c r="B77" s="14">
        <f t="shared" si="15"/>
        <v>3</v>
      </c>
      <c r="C77" s="13">
        <v>752.88813338817465</v>
      </c>
      <c r="D77" s="13">
        <v>657.43097279992662</v>
      </c>
      <c r="E77" s="13">
        <v>714.47199551253618</v>
      </c>
      <c r="F77" s="13">
        <f t="shared" si="16"/>
        <v>2124.7911017006372</v>
      </c>
      <c r="G77" s="83">
        <f t="shared" si="13"/>
        <v>6.712452658711586E-2</v>
      </c>
      <c r="H77" s="37">
        <v>700.93520326846624</v>
      </c>
      <c r="I77" s="37">
        <v>598.24289840869005</v>
      </c>
      <c r="J77" s="37">
        <v>576.62607016074799</v>
      </c>
      <c r="K77" s="37">
        <v>522.90340212572073</v>
      </c>
      <c r="L77" s="58">
        <f t="shared" si="17"/>
        <v>2398.7075739636248</v>
      </c>
      <c r="M77" s="84">
        <f t="shared" si="14"/>
        <v>6.8015454769162972E-2</v>
      </c>
    </row>
    <row r="78" spans="1:13" ht="19.5" customHeight="1" x14ac:dyDescent="0.2">
      <c r="A78" s="89" t="str">
        <f t="shared" si="12"/>
        <v>Villa del Sol</v>
      </c>
      <c r="B78" s="14">
        <f t="shared" si="15"/>
        <v>4</v>
      </c>
      <c r="C78" s="13">
        <v>416.40827914503808</v>
      </c>
      <c r="D78" s="13">
        <v>388.15592206860231</v>
      </c>
      <c r="E78" s="13">
        <v>414.0097170090404</v>
      </c>
      <c r="F78" s="13">
        <f t="shared" si="16"/>
        <v>1218.5739182226807</v>
      </c>
      <c r="G78" s="83">
        <f t="shared" si="13"/>
        <v>3.8496112538609725E-2</v>
      </c>
      <c r="H78" s="37">
        <v>456.42775035466838</v>
      </c>
      <c r="I78" s="37">
        <v>368.11824792945504</v>
      </c>
      <c r="J78" s="37">
        <v>311.82498986233827</v>
      </c>
      <c r="K78" s="37">
        <v>176.24223830585123</v>
      </c>
      <c r="L78" s="58">
        <f t="shared" si="17"/>
        <v>1312.613226452313</v>
      </c>
      <c r="M78" s="84">
        <f t="shared" si="14"/>
        <v>3.7219203583723805E-2</v>
      </c>
    </row>
    <row r="79" spans="1:13" ht="19.5" customHeight="1" x14ac:dyDescent="0.2">
      <c r="A79" s="89" t="str">
        <f t="shared" si="12"/>
        <v>Paseo de los Almendros</v>
      </c>
      <c r="B79" s="14">
        <f t="shared" si="15"/>
        <v>3</v>
      </c>
      <c r="C79" s="13">
        <v>413.58181609738796</v>
      </c>
      <c r="D79" s="13">
        <v>278.42965752685672</v>
      </c>
      <c r="E79" s="13">
        <v>357.06631798214312</v>
      </c>
      <c r="F79" s="13">
        <f t="shared" si="16"/>
        <v>1049.0777916063878</v>
      </c>
      <c r="G79" s="83">
        <f t="shared" si="13"/>
        <v>3.3141540388734701E-2</v>
      </c>
      <c r="H79" s="37">
        <v>381.3806930131181</v>
      </c>
      <c r="I79" s="37">
        <v>453.67461297564671</v>
      </c>
      <c r="J79" s="37">
        <v>401.50412376035598</v>
      </c>
      <c r="K79" s="37">
        <v>311.63115172901007</v>
      </c>
      <c r="L79" s="58">
        <f t="shared" si="17"/>
        <v>1548.1905814781308</v>
      </c>
      <c r="M79" s="84">
        <f t="shared" si="14"/>
        <v>4.3899009454733462E-2</v>
      </c>
    </row>
    <row r="80" spans="1:13" ht="19.5" customHeight="1" x14ac:dyDescent="0.2">
      <c r="A80" s="89" t="str">
        <f t="shared" si="12"/>
        <v>Los Andes B- La Rivera</v>
      </c>
      <c r="B80" s="14">
        <f t="shared" si="15"/>
        <v>3</v>
      </c>
      <c r="C80" s="13">
        <v>487.75838081517617</v>
      </c>
      <c r="D80" s="13">
        <v>318.01680929512673</v>
      </c>
      <c r="E80" s="13">
        <v>330.66456322886836</v>
      </c>
      <c r="F80" s="13">
        <f t="shared" si="16"/>
        <v>1136.4397533391711</v>
      </c>
      <c r="G80" s="83">
        <f t="shared" si="13"/>
        <v>3.5901402437451532E-2</v>
      </c>
      <c r="H80" s="37">
        <v>348.77597962339428</v>
      </c>
      <c r="I80" s="37">
        <v>371.82516077000543</v>
      </c>
      <c r="J80" s="37">
        <v>333.77023514971506</v>
      </c>
      <c r="K80" s="37">
        <v>328.41395217431807</v>
      </c>
      <c r="L80" s="58">
        <f t="shared" si="17"/>
        <v>1382.7853277174327</v>
      </c>
      <c r="M80" s="84">
        <f t="shared" si="14"/>
        <v>3.9208936484666085E-2</v>
      </c>
    </row>
    <row r="81" spans="1:13" ht="19.5" customHeight="1" x14ac:dyDescent="0.2">
      <c r="A81" s="89" t="str">
        <f t="shared" si="12"/>
        <v>Torres de Comfandi</v>
      </c>
      <c r="B81" s="14">
        <f t="shared" si="15"/>
        <v>3</v>
      </c>
      <c r="C81" s="13">
        <v>4149.3257493445217</v>
      </c>
      <c r="D81" s="13">
        <v>3444.4198296474233</v>
      </c>
      <c r="E81" s="13">
        <v>4526.6336025346518</v>
      </c>
      <c r="F81" s="13">
        <f t="shared" si="16"/>
        <v>12120.379181526598</v>
      </c>
      <c r="G81" s="83">
        <f t="shared" si="13"/>
        <v>0.38289632988633088</v>
      </c>
      <c r="H81" s="37">
        <v>4701.2359230625743</v>
      </c>
      <c r="I81" s="37">
        <v>3516.3830997461914</v>
      </c>
      <c r="J81" s="37">
        <v>2441.3721733551524</v>
      </c>
      <c r="K81" s="37">
        <v>1861.1222522238245</v>
      </c>
      <c r="L81" s="58">
        <f t="shared" si="17"/>
        <v>12520.113448387741</v>
      </c>
      <c r="M81" s="84">
        <f t="shared" si="14"/>
        <v>0.3550083466599831</v>
      </c>
    </row>
    <row r="82" spans="1:13" ht="19.5" customHeight="1" x14ac:dyDescent="0.2">
      <c r="A82" s="89" t="str">
        <f t="shared" si="12"/>
        <v xml:space="preserve">Villa del Prado - El Guabito </v>
      </c>
      <c r="B82" s="14">
        <f t="shared" si="15"/>
        <v>3</v>
      </c>
      <c r="C82" s="13">
        <v>1590.5847332068488</v>
      </c>
      <c r="D82" s="13">
        <v>1234.0360806812284</v>
      </c>
      <c r="E82" s="13">
        <v>1376.013806773409</v>
      </c>
      <c r="F82" s="13">
        <f t="shared" si="16"/>
        <v>4200.6346206614862</v>
      </c>
      <c r="G82" s="83">
        <f t="shared" si="13"/>
        <v>0.13270274430821555</v>
      </c>
      <c r="H82" s="37">
        <v>1609.7994357666446</v>
      </c>
      <c r="I82" s="37">
        <v>1179.4728773695188</v>
      </c>
      <c r="J82" s="37">
        <v>1035.2770988482325</v>
      </c>
      <c r="K82" s="37">
        <v>706.0259625516203</v>
      </c>
      <c r="L82" s="58">
        <f t="shared" si="17"/>
        <v>4530.5753745360162</v>
      </c>
      <c r="M82" s="84">
        <f t="shared" si="14"/>
        <v>0.12846465647158994</v>
      </c>
    </row>
    <row r="83" spans="1:13" ht="19.5" customHeight="1" x14ac:dyDescent="0.25">
      <c r="A83" s="72" t="s">
        <v>99</v>
      </c>
      <c r="B83" s="80">
        <f>AVERAGE(B71:B82)</f>
        <v>3.0833333333333335</v>
      </c>
      <c r="C83" s="80">
        <f>SUM(C71:C82)</f>
        <v>11642.566727507492</v>
      </c>
      <c r="D83" s="80">
        <f>SUM(D71:D82)</f>
        <v>9322.4270119206449</v>
      </c>
      <c r="E83" s="80">
        <f>SUM(E71:E82)</f>
        <v>10689.473110971636</v>
      </c>
      <c r="F83" s="80">
        <f>SUM(F71:F82)</f>
        <v>31654.466850399775</v>
      </c>
      <c r="G83" s="83">
        <f t="shared" si="13"/>
        <v>1</v>
      </c>
      <c r="H83" s="58">
        <f>SUM(H71:H82)</f>
        <v>11234.074024827014</v>
      </c>
      <c r="I83" s="58">
        <f>SUM(I71:I82)</f>
        <v>9455.3884384073717</v>
      </c>
      <c r="J83" s="58">
        <f>SUM(J71:J82)</f>
        <v>8025.4353281079648</v>
      </c>
      <c r="K83" s="58">
        <f>SUM(K71:K82)</f>
        <v>6552.1982253582119</v>
      </c>
      <c r="L83" s="58">
        <f t="shared" si="17"/>
        <v>35267.096016700561</v>
      </c>
      <c r="M83" s="84">
        <f t="shared" si="14"/>
        <v>1</v>
      </c>
    </row>
    <row r="84" spans="1:13" ht="19.5" customHeight="1" x14ac:dyDescent="0.25">
      <c r="A84" s="39" t="s">
        <v>189</v>
      </c>
    </row>
    <row r="85" spans="1:13" ht="19.5" customHeight="1" x14ac:dyDescent="0.25">
      <c r="A85" s="39" t="s">
        <v>190</v>
      </c>
    </row>
    <row r="86" spans="1:13" ht="24.75" customHeight="1" x14ac:dyDescent="0.25"/>
    <row r="87" spans="1:13" ht="24.75" customHeight="1" x14ac:dyDescent="0.25">
      <c r="B87" s="136" t="s">
        <v>82</v>
      </c>
      <c r="C87" s="137" t="s">
        <v>83</v>
      </c>
      <c r="D87" s="127" t="s">
        <v>185</v>
      </c>
      <c r="E87" s="127"/>
      <c r="F87" s="127"/>
      <c r="G87" s="127"/>
      <c r="H87" s="127"/>
      <c r="I87" s="127"/>
      <c r="J87" s="127"/>
      <c r="K87" s="127"/>
      <c r="L87" s="103"/>
      <c r="M87" s="103"/>
    </row>
    <row r="88" spans="1:13" ht="24.75" customHeight="1" x14ac:dyDescent="0.25">
      <c r="B88" s="136"/>
      <c r="C88" s="137"/>
      <c r="D88" s="127"/>
      <c r="E88" s="127"/>
      <c r="F88" s="127"/>
      <c r="G88" s="127"/>
      <c r="H88" s="127"/>
      <c r="I88" s="127"/>
      <c r="J88" s="127"/>
      <c r="K88" s="127"/>
      <c r="L88" s="103"/>
      <c r="M88" s="103"/>
    </row>
    <row r="89" spans="1:13" ht="24.75" customHeight="1" x14ac:dyDescent="0.25">
      <c r="B89" s="136"/>
      <c r="C89" s="137"/>
      <c r="D89" s="149" t="s">
        <v>107</v>
      </c>
      <c r="E89" s="149"/>
      <c r="F89" s="149"/>
      <c r="G89" s="149"/>
      <c r="H89" s="149"/>
      <c r="I89" s="150" t="s">
        <v>131</v>
      </c>
      <c r="J89" s="152" t="s">
        <v>132</v>
      </c>
      <c r="K89" s="153"/>
      <c r="L89" s="103"/>
      <c r="M89" s="103"/>
    </row>
    <row r="90" spans="1:13" ht="24.75" customHeight="1" x14ac:dyDescent="0.25">
      <c r="B90" s="136"/>
      <c r="C90" s="137"/>
      <c r="D90" s="22" t="s">
        <v>96</v>
      </c>
      <c r="E90" s="22" t="s">
        <v>97</v>
      </c>
      <c r="F90" s="22" t="s">
        <v>98</v>
      </c>
      <c r="G90" s="22" t="s">
        <v>103</v>
      </c>
      <c r="H90" s="22" t="s">
        <v>119</v>
      </c>
      <c r="I90" s="151"/>
      <c r="J90" s="154"/>
      <c r="K90" s="155"/>
      <c r="L90" s="103"/>
      <c r="M90" s="103"/>
    </row>
    <row r="91" spans="1:13" ht="24.75" customHeight="1" x14ac:dyDescent="0.2">
      <c r="B91" s="77" t="str">
        <f t="shared" ref="B91:B102" si="18">C30</f>
        <v>El Sena</v>
      </c>
      <c r="C91" s="14">
        <f>C50</f>
        <v>3</v>
      </c>
      <c r="D91" s="13">
        <v>281.12526692454611</v>
      </c>
      <c r="E91" s="13">
        <v>258.42183218784709</v>
      </c>
      <c r="F91" s="13">
        <v>545.66007732258504</v>
      </c>
      <c r="G91" s="16">
        <f>SUM(D91:F91)</f>
        <v>1085.2071764349782</v>
      </c>
      <c r="H91" s="81">
        <f t="shared" ref="H91:H102" si="19">G91/$G$103</f>
        <v>8.1879462251317828E-2</v>
      </c>
      <c r="I91" s="85">
        <v>6465.5738440857021</v>
      </c>
      <c r="J91" s="122">
        <f t="shared" ref="J91:J103" si="20">I91/$I$103</f>
        <v>4.8373944299579905E-2</v>
      </c>
      <c r="K91" s="123"/>
      <c r="L91" s="103"/>
      <c r="M91" s="103"/>
    </row>
    <row r="92" spans="1:13" ht="24.75" customHeight="1" x14ac:dyDescent="0.2">
      <c r="B92" s="89" t="str">
        <f t="shared" si="18"/>
        <v>Los Andes</v>
      </c>
      <c r="C92" s="14">
        <f t="shared" ref="C92:C102" si="21">C51</f>
        <v>3</v>
      </c>
      <c r="D92" s="13">
        <v>263.25480475626017</v>
      </c>
      <c r="E92" s="13">
        <v>247.00097216581071</v>
      </c>
      <c r="F92" s="13">
        <v>433.35537054493227</v>
      </c>
      <c r="G92" s="16">
        <f t="shared" ref="G92:G102" si="22">SUM(D92:F92)</f>
        <v>943.61114746700309</v>
      </c>
      <c r="H92" s="81">
        <f t="shared" si="19"/>
        <v>7.1195966085261575E-2</v>
      </c>
      <c r="I92" s="85">
        <v>6684.3247349173462</v>
      </c>
      <c r="J92" s="122">
        <f t="shared" si="20"/>
        <v>5.0010588418686677E-2</v>
      </c>
      <c r="K92" s="123"/>
      <c r="L92" s="103"/>
      <c r="M92" s="103"/>
    </row>
    <row r="93" spans="1:13" ht="24.75" customHeight="1" x14ac:dyDescent="0.2">
      <c r="B93" s="89" t="str">
        <f t="shared" si="18"/>
        <v>Los Guayacanes</v>
      </c>
      <c r="C93" s="14">
        <f t="shared" si="21"/>
        <v>3</v>
      </c>
      <c r="D93" s="13">
        <v>443.35508117276049</v>
      </c>
      <c r="E93" s="13">
        <v>316.01895092110698</v>
      </c>
      <c r="F93" s="13">
        <v>482.6948049252278</v>
      </c>
      <c r="G93" s="16">
        <f t="shared" si="22"/>
        <v>1242.0688370190953</v>
      </c>
      <c r="H93" s="81">
        <f t="shared" si="19"/>
        <v>9.3714758492786973E-2</v>
      </c>
      <c r="I93" s="85">
        <v>9223.3322569251977</v>
      </c>
      <c r="J93" s="122">
        <f t="shared" si="20"/>
        <v>6.9006861821112028E-2</v>
      </c>
      <c r="K93" s="123"/>
      <c r="L93" s="103"/>
      <c r="M93" s="103"/>
    </row>
    <row r="94" spans="1:13" ht="24.75" customHeight="1" x14ac:dyDescent="0.2">
      <c r="B94" s="89" t="str">
        <f t="shared" si="18"/>
        <v>Chiminangos Segunda Etapa</v>
      </c>
      <c r="C94" s="14">
        <f t="shared" si="21"/>
        <v>3</v>
      </c>
      <c r="D94" s="13">
        <v>199.46635493288554</v>
      </c>
      <c r="E94" s="13">
        <v>197.39086178037402</v>
      </c>
      <c r="F94" s="13">
        <v>295.02003177997733</v>
      </c>
      <c r="G94" s="16">
        <f t="shared" si="22"/>
        <v>691.87724849323695</v>
      </c>
      <c r="H94" s="81">
        <f t="shared" si="19"/>
        <v>5.2202508682858806E-2</v>
      </c>
      <c r="I94" s="85">
        <v>7682.2803278050123</v>
      </c>
      <c r="J94" s="122">
        <f t="shared" si="20"/>
        <v>5.747706385117457E-2</v>
      </c>
      <c r="K94" s="123"/>
      <c r="L94" s="103"/>
      <c r="M94" s="103"/>
    </row>
    <row r="95" spans="1:13" ht="24.75" customHeight="1" x14ac:dyDescent="0.2">
      <c r="B95" s="89" t="str">
        <f t="shared" si="18"/>
        <v>Chiminangos Primera Etapa</v>
      </c>
      <c r="C95" s="14">
        <f t="shared" si="21"/>
        <v>3</v>
      </c>
      <c r="D95" s="13">
        <v>140.04359556315919</v>
      </c>
      <c r="E95" s="13">
        <v>101.93840347912936</v>
      </c>
      <c r="F95" s="13">
        <v>142.92159133787939</v>
      </c>
      <c r="G95" s="16">
        <f t="shared" si="22"/>
        <v>384.90359038016794</v>
      </c>
      <c r="H95" s="81">
        <f t="shared" si="19"/>
        <v>2.9041181889767911E-2</v>
      </c>
      <c r="I95" s="85">
        <v>3905.1641674283987</v>
      </c>
      <c r="J95" s="122">
        <f t="shared" si="20"/>
        <v>2.9217544872478404E-2</v>
      </c>
      <c r="K95" s="123"/>
      <c r="L95" s="103"/>
      <c r="M95" s="103"/>
    </row>
    <row r="96" spans="1:13" ht="24.75" customHeight="1" x14ac:dyDescent="0.2">
      <c r="B96" s="89" t="str">
        <f t="shared" si="18"/>
        <v>Metropolitano del Norte</v>
      </c>
      <c r="C96" s="14">
        <f t="shared" si="21"/>
        <v>3</v>
      </c>
      <c r="D96" s="13">
        <v>268.14613798402212</v>
      </c>
      <c r="E96" s="13">
        <v>253.49849994072289</v>
      </c>
      <c r="F96" s="13">
        <v>394.82963472311019</v>
      </c>
      <c r="G96" s="16">
        <f t="shared" si="22"/>
        <v>916.47427264785517</v>
      </c>
      <c r="H96" s="81">
        <f t="shared" si="19"/>
        <v>6.9148474356841086E-2</v>
      </c>
      <c r="I96" s="85">
        <v>8888.9641395044473</v>
      </c>
      <c r="J96" s="122">
        <f t="shared" si="20"/>
        <v>6.650519606371566E-2</v>
      </c>
      <c r="K96" s="123"/>
      <c r="L96" s="103"/>
      <c r="M96" s="103"/>
    </row>
    <row r="97" spans="1:13" ht="24.75" customHeight="1" x14ac:dyDescent="0.2">
      <c r="B97" s="89" t="str">
        <f t="shared" si="18"/>
        <v>Los Parques - Barranquilla</v>
      </c>
      <c r="C97" s="14">
        <f t="shared" si="21"/>
        <v>3</v>
      </c>
      <c r="D97" s="13">
        <v>301.62384462202783</v>
      </c>
      <c r="E97" s="13">
        <v>225.77785936101913</v>
      </c>
      <c r="F97" s="13">
        <v>417.55974932007746</v>
      </c>
      <c r="G97" s="16">
        <f t="shared" si="22"/>
        <v>944.96145330312436</v>
      </c>
      <c r="H97" s="81">
        <f t="shared" si="19"/>
        <v>7.1297847383263696E-2</v>
      </c>
      <c r="I97" s="85">
        <v>8995.1760774899922</v>
      </c>
      <c r="J97" s="122">
        <f t="shared" si="20"/>
        <v>6.7299849484426799E-2</v>
      </c>
      <c r="K97" s="123"/>
      <c r="L97" s="103"/>
      <c r="M97" s="103"/>
    </row>
    <row r="98" spans="1:13" ht="24.75" customHeight="1" x14ac:dyDescent="0.2">
      <c r="B98" s="89" t="str">
        <f t="shared" si="18"/>
        <v>Villa del Sol</v>
      </c>
      <c r="C98" s="14">
        <f t="shared" si="21"/>
        <v>4</v>
      </c>
      <c r="D98" s="13">
        <v>95.786585288647643</v>
      </c>
      <c r="E98" s="13">
        <v>86.031365824463649</v>
      </c>
      <c r="F98" s="13">
        <v>126.48521269490143</v>
      </c>
      <c r="G98" s="16">
        <f t="shared" si="22"/>
        <v>308.30316380801275</v>
      </c>
      <c r="H98" s="81">
        <f t="shared" si="19"/>
        <v>2.3261638709309206E-2</v>
      </c>
      <c r="I98" s="85">
        <v>4736.1504784789076</v>
      </c>
      <c r="J98" s="122">
        <f t="shared" si="20"/>
        <v>3.5434794337696619E-2</v>
      </c>
      <c r="K98" s="123"/>
      <c r="L98" s="103"/>
      <c r="M98" s="103"/>
    </row>
    <row r="99" spans="1:13" ht="24.75" customHeight="1" x14ac:dyDescent="0.2">
      <c r="B99" s="89" t="str">
        <f t="shared" si="18"/>
        <v>Paseo de los Almendros</v>
      </c>
      <c r="C99" s="14">
        <f t="shared" si="21"/>
        <v>3</v>
      </c>
      <c r="D99" s="13">
        <v>193.97564081811743</v>
      </c>
      <c r="E99" s="13">
        <v>144.63171363023542</v>
      </c>
      <c r="F99" s="13">
        <v>217.98194662690548</v>
      </c>
      <c r="G99" s="16">
        <f t="shared" si="22"/>
        <v>556.58930107525839</v>
      </c>
      <c r="H99" s="81">
        <f t="shared" si="19"/>
        <v>4.1994960645756085E-2</v>
      </c>
      <c r="I99" s="85">
        <v>5181.3737539123058</v>
      </c>
      <c r="J99" s="122">
        <f t="shared" si="20"/>
        <v>3.8765853025765365E-2</v>
      </c>
      <c r="K99" s="123"/>
      <c r="L99" s="103"/>
      <c r="M99" s="103"/>
    </row>
    <row r="100" spans="1:13" ht="24.75" customHeight="1" x14ac:dyDescent="0.2">
      <c r="B100" s="89" t="str">
        <f t="shared" si="18"/>
        <v>Los Andes B- La Rivera</v>
      </c>
      <c r="C100" s="14">
        <f t="shared" si="21"/>
        <v>3</v>
      </c>
      <c r="D100" s="13">
        <v>222.16501504147834</v>
      </c>
      <c r="E100" s="13">
        <v>195.95652765320781</v>
      </c>
      <c r="F100" s="13">
        <v>278.84838145798608</v>
      </c>
      <c r="G100" s="16">
        <f t="shared" si="22"/>
        <v>696.96992415267221</v>
      </c>
      <c r="H100" s="81">
        <f t="shared" si="19"/>
        <v>5.2586753786899469E-2</v>
      </c>
      <c r="I100" s="85">
        <v>5148.8291807680243</v>
      </c>
      <c r="J100" s="122">
        <f t="shared" si="20"/>
        <v>3.8522361975086988E-2</v>
      </c>
      <c r="K100" s="123"/>
      <c r="L100" s="103"/>
      <c r="M100" s="103"/>
    </row>
    <row r="101" spans="1:13" ht="24.75" customHeight="1" x14ac:dyDescent="0.2">
      <c r="B101" s="89" t="str">
        <f t="shared" si="18"/>
        <v>Torres de Comfandi</v>
      </c>
      <c r="C101" s="14">
        <f t="shared" si="21"/>
        <v>3</v>
      </c>
      <c r="D101" s="13">
        <v>1382.6695652529252</v>
      </c>
      <c r="E101" s="13">
        <v>1029.1210027536238</v>
      </c>
      <c r="F101" s="13">
        <v>1650.843030353989</v>
      </c>
      <c r="G101" s="16">
        <f t="shared" si="22"/>
        <v>4062.6335983605377</v>
      </c>
      <c r="H101" s="81">
        <f t="shared" si="19"/>
        <v>0.30652787926695779</v>
      </c>
      <c r="I101" s="85">
        <v>48847.541908734886</v>
      </c>
      <c r="J101" s="122">
        <f t="shared" si="20"/>
        <v>0.36546613316094317</v>
      </c>
      <c r="K101" s="123"/>
      <c r="L101" s="103"/>
      <c r="M101" s="103"/>
    </row>
    <row r="102" spans="1:13" ht="24.75" customHeight="1" x14ac:dyDescent="0.2">
      <c r="B102" s="89" t="str">
        <f t="shared" si="18"/>
        <v xml:space="preserve">Villa del Prado - El Guabito </v>
      </c>
      <c r="C102" s="14">
        <f t="shared" si="21"/>
        <v>3</v>
      </c>
      <c r="D102" s="13">
        <v>438.99171207670247</v>
      </c>
      <c r="E102" s="13">
        <v>405.76014321123853</v>
      </c>
      <c r="F102" s="13">
        <v>575.36488984487914</v>
      </c>
      <c r="G102" s="16">
        <f t="shared" si="22"/>
        <v>1420.1167451328201</v>
      </c>
      <c r="H102" s="81">
        <f t="shared" si="19"/>
        <v>0.10714856844897955</v>
      </c>
      <c r="I102" s="85">
        <v>17899.47925073867</v>
      </c>
      <c r="J102" s="122">
        <f t="shared" si="20"/>
        <v>0.13391980868933395</v>
      </c>
      <c r="K102" s="123"/>
      <c r="L102" s="103"/>
      <c r="M102" s="103"/>
    </row>
    <row r="103" spans="1:13" ht="24.75" customHeight="1" x14ac:dyDescent="0.2">
      <c r="B103" s="11" t="s">
        <v>101</v>
      </c>
      <c r="C103" s="14">
        <f>AVERAGE(C91:C102)</f>
        <v>3.0833333333333335</v>
      </c>
      <c r="D103" s="13">
        <f>SUM(D91:D102)</f>
        <v>4230.6036044335324</v>
      </c>
      <c r="E103" s="13">
        <f>SUM(E91:E102)</f>
        <v>3461.5481329087797</v>
      </c>
      <c r="F103" s="13">
        <f>SUM(F91:F102)</f>
        <v>5561.5647209324507</v>
      </c>
      <c r="G103" s="13">
        <f>SUM(D103:F103)</f>
        <v>13253.716458274763</v>
      </c>
      <c r="H103" s="81">
        <f>SUM(H91:H102)</f>
        <v>0.99999999999999989</v>
      </c>
      <c r="I103" s="37">
        <f>SUM(I91:I102)</f>
        <v>133658.19012078887</v>
      </c>
      <c r="J103" s="122">
        <f t="shared" si="20"/>
        <v>1</v>
      </c>
      <c r="K103" s="123"/>
      <c r="L103" s="103"/>
      <c r="M103" s="103"/>
    </row>
    <row r="104" spans="1:13" ht="15" customHeight="1" x14ac:dyDescent="0.25">
      <c r="B104" s="156" t="s">
        <v>191</v>
      </c>
      <c r="C104" s="156"/>
      <c r="D104" s="156"/>
      <c r="E104" s="156"/>
      <c r="F104" s="156"/>
    </row>
    <row r="106" spans="1:13" x14ac:dyDescent="0.25">
      <c r="A106" s="6"/>
      <c r="B106" s="12"/>
      <c r="C106" s="12"/>
    </row>
    <row r="107" spans="1:13" ht="25.5" customHeight="1" x14ac:dyDescent="0.25">
      <c r="B107" s="127" t="s">
        <v>198</v>
      </c>
      <c r="C107" s="127"/>
      <c r="D107" s="127"/>
      <c r="E107" s="127"/>
      <c r="F107" s="127"/>
      <c r="G107" s="127"/>
      <c r="H107" s="127"/>
      <c r="I107" s="127"/>
      <c r="J107" s="127"/>
      <c r="K107" s="127"/>
      <c r="L107" s="103"/>
      <c r="M107" s="103"/>
    </row>
    <row r="108" spans="1:13" ht="76.5" customHeight="1" x14ac:dyDescent="0.25">
      <c r="B108" s="26" t="s">
        <v>130</v>
      </c>
      <c r="C108" s="40" t="s">
        <v>134</v>
      </c>
      <c r="D108" s="40" t="s">
        <v>133</v>
      </c>
      <c r="E108" s="40" t="s">
        <v>135</v>
      </c>
      <c r="F108" s="40" t="s">
        <v>122</v>
      </c>
      <c r="G108" s="40" t="s">
        <v>120</v>
      </c>
      <c r="H108" s="21" t="s">
        <v>136</v>
      </c>
      <c r="I108" s="21" t="s">
        <v>138</v>
      </c>
      <c r="J108" s="21" t="s">
        <v>139</v>
      </c>
      <c r="K108" s="21" t="s">
        <v>121</v>
      </c>
      <c r="L108" s="103"/>
      <c r="M108" s="103"/>
    </row>
    <row r="109" spans="1:13" ht="12.75" customHeight="1" x14ac:dyDescent="0.25">
      <c r="B109" s="26" t="s">
        <v>7</v>
      </c>
      <c r="C109" s="41">
        <v>957</v>
      </c>
      <c r="D109" s="41">
        <v>1031</v>
      </c>
      <c r="E109" s="41">
        <f>SUM(C109:D109)</f>
        <v>1988</v>
      </c>
      <c r="F109" s="42">
        <f t="shared" ref="F109:F124" si="23">E109/$E$124</f>
        <v>5.9224833914261032E-2</v>
      </c>
      <c r="G109" s="158">
        <f>SUM(F109:F110)</f>
        <v>0.12479518574790717</v>
      </c>
      <c r="H109" s="16">
        <f t="shared" ref="H109:H123" si="24">F10</f>
        <v>8172.6472454005816</v>
      </c>
      <c r="I109" s="23">
        <f>E109/H109</f>
        <v>0.2432504353003625</v>
      </c>
      <c r="J109" s="159">
        <f>(SUM(E109:E110)/SUM(H109:H110))</f>
        <v>0.20907753485695493</v>
      </c>
      <c r="K109" s="149" t="s">
        <v>115</v>
      </c>
      <c r="L109" s="103"/>
      <c r="M109" s="103"/>
    </row>
    <row r="110" spans="1:13" ht="12.75" customHeight="1" x14ac:dyDescent="0.25">
      <c r="B110" s="26" t="s">
        <v>8</v>
      </c>
      <c r="C110" s="41">
        <v>1123</v>
      </c>
      <c r="D110" s="41">
        <v>1078</v>
      </c>
      <c r="E110" s="41">
        <f t="shared" ref="E110:E123" si="25">SUM(C110:D110)</f>
        <v>2201</v>
      </c>
      <c r="F110" s="42">
        <f t="shared" si="23"/>
        <v>6.5570351833646137E-2</v>
      </c>
      <c r="G110" s="158"/>
      <c r="H110" s="16">
        <f t="shared" si="24"/>
        <v>11862.982134226444</v>
      </c>
      <c r="I110" s="23">
        <f>E110/H110</f>
        <v>0.18553513569322438</v>
      </c>
      <c r="J110" s="159"/>
      <c r="K110" s="149"/>
      <c r="L110" s="103"/>
      <c r="M110" s="103"/>
    </row>
    <row r="111" spans="1:13" ht="12.75" customHeight="1" x14ac:dyDescent="0.25">
      <c r="B111" s="26" t="s">
        <v>9</v>
      </c>
      <c r="C111" s="41">
        <v>1396</v>
      </c>
      <c r="D111" s="41">
        <v>1315</v>
      </c>
      <c r="E111" s="41">
        <f t="shared" si="25"/>
        <v>2711</v>
      </c>
      <c r="F111" s="42">
        <f t="shared" si="23"/>
        <v>8.0763845443441479E-2</v>
      </c>
      <c r="G111" s="158">
        <f>SUM(F111:F113)</f>
        <v>0.25563797777579167</v>
      </c>
      <c r="H111" s="16">
        <f t="shared" si="24"/>
        <v>12550.573869973909</v>
      </c>
      <c r="I111" s="23">
        <f t="shared" ref="I111:I124" si="26">E111/H111</f>
        <v>0.21600605901263351</v>
      </c>
      <c r="J111" s="159">
        <f>(SUM(E111:E113)/SUM(H111:H113))</f>
        <v>0.25655298836783358</v>
      </c>
      <c r="K111" s="149" t="s">
        <v>124</v>
      </c>
      <c r="L111" s="103"/>
      <c r="M111" s="103"/>
    </row>
    <row r="112" spans="1:13" x14ac:dyDescent="0.25">
      <c r="B112" s="26" t="s">
        <v>10</v>
      </c>
      <c r="C112" s="41">
        <v>1497</v>
      </c>
      <c r="D112" s="41">
        <v>1499</v>
      </c>
      <c r="E112" s="41">
        <f t="shared" si="25"/>
        <v>2996</v>
      </c>
      <c r="F112" s="42">
        <f t="shared" si="23"/>
        <v>8.9254327166562397E-2</v>
      </c>
      <c r="G112" s="160"/>
      <c r="H112" s="16">
        <f t="shared" si="24"/>
        <v>10078.750413785971</v>
      </c>
      <c r="I112" s="23">
        <f t="shared" si="26"/>
        <v>0.29725907250386863</v>
      </c>
      <c r="J112" s="149"/>
      <c r="K112" s="149"/>
      <c r="L112" s="103"/>
      <c r="M112" s="103"/>
    </row>
    <row r="113" spans="2:13" x14ac:dyDescent="0.25">
      <c r="B113" s="26" t="s">
        <v>11</v>
      </c>
      <c r="C113" s="41">
        <v>1357</v>
      </c>
      <c r="D113" s="41">
        <v>1517</v>
      </c>
      <c r="E113" s="41">
        <f t="shared" si="25"/>
        <v>2874</v>
      </c>
      <c r="F113" s="42">
        <f t="shared" si="23"/>
        <v>8.5619805165787821E-2</v>
      </c>
      <c r="G113" s="160"/>
      <c r="H113" s="16">
        <f t="shared" si="24"/>
        <v>10817.957132026888</v>
      </c>
      <c r="I113" s="23">
        <f t="shared" si="26"/>
        <v>0.26566938331558337</v>
      </c>
      <c r="J113" s="149"/>
      <c r="K113" s="149"/>
      <c r="L113" s="103"/>
      <c r="M113" s="103"/>
    </row>
    <row r="114" spans="2:13" x14ac:dyDescent="0.25">
      <c r="B114" s="26" t="s">
        <v>12</v>
      </c>
      <c r="C114" s="41">
        <v>1322</v>
      </c>
      <c r="D114" s="41">
        <v>1445</v>
      </c>
      <c r="E114" s="41">
        <f t="shared" si="25"/>
        <v>2767</v>
      </c>
      <c r="F114" s="42">
        <f t="shared" si="23"/>
        <v>8.2432150624124886E-2</v>
      </c>
      <c r="G114" s="158">
        <f>SUM(F114:F116)</f>
        <v>0.23225191408228321</v>
      </c>
      <c r="H114" s="16">
        <f t="shared" si="24"/>
        <v>11642.566727507494</v>
      </c>
      <c r="I114" s="23">
        <f t="shared" si="26"/>
        <v>0.23766236988468392</v>
      </c>
      <c r="J114" s="159">
        <f>(SUM(E114:E116)/SUM(H114:H116))</f>
        <v>0.24628435654418682</v>
      </c>
      <c r="K114" s="149" t="s">
        <v>105</v>
      </c>
      <c r="L114" s="103"/>
      <c r="M114" s="103"/>
    </row>
    <row r="115" spans="2:13" x14ac:dyDescent="0.25">
      <c r="B115" s="26" t="s">
        <v>13</v>
      </c>
      <c r="C115" s="41">
        <v>1171</v>
      </c>
      <c r="D115" s="41">
        <v>1435</v>
      </c>
      <c r="E115" s="41">
        <f t="shared" si="25"/>
        <v>2606</v>
      </c>
      <c r="F115" s="42">
        <f t="shared" si="23"/>
        <v>7.7635773229660088E-2</v>
      </c>
      <c r="G115" s="160"/>
      <c r="H115" s="16">
        <f t="shared" si="24"/>
        <v>9322.4270119206449</v>
      </c>
      <c r="I115" s="23">
        <f t="shared" si="26"/>
        <v>0.27954093892799503</v>
      </c>
      <c r="J115" s="149"/>
      <c r="K115" s="149"/>
      <c r="L115" s="103"/>
      <c r="M115" s="103"/>
    </row>
    <row r="116" spans="2:13" x14ac:dyDescent="0.25">
      <c r="B116" s="26" t="s">
        <v>14</v>
      </c>
      <c r="C116" s="41">
        <v>1123</v>
      </c>
      <c r="D116" s="41">
        <v>1300</v>
      </c>
      <c r="E116" s="41">
        <f t="shared" si="25"/>
        <v>2423</v>
      </c>
      <c r="F116" s="42">
        <f t="shared" si="23"/>
        <v>7.2183990228498224E-2</v>
      </c>
      <c r="G116" s="160"/>
      <c r="H116" s="16">
        <f t="shared" si="24"/>
        <v>10689.473110971636</v>
      </c>
      <c r="I116" s="23">
        <f t="shared" si="26"/>
        <v>0.22667160250518256</v>
      </c>
      <c r="J116" s="149"/>
      <c r="K116" s="149"/>
      <c r="L116" s="103"/>
      <c r="M116" s="103"/>
    </row>
    <row r="117" spans="2:13" x14ac:dyDescent="0.25">
      <c r="B117" s="26" t="s">
        <v>15</v>
      </c>
      <c r="C117" s="41">
        <v>1105</v>
      </c>
      <c r="D117" s="41">
        <v>1375</v>
      </c>
      <c r="E117" s="41">
        <f t="shared" si="25"/>
        <v>2480</v>
      </c>
      <c r="F117" s="42">
        <f t="shared" si="23"/>
        <v>7.388208657312241E-2</v>
      </c>
      <c r="G117" s="158">
        <f>SUM(F117:F120)</f>
        <v>0.26460511812196502</v>
      </c>
      <c r="H117" s="16">
        <f t="shared" si="24"/>
        <v>11234.074024827016</v>
      </c>
      <c r="I117" s="23">
        <f t="shared" si="26"/>
        <v>0.22075695731746681</v>
      </c>
      <c r="J117" s="159">
        <f>(SUM(E117:E120)/SUM(H117:H120))</f>
        <v>0.2518494858718725</v>
      </c>
      <c r="K117" s="149" t="s">
        <v>106</v>
      </c>
      <c r="L117" s="103"/>
      <c r="M117" s="103"/>
    </row>
    <row r="118" spans="2:13" x14ac:dyDescent="0.25">
      <c r="B118" s="26" t="s">
        <v>16</v>
      </c>
      <c r="C118" s="41">
        <v>1055</v>
      </c>
      <c r="D118" s="41">
        <v>1445</v>
      </c>
      <c r="E118" s="41">
        <f t="shared" si="25"/>
        <v>2500</v>
      </c>
      <c r="F118" s="42">
        <f t="shared" si="23"/>
        <v>7.4477909851937918E-2</v>
      </c>
      <c r="G118" s="160"/>
      <c r="H118" s="16">
        <f t="shared" si="24"/>
        <v>9455.3884384073717</v>
      </c>
      <c r="I118" s="23">
        <f t="shared" si="26"/>
        <v>0.26439950259950296</v>
      </c>
      <c r="J118" s="149"/>
      <c r="K118" s="149"/>
      <c r="L118" s="103"/>
      <c r="M118" s="103"/>
    </row>
    <row r="119" spans="2:13" x14ac:dyDescent="0.25">
      <c r="B119" s="26" t="s">
        <v>17</v>
      </c>
      <c r="C119" s="41">
        <v>805</v>
      </c>
      <c r="D119" s="41">
        <v>1283</v>
      </c>
      <c r="E119" s="41">
        <f t="shared" si="25"/>
        <v>2088</v>
      </c>
      <c r="F119" s="42">
        <f t="shared" si="23"/>
        <v>6.220395030833855E-2</v>
      </c>
      <c r="G119" s="160"/>
      <c r="H119" s="16">
        <f t="shared" si="24"/>
        <v>8025.4353281079657</v>
      </c>
      <c r="I119" s="23">
        <f t="shared" si="26"/>
        <v>0.26017280242569168</v>
      </c>
      <c r="J119" s="149"/>
      <c r="K119" s="149"/>
      <c r="L119" s="103"/>
      <c r="M119" s="103"/>
    </row>
    <row r="120" spans="2:13" ht="12.75" customHeight="1" x14ac:dyDescent="0.25">
      <c r="B120" s="26" t="s">
        <v>18</v>
      </c>
      <c r="C120" s="41">
        <v>683</v>
      </c>
      <c r="D120" s="41">
        <v>1131</v>
      </c>
      <c r="E120" s="41">
        <f t="shared" si="25"/>
        <v>1814</v>
      </c>
      <c r="F120" s="42">
        <f t="shared" si="23"/>
        <v>5.404117138856615E-2</v>
      </c>
      <c r="G120" s="160"/>
      <c r="H120" s="16">
        <f t="shared" si="24"/>
        <v>6552.1982253582128</v>
      </c>
      <c r="I120" s="23">
        <f t="shared" si="26"/>
        <v>0.27685365088307101</v>
      </c>
      <c r="J120" s="149"/>
      <c r="K120" s="149"/>
      <c r="L120" s="103"/>
      <c r="M120" s="103"/>
    </row>
    <row r="121" spans="2:13" ht="12.75" customHeight="1" x14ac:dyDescent="0.25">
      <c r="B121" s="26" t="s">
        <v>19</v>
      </c>
      <c r="C121" s="41">
        <v>547</v>
      </c>
      <c r="D121" s="41">
        <v>858</v>
      </c>
      <c r="E121" s="41">
        <f t="shared" si="25"/>
        <v>1405</v>
      </c>
      <c r="F121" s="42">
        <f t="shared" si="23"/>
        <v>4.1856585336789105E-2</v>
      </c>
      <c r="G121" s="158">
        <f>SUM(F121:F123)</f>
        <v>0.12270980427205291</v>
      </c>
      <c r="H121" s="16">
        <f t="shared" si="24"/>
        <v>4230.6036044335324</v>
      </c>
      <c r="I121" s="23">
        <f t="shared" si="26"/>
        <v>0.33210391030906478</v>
      </c>
      <c r="J121" s="159">
        <f>(SUM(E121:E123)/SUM(H121:H123))</f>
        <v>0.3107807544372479</v>
      </c>
      <c r="K121" s="149" t="s">
        <v>117</v>
      </c>
      <c r="L121" s="103"/>
      <c r="M121" s="103"/>
    </row>
    <row r="122" spans="2:13" x14ac:dyDescent="0.25">
      <c r="B122" s="26" t="s">
        <v>20</v>
      </c>
      <c r="C122" s="41">
        <v>388</v>
      </c>
      <c r="D122" s="41">
        <v>615</v>
      </c>
      <c r="E122" s="41">
        <f t="shared" si="25"/>
        <v>1003</v>
      </c>
      <c r="F122" s="42">
        <f t="shared" si="23"/>
        <v>2.9880537432597491E-2</v>
      </c>
      <c r="G122" s="160"/>
      <c r="H122" s="16">
        <f t="shared" si="24"/>
        <v>3461.5481329087797</v>
      </c>
      <c r="I122" s="23">
        <f t="shared" si="26"/>
        <v>0.28975474599487</v>
      </c>
      <c r="J122" s="149"/>
      <c r="K122" s="149"/>
      <c r="L122" s="103"/>
      <c r="M122" s="103"/>
    </row>
    <row r="123" spans="2:13" x14ac:dyDescent="0.25">
      <c r="B123" s="26" t="s">
        <v>98</v>
      </c>
      <c r="C123" s="41">
        <v>611</v>
      </c>
      <c r="D123" s="41">
        <v>1100</v>
      </c>
      <c r="E123" s="41">
        <f t="shared" si="25"/>
        <v>1711</v>
      </c>
      <c r="F123" s="42">
        <f t="shared" si="23"/>
        <v>5.097268150266631E-2</v>
      </c>
      <c r="G123" s="160"/>
      <c r="H123" s="16">
        <f t="shared" si="24"/>
        <v>5561.5647209324507</v>
      </c>
      <c r="I123" s="23">
        <f t="shared" si="26"/>
        <v>0.30764723344137118</v>
      </c>
      <c r="J123" s="149"/>
      <c r="K123" s="149"/>
      <c r="L123" s="103"/>
      <c r="M123" s="103"/>
    </row>
    <row r="124" spans="2:13" x14ac:dyDescent="0.25">
      <c r="B124" s="26" t="s">
        <v>22</v>
      </c>
      <c r="C124" s="41">
        <f>SUM(C109:C123)</f>
        <v>15140</v>
      </c>
      <c r="D124" s="41">
        <f>SUM(D109:D123)</f>
        <v>18427</v>
      </c>
      <c r="E124" s="41">
        <f>SUM(E109:E123)</f>
        <v>33567</v>
      </c>
      <c r="F124" s="42">
        <f t="shared" si="23"/>
        <v>1</v>
      </c>
      <c r="G124" s="43">
        <f>SUM(G109:G123)</f>
        <v>1</v>
      </c>
      <c r="H124" s="16">
        <f>SUM(H109:H123)</f>
        <v>133658.1901207889</v>
      </c>
      <c r="I124" s="23">
        <f t="shared" si="26"/>
        <v>0.25114061450080238</v>
      </c>
      <c r="J124" s="27">
        <f>(SUM(E109:E123)/SUM(H109:H123))</f>
        <v>0.25114061450080238</v>
      </c>
      <c r="K124" s="26" t="s">
        <v>137</v>
      </c>
      <c r="L124" s="103"/>
      <c r="M124" s="103"/>
    </row>
    <row r="125" spans="2:13" ht="15.75" customHeight="1" x14ac:dyDescent="0.25">
      <c r="B125" s="39" t="s">
        <v>192</v>
      </c>
    </row>
    <row r="126" spans="2:13" ht="12.75" customHeight="1" x14ac:dyDescent="0.25">
      <c r="B126" s="39" t="s">
        <v>193</v>
      </c>
    </row>
    <row r="127" spans="2:13" ht="12.75" customHeight="1" x14ac:dyDescent="0.25">
      <c r="B127" s="39" t="s">
        <v>194</v>
      </c>
    </row>
    <row r="128" spans="2:13" ht="12.75" customHeight="1" x14ac:dyDescent="0.25">
      <c r="B128" s="39" t="s">
        <v>195</v>
      </c>
    </row>
    <row r="129" spans="1:13" ht="12.75" customHeight="1" x14ac:dyDescent="0.25">
      <c r="B129" s="39" t="s">
        <v>196</v>
      </c>
    </row>
    <row r="130" spans="1:13" ht="12.75" customHeight="1" x14ac:dyDescent="0.25">
      <c r="B130" s="39" t="s">
        <v>197</v>
      </c>
      <c r="K130" s="34"/>
      <c r="L130" s="34"/>
      <c r="M130" s="34"/>
    </row>
    <row r="131" spans="1:13" x14ac:dyDescent="0.25">
      <c r="A131" s="6"/>
      <c r="B131" s="6"/>
      <c r="C131" s="6"/>
      <c r="D131" s="6"/>
      <c r="K131" s="34"/>
      <c r="L131" s="34"/>
      <c r="M131" s="34"/>
    </row>
    <row r="132" spans="1:13" s="71" customFormat="1" x14ac:dyDescent="0.25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</row>
    <row r="133" spans="1:13" ht="12.75" customHeight="1" x14ac:dyDescent="0.25"/>
    <row r="134" spans="1:13" ht="25.5" customHeight="1" x14ac:dyDescent="0.25">
      <c r="B134" s="117" t="s">
        <v>199</v>
      </c>
      <c r="C134" s="117"/>
      <c r="D134" s="117"/>
      <c r="E134" s="117"/>
      <c r="F134" s="117"/>
      <c r="G134" s="117"/>
      <c r="H134" s="117"/>
      <c r="I134" s="117"/>
      <c r="J134" s="117"/>
      <c r="K134" s="117"/>
      <c r="L134" s="104"/>
      <c r="M134" s="104"/>
    </row>
    <row r="135" spans="1:13" x14ac:dyDescent="0.25">
      <c r="B135" s="118" t="s">
        <v>111</v>
      </c>
      <c r="C135" s="163" t="s">
        <v>118</v>
      </c>
      <c r="D135" s="164"/>
      <c r="E135" s="164"/>
      <c r="F135" s="165"/>
      <c r="G135" s="129" t="s">
        <v>125</v>
      </c>
      <c r="H135" s="129"/>
      <c r="I135" s="129"/>
      <c r="J135" s="129"/>
      <c r="K135" s="129"/>
      <c r="L135" s="104"/>
      <c r="M135" s="104"/>
    </row>
    <row r="136" spans="1:13" x14ac:dyDescent="0.25">
      <c r="B136" s="119"/>
      <c r="C136" s="31" t="s">
        <v>84</v>
      </c>
      <c r="D136" s="31" t="s">
        <v>85</v>
      </c>
      <c r="E136" s="22" t="s">
        <v>103</v>
      </c>
      <c r="F136" s="22" t="s">
        <v>123</v>
      </c>
      <c r="G136" s="35" t="s">
        <v>86</v>
      </c>
      <c r="H136" s="35" t="s">
        <v>87</v>
      </c>
      <c r="I136" s="35" t="s">
        <v>88</v>
      </c>
      <c r="J136" s="30" t="s">
        <v>103</v>
      </c>
      <c r="K136" s="30" t="s">
        <v>123</v>
      </c>
      <c r="L136" s="104"/>
      <c r="M136" s="104"/>
    </row>
    <row r="137" spans="1:13" x14ac:dyDescent="0.2">
      <c r="B137" s="101" t="str">
        <f t="shared" ref="B137:B148" si="27">C30</f>
        <v>El Sena</v>
      </c>
      <c r="C137" s="102">
        <v>121</v>
      </c>
      <c r="D137" s="102">
        <v>138</v>
      </c>
      <c r="E137" s="64">
        <f>SUM(C137:D137)</f>
        <v>259</v>
      </c>
      <c r="F137" s="83">
        <f t="shared" ref="F137:F148" si="28">E137/$E$149</f>
        <v>6.1828598710909524E-2</v>
      </c>
      <c r="G137" s="90">
        <v>172</v>
      </c>
      <c r="H137" s="90">
        <v>193</v>
      </c>
      <c r="I137" s="90">
        <v>187</v>
      </c>
      <c r="J137" s="58">
        <f>SUM(G137:I137)</f>
        <v>552</v>
      </c>
      <c r="K137" s="84">
        <f t="shared" ref="K137:K148" si="29">J137/$J$149</f>
        <v>6.4328166880316978E-2</v>
      </c>
      <c r="L137" s="104"/>
      <c r="M137" s="104"/>
    </row>
    <row r="138" spans="1:13" x14ac:dyDescent="0.2">
      <c r="B138" s="101" t="str">
        <f t="shared" si="27"/>
        <v>Los Andes</v>
      </c>
      <c r="C138" s="102">
        <v>150</v>
      </c>
      <c r="D138" s="102">
        <v>160</v>
      </c>
      <c r="E138" s="64">
        <f t="shared" ref="E138:E148" si="30">SUM(C138:D138)</f>
        <v>310</v>
      </c>
      <c r="F138" s="83">
        <f t="shared" si="28"/>
        <v>7.4003342086416804E-2</v>
      </c>
      <c r="G138" s="90">
        <v>194</v>
      </c>
      <c r="H138" s="90">
        <v>224</v>
      </c>
      <c r="I138" s="90">
        <v>216</v>
      </c>
      <c r="J138" s="58">
        <f t="shared" ref="J138:J148" si="31">SUM(G138:I138)</f>
        <v>634</v>
      </c>
      <c r="K138" s="84">
        <f t="shared" si="29"/>
        <v>7.3884162685001753E-2</v>
      </c>
      <c r="L138" s="104"/>
      <c r="M138" s="104"/>
    </row>
    <row r="139" spans="1:13" x14ac:dyDescent="0.2">
      <c r="B139" s="101" t="str">
        <f t="shared" si="27"/>
        <v>Los Guayacanes</v>
      </c>
      <c r="C139" s="102">
        <v>303</v>
      </c>
      <c r="D139" s="102">
        <v>330</v>
      </c>
      <c r="E139" s="64">
        <f t="shared" si="30"/>
        <v>633</v>
      </c>
      <c r="F139" s="83">
        <f t="shared" si="28"/>
        <v>0.15111005013129625</v>
      </c>
      <c r="G139" s="90">
        <v>428</v>
      </c>
      <c r="H139" s="90">
        <v>435</v>
      </c>
      <c r="I139" s="90">
        <v>418</v>
      </c>
      <c r="J139" s="58">
        <f t="shared" si="31"/>
        <v>1281</v>
      </c>
      <c r="K139" s="84">
        <f t="shared" si="29"/>
        <v>0.14928330031464865</v>
      </c>
      <c r="L139" s="104"/>
      <c r="M139" s="104"/>
    </row>
    <row r="140" spans="1:13" ht="25.5" x14ac:dyDescent="0.2">
      <c r="B140" s="101" t="str">
        <f t="shared" si="27"/>
        <v>Chiminangos Segunda Etapa</v>
      </c>
      <c r="C140" s="102">
        <v>324</v>
      </c>
      <c r="D140" s="102">
        <v>361</v>
      </c>
      <c r="E140" s="64">
        <f t="shared" si="30"/>
        <v>685</v>
      </c>
      <c r="F140" s="83">
        <f t="shared" si="28"/>
        <v>0.16352351396514681</v>
      </c>
      <c r="G140" s="90">
        <v>350</v>
      </c>
      <c r="H140" s="90">
        <v>444</v>
      </c>
      <c r="I140" s="90">
        <v>513</v>
      </c>
      <c r="J140" s="58">
        <f t="shared" si="31"/>
        <v>1307</v>
      </c>
      <c r="K140" s="84">
        <f t="shared" si="29"/>
        <v>0.15231325020393893</v>
      </c>
      <c r="L140" s="104"/>
      <c r="M140" s="104"/>
    </row>
    <row r="141" spans="1:13" ht="25.5" x14ac:dyDescent="0.2">
      <c r="B141" s="101" t="str">
        <f t="shared" si="27"/>
        <v>Chiminangos Primera Etapa</v>
      </c>
      <c r="C141" s="102">
        <v>178</v>
      </c>
      <c r="D141" s="102">
        <v>205</v>
      </c>
      <c r="E141" s="64">
        <f t="shared" si="30"/>
        <v>383</v>
      </c>
      <c r="F141" s="83">
        <f t="shared" si="28"/>
        <v>9.1429935545476251E-2</v>
      </c>
      <c r="G141" s="90">
        <v>257</v>
      </c>
      <c r="H141" s="90">
        <v>264</v>
      </c>
      <c r="I141" s="90">
        <v>247</v>
      </c>
      <c r="J141" s="58">
        <f t="shared" si="31"/>
        <v>768</v>
      </c>
      <c r="K141" s="84">
        <f t="shared" si="29"/>
        <v>8.9500058268267096E-2</v>
      </c>
      <c r="L141" s="104"/>
      <c r="M141" s="104"/>
    </row>
    <row r="142" spans="1:13" x14ac:dyDescent="0.2">
      <c r="B142" s="101" t="str">
        <f t="shared" si="27"/>
        <v>Metropolitano del Norte</v>
      </c>
      <c r="C142" s="102">
        <v>123</v>
      </c>
      <c r="D142" s="102">
        <v>148</v>
      </c>
      <c r="E142" s="64">
        <f t="shared" si="30"/>
        <v>271</v>
      </c>
      <c r="F142" s="83">
        <f t="shared" si="28"/>
        <v>6.4693244211028886E-2</v>
      </c>
      <c r="G142" s="90">
        <v>171</v>
      </c>
      <c r="H142" s="90">
        <v>198</v>
      </c>
      <c r="I142" s="90">
        <v>174</v>
      </c>
      <c r="J142" s="58">
        <f t="shared" si="31"/>
        <v>543</v>
      </c>
      <c r="K142" s="84">
        <f t="shared" si="29"/>
        <v>6.327933807248573E-2</v>
      </c>
      <c r="L142" s="104"/>
      <c r="M142" s="104"/>
    </row>
    <row r="143" spans="1:13" ht="25.5" x14ac:dyDescent="0.2">
      <c r="B143" s="101" t="str">
        <f t="shared" si="27"/>
        <v>Los Parques - Barranquilla</v>
      </c>
      <c r="C143" s="102">
        <v>79</v>
      </c>
      <c r="D143" s="102">
        <v>70</v>
      </c>
      <c r="E143" s="64">
        <f t="shared" si="30"/>
        <v>149</v>
      </c>
      <c r="F143" s="83">
        <f t="shared" si="28"/>
        <v>3.5569348293148721E-2</v>
      </c>
      <c r="G143" s="90">
        <v>90</v>
      </c>
      <c r="H143" s="90">
        <v>106</v>
      </c>
      <c r="I143" s="90">
        <v>103</v>
      </c>
      <c r="J143" s="58">
        <f t="shared" si="31"/>
        <v>299</v>
      </c>
      <c r="K143" s="84">
        <f t="shared" si="29"/>
        <v>3.4844423726838367E-2</v>
      </c>
      <c r="L143" s="104"/>
      <c r="M143" s="104"/>
    </row>
    <row r="144" spans="1:13" x14ac:dyDescent="0.2">
      <c r="B144" s="101" t="str">
        <f t="shared" si="27"/>
        <v>Villa del Sol</v>
      </c>
      <c r="C144" s="102">
        <v>1</v>
      </c>
      <c r="D144" s="102" t="s">
        <v>74</v>
      </c>
      <c r="E144" s="64">
        <f t="shared" si="30"/>
        <v>1</v>
      </c>
      <c r="F144" s="83">
        <f t="shared" si="28"/>
        <v>2.3872045834328001E-4</v>
      </c>
      <c r="G144" s="90">
        <v>1</v>
      </c>
      <c r="H144" s="90">
        <v>2</v>
      </c>
      <c r="I144" s="90">
        <v>4</v>
      </c>
      <c r="J144" s="58">
        <f t="shared" si="31"/>
        <v>7</v>
      </c>
      <c r="K144" s="84">
        <f t="shared" si="29"/>
        <v>8.1575573942430947E-4</v>
      </c>
      <c r="L144" s="104"/>
      <c r="M144" s="104"/>
    </row>
    <row r="145" spans="1:13" x14ac:dyDescent="0.2">
      <c r="B145" s="101" t="str">
        <f t="shared" si="27"/>
        <v>Paseo de los Almendros</v>
      </c>
      <c r="C145" s="102">
        <v>82</v>
      </c>
      <c r="D145" s="102">
        <v>87</v>
      </c>
      <c r="E145" s="64">
        <f t="shared" si="30"/>
        <v>169</v>
      </c>
      <c r="F145" s="83">
        <f t="shared" si="28"/>
        <v>4.0343757460014326E-2</v>
      </c>
      <c r="G145" s="90">
        <v>138</v>
      </c>
      <c r="H145" s="90">
        <v>147</v>
      </c>
      <c r="I145" s="90">
        <v>127</v>
      </c>
      <c r="J145" s="58">
        <f t="shared" si="31"/>
        <v>412</v>
      </c>
      <c r="K145" s="84">
        <f t="shared" si="29"/>
        <v>4.8013052091830787E-2</v>
      </c>
      <c r="L145" s="104"/>
      <c r="M145" s="104"/>
    </row>
    <row r="146" spans="1:13" x14ac:dyDescent="0.2">
      <c r="B146" s="101" t="str">
        <f t="shared" si="27"/>
        <v>Los Andes B- La Rivera</v>
      </c>
      <c r="C146" s="102">
        <v>161</v>
      </c>
      <c r="D146" s="102">
        <v>160</v>
      </c>
      <c r="E146" s="64">
        <f t="shared" si="30"/>
        <v>321</v>
      </c>
      <c r="F146" s="83">
        <f t="shared" si="28"/>
        <v>7.6629267128192888E-2</v>
      </c>
      <c r="G146" s="90">
        <v>199</v>
      </c>
      <c r="H146" s="90">
        <v>236</v>
      </c>
      <c r="I146" s="90">
        <v>214</v>
      </c>
      <c r="J146" s="58">
        <f t="shared" si="31"/>
        <v>649</v>
      </c>
      <c r="K146" s="84">
        <f t="shared" si="29"/>
        <v>7.5632210698053842E-2</v>
      </c>
      <c r="L146" s="104"/>
      <c r="M146" s="104"/>
    </row>
    <row r="147" spans="1:13" x14ac:dyDescent="0.2">
      <c r="B147" s="101" t="str">
        <f t="shared" si="27"/>
        <v>Torres de Comfandi</v>
      </c>
      <c r="C147" s="102">
        <v>5</v>
      </c>
      <c r="D147" s="102">
        <v>4</v>
      </c>
      <c r="E147" s="64">
        <f t="shared" si="30"/>
        <v>9</v>
      </c>
      <c r="F147" s="83">
        <f t="shared" si="28"/>
        <v>2.1484841250895203E-3</v>
      </c>
      <c r="G147" s="90">
        <v>8</v>
      </c>
      <c r="H147" s="90">
        <v>15</v>
      </c>
      <c r="I147" s="90">
        <v>11</v>
      </c>
      <c r="J147" s="58">
        <f t="shared" si="31"/>
        <v>34</v>
      </c>
      <c r="K147" s="84">
        <f t="shared" si="29"/>
        <v>3.9622421629180752E-3</v>
      </c>
      <c r="L147" s="104"/>
      <c r="M147" s="104"/>
    </row>
    <row r="148" spans="1:13" ht="25.5" x14ac:dyDescent="0.2">
      <c r="B148" s="101" t="str">
        <f t="shared" si="27"/>
        <v xml:space="preserve">Villa del Prado - El Guabito </v>
      </c>
      <c r="C148" s="102">
        <v>461</v>
      </c>
      <c r="D148" s="102">
        <v>538</v>
      </c>
      <c r="E148" s="64">
        <f t="shared" si="30"/>
        <v>999</v>
      </c>
      <c r="F148" s="83">
        <f t="shared" si="28"/>
        <v>0.23848173788493673</v>
      </c>
      <c r="G148" s="90">
        <v>703</v>
      </c>
      <c r="H148" s="90">
        <v>732</v>
      </c>
      <c r="I148" s="90">
        <v>660</v>
      </c>
      <c r="J148" s="58">
        <f t="shared" si="31"/>
        <v>2095</v>
      </c>
      <c r="K148" s="84">
        <f t="shared" si="29"/>
        <v>0.2441440391562755</v>
      </c>
      <c r="L148" s="104"/>
      <c r="M148" s="104"/>
    </row>
    <row r="149" spans="1:13" ht="25.5" x14ac:dyDescent="0.25">
      <c r="B149" s="29" t="s">
        <v>207</v>
      </c>
      <c r="C149" s="25">
        <f t="shared" ref="C149:K149" si="32">SUM(C137:C148)</f>
        <v>1988</v>
      </c>
      <c r="D149" s="25">
        <f t="shared" si="32"/>
        <v>2201</v>
      </c>
      <c r="E149" s="25">
        <f t="shared" si="32"/>
        <v>4189</v>
      </c>
      <c r="F149" s="63">
        <f t="shared" si="32"/>
        <v>0.99999999999999989</v>
      </c>
      <c r="G149" s="25">
        <f t="shared" si="32"/>
        <v>2711</v>
      </c>
      <c r="H149" s="25">
        <f t="shared" si="32"/>
        <v>2996</v>
      </c>
      <c r="I149" s="25">
        <f t="shared" si="32"/>
        <v>2874</v>
      </c>
      <c r="J149" s="25">
        <f t="shared" si="32"/>
        <v>8581</v>
      </c>
      <c r="K149" s="63">
        <f t="shared" si="32"/>
        <v>1</v>
      </c>
      <c r="L149" s="104"/>
      <c r="M149" s="104"/>
    </row>
    <row r="150" spans="1:13" x14ac:dyDescent="0.25">
      <c r="B150" s="39" t="s">
        <v>203</v>
      </c>
      <c r="C150" s="33"/>
      <c r="D150" s="33"/>
      <c r="E150" s="34"/>
      <c r="F150" s="12"/>
      <c r="G150" s="34"/>
      <c r="H150" s="34"/>
      <c r="I150" s="34"/>
      <c r="J150" s="34"/>
      <c r="K150" s="12"/>
      <c r="L150" s="34"/>
      <c r="M150" s="34"/>
    </row>
    <row r="151" spans="1:13" x14ac:dyDescent="0.25">
      <c r="B151" s="39" t="s">
        <v>204</v>
      </c>
      <c r="C151" s="33"/>
      <c r="D151" s="33"/>
      <c r="E151" s="34"/>
      <c r="F151" s="12"/>
      <c r="G151" s="34"/>
      <c r="H151" s="34"/>
      <c r="I151" s="34"/>
      <c r="J151" s="34"/>
      <c r="K151" s="12"/>
      <c r="L151" s="34"/>
      <c r="M151" s="34"/>
    </row>
    <row r="152" spans="1:13" x14ac:dyDescent="0.25">
      <c r="A152" s="39"/>
      <c r="C152" s="33"/>
      <c r="D152" s="33"/>
      <c r="E152" s="34"/>
      <c r="F152" s="12"/>
      <c r="G152" s="34"/>
      <c r="H152" s="34"/>
      <c r="I152" s="34"/>
      <c r="J152" s="34"/>
      <c r="K152" s="12"/>
      <c r="L152" s="34"/>
      <c r="M152" s="34"/>
    </row>
    <row r="153" spans="1:13" x14ac:dyDescent="0.25">
      <c r="A153" s="39"/>
      <c r="B153" s="33"/>
      <c r="C153" s="33"/>
      <c r="D153" s="34"/>
      <c r="E153" s="12"/>
      <c r="F153" s="34"/>
      <c r="G153" s="34"/>
      <c r="H153" s="34"/>
      <c r="I153" s="34"/>
      <c r="J153" s="12"/>
      <c r="K153" s="34"/>
      <c r="L153" s="34"/>
      <c r="M153" s="34"/>
    </row>
    <row r="154" spans="1:13" ht="27.75" customHeight="1" x14ac:dyDescent="0.25">
      <c r="A154" s="117" t="s">
        <v>200</v>
      </c>
      <c r="B154" s="117"/>
      <c r="C154" s="117"/>
      <c r="D154" s="117"/>
      <c r="E154" s="117"/>
      <c r="F154" s="117"/>
      <c r="G154" s="117"/>
      <c r="H154" s="117"/>
      <c r="I154" s="117"/>
      <c r="J154" s="117"/>
      <c r="K154" s="117"/>
      <c r="L154" s="117"/>
      <c r="M154" s="104"/>
    </row>
    <row r="155" spans="1:13" ht="15" customHeight="1" x14ac:dyDescent="0.25">
      <c r="A155" s="118" t="s">
        <v>111</v>
      </c>
      <c r="B155" s="137" t="s">
        <v>126</v>
      </c>
      <c r="C155" s="137"/>
      <c r="D155" s="137"/>
      <c r="E155" s="137"/>
      <c r="F155" s="137"/>
      <c r="G155" s="129" t="s">
        <v>127</v>
      </c>
      <c r="H155" s="129"/>
      <c r="I155" s="129"/>
      <c r="J155" s="129"/>
      <c r="K155" s="129"/>
      <c r="L155" s="129"/>
      <c r="M155" s="104"/>
    </row>
    <row r="156" spans="1:13" x14ac:dyDescent="0.25">
      <c r="A156" s="119"/>
      <c r="B156" s="32" t="s">
        <v>89</v>
      </c>
      <c r="C156" s="32" t="s">
        <v>90</v>
      </c>
      <c r="D156" s="32" t="s">
        <v>91</v>
      </c>
      <c r="E156" s="22" t="s">
        <v>103</v>
      </c>
      <c r="F156" s="22" t="s">
        <v>123</v>
      </c>
      <c r="G156" s="35" t="s">
        <v>92</v>
      </c>
      <c r="H156" s="35" t="s">
        <v>93</v>
      </c>
      <c r="I156" s="35" t="s">
        <v>94</v>
      </c>
      <c r="J156" s="35" t="s">
        <v>95</v>
      </c>
      <c r="K156" s="38" t="s">
        <v>103</v>
      </c>
      <c r="L156" s="38" t="s">
        <v>123</v>
      </c>
      <c r="M156" s="104"/>
    </row>
    <row r="157" spans="1:13" x14ac:dyDescent="0.25">
      <c r="A157" s="101" t="str">
        <f t="shared" ref="A157:A168" si="33">B137</f>
        <v>El Sena</v>
      </c>
      <c r="B157" s="24">
        <v>186</v>
      </c>
      <c r="C157" s="24">
        <v>170</v>
      </c>
      <c r="D157" s="24">
        <v>142</v>
      </c>
      <c r="E157" s="13">
        <f>SUM(B157:D157)</f>
        <v>498</v>
      </c>
      <c r="F157" s="81">
        <f t="shared" ref="F157:F168" si="34">E157/$E$169</f>
        <v>6.3878912262698817E-2</v>
      </c>
      <c r="G157" s="59">
        <v>194</v>
      </c>
      <c r="H157" s="59">
        <v>181</v>
      </c>
      <c r="I157" s="59">
        <v>169</v>
      </c>
      <c r="J157" s="59">
        <v>148</v>
      </c>
      <c r="K157" s="36">
        <f>SUM(G157:J157)</f>
        <v>692</v>
      </c>
      <c r="L157" s="86">
        <f t="shared" ref="L157:L168" si="35">K157/$K$169</f>
        <v>7.7910380544922317E-2</v>
      </c>
      <c r="M157" s="104"/>
    </row>
    <row r="158" spans="1:13" x14ac:dyDescent="0.25">
      <c r="A158" s="101" t="str">
        <f t="shared" si="33"/>
        <v>Los Andes</v>
      </c>
      <c r="B158" s="24">
        <v>216</v>
      </c>
      <c r="C158" s="24">
        <v>199</v>
      </c>
      <c r="D158" s="24">
        <v>181</v>
      </c>
      <c r="E158" s="13">
        <f t="shared" ref="E158:E168" si="36">SUM(B158:D158)</f>
        <v>596</v>
      </c>
      <c r="F158" s="81">
        <f t="shared" si="34"/>
        <v>7.6449461262185742E-2</v>
      </c>
      <c r="G158" s="59">
        <v>183</v>
      </c>
      <c r="H158" s="59">
        <v>178</v>
      </c>
      <c r="I158" s="59">
        <v>172</v>
      </c>
      <c r="J158" s="59">
        <v>134</v>
      </c>
      <c r="K158" s="36">
        <f t="shared" ref="K158:K168" si="37">SUM(G158:J158)</f>
        <v>667</v>
      </c>
      <c r="L158" s="86">
        <f t="shared" si="35"/>
        <v>7.509569916685431E-2</v>
      </c>
      <c r="M158" s="104"/>
    </row>
    <row r="159" spans="1:13" x14ac:dyDescent="0.25">
      <c r="A159" s="101" t="str">
        <f t="shared" si="33"/>
        <v>Los Guayacanes</v>
      </c>
      <c r="B159" s="24">
        <v>406</v>
      </c>
      <c r="C159" s="24">
        <v>423</v>
      </c>
      <c r="D159" s="24">
        <v>408</v>
      </c>
      <c r="E159" s="13">
        <f t="shared" si="36"/>
        <v>1237</v>
      </c>
      <c r="F159" s="81">
        <f t="shared" si="34"/>
        <v>0.15867111339148282</v>
      </c>
      <c r="G159" s="59">
        <v>370</v>
      </c>
      <c r="H159" s="59">
        <v>356</v>
      </c>
      <c r="I159" s="59">
        <v>289</v>
      </c>
      <c r="J159" s="59">
        <v>291</v>
      </c>
      <c r="K159" s="36">
        <f t="shared" si="37"/>
        <v>1306</v>
      </c>
      <c r="L159" s="86">
        <f t="shared" si="35"/>
        <v>0.14703895519027246</v>
      </c>
      <c r="M159" s="104"/>
    </row>
    <row r="160" spans="1:13" x14ac:dyDescent="0.25">
      <c r="A160" s="101" t="str">
        <f t="shared" si="33"/>
        <v>Chiminangos Segunda Etapa</v>
      </c>
      <c r="B160" s="24">
        <v>509</v>
      </c>
      <c r="C160" s="24">
        <v>447</v>
      </c>
      <c r="D160" s="24">
        <v>355</v>
      </c>
      <c r="E160" s="13">
        <f t="shared" si="36"/>
        <v>1311</v>
      </c>
      <c r="F160" s="81">
        <f t="shared" si="34"/>
        <v>0.16816316059517702</v>
      </c>
      <c r="G160" s="59">
        <v>334</v>
      </c>
      <c r="H160" s="59">
        <v>354</v>
      </c>
      <c r="I160" s="59">
        <v>382</v>
      </c>
      <c r="J160" s="59">
        <v>340</v>
      </c>
      <c r="K160" s="36">
        <f t="shared" si="37"/>
        <v>1410</v>
      </c>
      <c r="L160" s="86">
        <f t="shared" si="35"/>
        <v>0.15874802972303534</v>
      </c>
      <c r="M160" s="104"/>
    </row>
    <row r="161" spans="1:13" x14ac:dyDescent="0.25">
      <c r="A161" s="101" t="str">
        <f t="shared" si="33"/>
        <v>Chiminangos Primera Etapa</v>
      </c>
      <c r="B161" s="24">
        <v>217</v>
      </c>
      <c r="C161" s="24">
        <v>222</v>
      </c>
      <c r="D161" s="24">
        <v>224</v>
      </c>
      <c r="E161" s="13">
        <f t="shared" si="36"/>
        <v>663</v>
      </c>
      <c r="F161" s="81">
        <f t="shared" si="34"/>
        <v>8.5043612108773731E-2</v>
      </c>
      <c r="G161" s="59">
        <v>211</v>
      </c>
      <c r="H161" s="59">
        <v>183</v>
      </c>
      <c r="I161" s="59">
        <v>161</v>
      </c>
      <c r="J161" s="59">
        <v>158</v>
      </c>
      <c r="K161" s="36">
        <f t="shared" si="37"/>
        <v>713</v>
      </c>
      <c r="L161" s="86">
        <f t="shared" si="35"/>
        <v>8.0274712902499434E-2</v>
      </c>
      <c r="M161" s="104"/>
    </row>
    <row r="162" spans="1:13" x14ac:dyDescent="0.25">
      <c r="A162" s="101" t="str">
        <f t="shared" si="33"/>
        <v>Metropolitano del Norte</v>
      </c>
      <c r="B162" s="24">
        <v>181</v>
      </c>
      <c r="C162" s="24">
        <v>149</v>
      </c>
      <c r="D162" s="24">
        <v>169</v>
      </c>
      <c r="E162" s="13">
        <f t="shared" si="36"/>
        <v>499</v>
      </c>
      <c r="F162" s="81">
        <f t="shared" si="34"/>
        <v>6.4007183170856852E-2</v>
      </c>
      <c r="G162" s="59">
        <v>175</v>
      </c>
      <c r="H162" s="59">
        <v>176</v>
      </c>
      <c r="I162" s="59">
        <v>137</v>
      </c>
      <c r="J162" s="59">
        <v>99</v>
      </c>
      <c r="K162" s="36">
        <f t="shared" si="37"/>
        <v>587</v>
      </c>
      <c r="L162" s="86">
        <f t="shared" si="35"/>
        <v>6.6088718757036702E-2</v>
      </c>
      <c r="M162" s="104"/>
    </row>
    <row r="163" spans="1:13" x14ac:dyDescent="0.25">
      <c r="A163" s="101" t="str">
        <f t="shared" si="33"/>
        <v>Los Parques - Barranquilla</v>
      </c>
      <c r="B163" s="24">
        <v>97</v>
      </c>
      <c r="C163" s="24">
        <v>100</v>
      </c>
      <c r="D163" s="24">
        <v>87</v>
      </c>
      <c r="E163" s="13">
        <f t="shared" si="36"/>
        <v>284</v>
      </c>
      <c r="F163" s="81">
        <f t="shared" si="34"/>
        <v>3.6428937916880448E-2</v>
      </c>
      <c r="G163" s="59">
        <v>86</v>
      </c>
      <c r="H163" s="59">
        <v>84</v>
      </c>
      <c r="I163" s="59">
        <v>57</v>
      </c>
      <c r="J163" s="59">
        <v>78</v>
      </c>
      <c r="K163" s="36">
        <f t="shared" si="37"/>
        <v>305</v>
      </c>
      <c r="L163" s="86">
        <f t="shared" si="35"/>
        <v>3.4339112812429635E-2</v>
      </c>
      <c r="M163" s="104"/>
    </row>
    <row r="164" spans="1:13" x14ac:dyDescent="0.25">
      <c r="A164" s="101" t="str">
        <f t="shared" si="33"/>
        <v>Villa del Sol</v>
      </c>
      <c r="B164" s="24">
        <v>1</v>
      </c>
      <c r="C164" s="24">
        <v>2</v>
      </c>
      <c r="D164" s="24" t="s">
        <v>74</v>
      </c>
      <c r="E164" s="13">
        <f t="shared" si="36"/>
        <v>3</v>
      </c>
      <c r="F164" s="81">
        <f t="shared" si="34"/>
        <v>3.8481272447408928E-4</v>
      </c>
      <c r="G164" s="59">
        <v>1</v>
      </c>
      <c r="H164" s="59">
        <v>1</v>
      </c>
      <c r="I164" s="59">
        <v>3</v>
      </c>
      <c r="J164" s="59">
        <v>2</v>
      </c>
      <c r="K164" s="36">
        <f t="shared" si="37"/>
        <v>7</v>
      </c>
      <c r="L164" s="86">
        <f t="shared" si="35"/>
        <v>7.8811078585904078E-4</v>
      </c>
      <c r="M164" s="104"/>
    </row>
    <row r="165" spans="1:13" x14ac:dyDescent="0.25">
      <c r="A165" s="101" t="str">
        <f t="shared" si="33"/>
        <v>Paseo de los Almendros</v>
      </c>
      <c r="B165" s="24">
        <v>114</v>
      </c>
      <c r="C165" s="24">
        <v>115</v>
      </c>
      <c r="D165" s="24">
        <v>98</v>
      </c>
      <c r="E165" s="13">
        <f t="shared" si="36"/>
        <v>327</v>
      </c>
      <c r="F165" s="81">
        <f t="shared" si="34"/>
        <v>4.194458696767573E-2</v>
      </c>
      <c r="G165" s="59">
        <v>128</v>
      </c>
      <c r="H165" s="59">
        <v>102</v>
      </c>
      <c r="I165" s="59">
        <v>93</v>
      </c>
      <c r="J165" s="59">
        <v>93</v>
      </c>
      <c r="K165" s="36">
        <f t="shared" si="37"/>
        <v>416</v>
      </c>
      <c r="L165" s="86">
        <f t="shared" si="35"/>
        <v>4.6836298131051564E-2</v>
      </c>
      <c r="M165" s="104"/>
    </row>
    <row r="166" spans="1:13" x14ac:dyDescent="0.25">
      <c r="A166" s="101" t="str">
        <f t="shared" si="33"/>
        <v>Los Andes B- La Rivera</v>
      </c>
      <c r="B166" s="24">
        <v>234</v>
      </c>
      <c r="C166" s="24">
        <v>184</v>
      </c>
      <c r="D166" s="24">
        <v>177</v>
      </c>
      <c r="E166" s="13">
        <f t="shared" si="36"/>
        <v>595</v>
      </c>
      <c r="F166" s="81">
        <f t="shared" si="34"/>
        <v>7.6321190354027707E-2</v>
      </c>
      <c r="G166" s="59">
        <v>176</v>
      </c>
      <c r="H166" s="59">
        <v>193</v>
      </c>
      <c r="I166" s="59">
        <v>182</v>
      </c>
      <c r="J166" s="59">
        <v>140</v>
      </c>
      <c r="K166" s="36">
        <f t="shared" si="37"/>
        <v>691</v>
      </c>
      <c r="L166" s="86">
        <f t="shared" si="35"/>
        <v>7.7797793289799591E-2</v>
      </c>
      <c r="M166" s="104"/>
    </row>
    <row r="167" spans="1:13" x14ac:dyDescent="0.25">
      <c r="A167" s="101" t="str">
        <f t="shared" si="33"/>
        <v>Torres de Comfandi</v>
      </c>
      <c r="B167" s="24">
        <v>5</v>
      </c>
      <c r="C167" s="24">
        <v>3</v>
      </c>
      <c r="D167" s="24">
        <v>5</v>
      </c>
      <c r="E167" s="13">
        <f t="shared" si="36"/>
        <v>13</v>
      </c>
      <c r="F167" s="81">
        <f t="shared" si="34"/>
        <v>1.6675218060543868E-3</v>
      </c>
      <c r="G167" s="59">
        <v>11</v>
      </c>
      <c r="H167" s="59">
        <v>14</v>
      </c>
      <c r="I167" s="59">
        <v>8</v>
      </c>
      <c r="J167" s="59">
        <v>5</v>
      </c>
      <c r="K167" s="36">
        <f t="shared" si="37"/>
        <v>38</v>
      </c>
      <c r="L167" s="86">
        <f t="shared" si="35"/>
        <v>4.2783156946633637E-3</v>
      </c>
      <c r="M167" s="104"/>
    </row>
    <row r="168" spans="1:13" x14ac:dyDescent="0.25">
      <c r="A168" s="101" t="str">
        <f t="shared" si="33"/>
        <v xml:space="preserve">Villa del Prado - El Guabito </v>
      </c>
      <c r="B168" s="24">
        <v>601</v>
      </c>
      <c r="C168" s="24">
        <v>592</v>
      </c>
      <c r="D168" s="24">
        <v>577</v>
      </c>
      <c r="E168" s="13">
        <f t="shared" si="36"/>
        <v>1770</v>
      </c>
      <c r="F168" s="81">
        <f t="shared" si="34"/>
        <v>0.22703950743971268</v>
      </c>
      <c r="G168" s="59">
        <v>611</v>
      </c>
      <c r="H168" s="59">
        <v>678</v>
      </c>
      <c r="I168" s="59">
        <v>435</v>
      </c>
      <c r="J168" s="59">
        <v>326</v>
      </c>
      <c r="K168" s="36">
        <f t="shared" si="37"/>
        <v>2050</v>
      </c>
      <c r="L168" s="86">
        <f t="shared" si="35"/>
        <v>0.23080387300157623</v>
      </c>
      <c r="M168" s="104"/>
    </row>
    <row r="169" spans="1:13" ht="25.5" x14ac:dyDescent="0.25">
      <c r="A169" s="29" t="s">
        <v>207</v>
      </c>
      <c r="B169" s="16">
        <f t="shared" ref="B169:L169" si="38">SUM(B157:B168)</f>
        <v>2767</v>
      </c>
      <c r="C169" s="16">
        <f t="shared" si="38"/>
        <v>2606</v>
      </c>
      <c r="D169" s="16">
        <f t="shared" si="38"/>
        <v>2423</v>
      </c>
      <c r="E169" s="16">
        <f t="shared" si="38"/>
        <v>7796</v>
      </c>
      <c r="F169" s="63">
        <f t="shared" si="38"/>
        <v>1</v>
      </c>
      <c r="G169" s="16">
        <f t="shared" si="38"/>
        <v>2480</v>
      </c>
      <c r="H169" s="16">
        <f t="shared" si="38"/>
        <v>2500</v>
      </c>
      <c r="I169" s="16">
        <f t="shared" si="38"/>
        <v>2088</v>
      </c>
      <c r="J169" s="16">
        <f t="shared" si="38"/>
        <v>1814</v>
      </c>
      <c r="K169" s="16">
        <f t="shared" si="38"/>
        <v>8882</v>
      </c>
      <c r="L169" s="63">
        <f t="shared" si="38"/>
        <v>1</v>
      </c>
      <c r="M169" s="104"/>
    </row>
    <row r="170" spans="1:13" x14ac:dyDescent="0.25">
      <c r="A170" s="39" t="s">
        <v>205</v>
      </c>
      <c r="B170" s="34"/>
      <c r="C170" s="34"/>
      <c r="D170" s="34"/>
      <c r="E170" s="55"/>
      <c r="F170" s="12"/>
      <c r="G170" s="34"/>
      <c r="H170" s="34"/>
      <c r="I170" s="34"/>
      <c r="J170" s="34"/>
      <c r="K170" s="34"/>
      <c r="L170" s="12"/>
      <c r="M170" s="34"/>
    </row>
    <row r="171" spans="1:13" x14ac:dyDescent="0.25">
      <c r="A171" s="128" t="s">
        <v>206</v>
      </c>
      <c r="B171" s="128"/>
      <c r="C171" s="128"/>
      <c r="D171" s="128"/>
      <c r="E171" s="12"/>
      <c r="F171" s="34"/>
      <c r="G171" s="34"/>
      <c r="H171" s="34"/>
      <c r="I171" s="34"/>
      <c r="J171" s="12"/>
      <c r="K171" s="34"/>
      <c r="L171" s="34"/>
      <c r="M171" s="34"/>
    </row>
    <row r="172" spans="1:13" x14ac:dyDescent="0.25">
      <c r="A172" s="33"/>
      <c r="B172" s="33"/>
      <c r="C172" s="33"/>
      <c r="D172" s="92"/>
      <c r="E172" s="12"/>
      <c r="F172" s="34"/>
      <c r="G172" s="34"/>
      <c r="H172" s="34"/>
      <c r="I172" s="34"/>
      <c r="J172" s="12"/>
      <c r="K172" s="34"/>
      <c r="L172" s="34"/>
      <c r="M172" s="34"/>
    </row>
    <row r="173" spans="1:13" x14ac:dyDescent="0.25">
      <c r="A173" s="33"/>
      <c r="B173" s="33"/>
      <c r="C173" s="33"/>
      <c r="D173" s="34"/>
      <c r="E173" s="12"/>
      <c r="F173" s="34"/>
      <c r="G173" s="34"/>
      <c r="H173" s="34"/>
      <c r="I173" s="34"/>
      <c r="J173" s="34"/>
      <c r="K173" s="34"/>
      <c r="L173" s="34"/>
      <c r="M173" s="34"/>
    </row>
    <row r="174" spans="1:13" ht="21.75" customHeight="1" x14ac:dyDescent="0.25">
      <c r="A174" s="33"/>
      <c r="B174" s="117" t="s">
        <v>201</v>
      </c>
      <c r="C174" s="117"/>
      <c r="D174" s="117"/>
      <c r="E174" s="117"/>
      <c r="F174" s="117"/>
      <c r="G174" s="117"/>
      <c r="H174" s="117"/>
      <c r="I174" s="117"/>
      <c r="J174" s="117"/>
      <c r="K174" s="104"/>
      <c r="L174" s="105"/>
      <c r="M174" s="104"/>
    </row>
    <row r="175" spans="1:13" ht="12.75" customHeight="1" x14ac:dyDescent="0.25">
      <c r="B175" s="117" t="s">
        <v>128</v>
      </c>
      <c r="C175" s="117"/>
      <c r="D175" s="117"/>
      <c r="E175" s="117"/>
      <c r="F175" s="117"/>
      <c r="G175" s="117"/>
      <c r="H175" s="130" t="s">
        <v>99</v>
      </c>
      <c r="I175" s="166" t="s">
        <v>129</v>
      </c>
      <c r="J175" s="166"/>
      <c r="K175" s="104"/>
      <c r="L175" s="104"/>
      <c r="M175" s="103"/>
    </row>
    <row r="176" spans="1:13" ht="23.25" customHeight="1" x14ac:dyDescent="0.25">
      <c r="B176" s="11" t="s">
        <v>111</v>
      </c>
      <c r="C176" s="32" t="s">
        <v>96</v>
      </c>
      <c r="D176" s="32" t="s">
        <v>97</v>
      </c>
      <c r="E176" s="32" t="s">
        <v>98</v>
      </c>
      <c r="F176" s="22" t="s">
        <v>103</v>
      </c>
      <c r="G176" s="22" t="s">
        <v>123</v>
      </c>
      <c r="H176" s="130"/>
      <c r="I176" s="166"/>
      <c r="J176" s="166"/>
      <c r="K176" s="104"/>
      <c r="L176" s="106"/>
      <c r="M176" s="103"/>
    </row>
    <row r="177" spans="1:13" ht="23.25" customHeight="1" x14ac:dyDescent="0.25">
      <c r="B177" s="101" t="str">
        <f t="shared" ref="B177:B188" si="39">A157</f>
        <v>El Sena</v>
      </c>
      <c r="C177" s="24">
        <v>121</v>
      </c>
      <c r="D177" s="24">
        <v>111</v>
      </c>
      <c r="E177" s="24">
        <v>221</v>
      </c>
      <c r="F177" s="64">
        <f>SUM(C177:E177)</f>
        <v>453</v>
      </c>
      <c r="G177" s="83">
        <f t="shared" ref="G177:G188" si="40">F177/$F$189</f>
        <v>0.1099781500364166</v>
      </c>
      <c r="H177" s="59">
        <v>2454</v>
      </c>
      <c r="I177" s="131">
        <f t="shared" ref="I177:I189" si="41">H177/$H$189</f>
        <v>7.3107516310662257E-2</v>
      </c>
      <c r="J177" s="132"/>
      <c r="K177" s="104"/>
      <c r="L177" s="104"/>
      <c r="M177" s="103"/>
    </row>
    <row r="178" spans="1:13" ht="23.25" customHeight="1" x14ac:dyDescent="0.25">
      <c r="B178" s="101" t="str">
        <f t="shared" si="39"/>
        <v>Los Andes</v>
      </c>
      <c r="C178" s="24">
        <v>108</v>
      </c>
      <c r="D178" s="24">
        <v>78</v>
      </c>
      <c r="E178" s="24">
        <v>165</v>
      </c>
      <c r="F178" s="64">
        <f t="shared" ref="F178:F188" si="42">SUM(C178:E178)</f>
        <v>351</v>
      </c>
      <c r="G178" s="83">
        <f t="shared" si="40"/>
        <v>8.5214857975236702E-2</v>
      </c>
      <c r="H178" s="59">
        <v>2558</v>
      </c>
      <c r="I178" s="131">
        <f t="shared" si="41"/>
        <v>7.6205797360502869E-2</v>
      </c>
      <c r="J178" s="132"/>
      <c r="K178" s="104"/>
      <c r="L178" s="104"/>
      <c r="M178" s="103"/>
    </row>
    <row r="179" spans="1:13" ht="23.25" customHeight="1" x14ac:dyDescent="0.25">
      <c r="B179" s="101" t="str">
        <f t="shared" si="39"/>
        <v>Los Guayacanes</v>
      </c>
      <c r="C179" s="24">
        <v>298</v>
      </c>
      <c r="D179" s="24">
        <v>207</v>
      </c>
      <c r="E179" s="24">
        <v>321</v>
      </c>
      <c r="F179" s="64">
        <f t="shared" si="42"/>
        <v>826</v>
      </c>
      <c r="G179" s="83">
        <f t="shared" si="40"/>
        <v>0.2005341102209274</v>
      </c>
      <c r="H179" s="59">
        <v>5283</v>
      </c>
      <c r="I179" s="131">
        <f t="shared" si="41"/>
        <v>0.1573867190991152</v>
      </c>
      <c r="J179" s="132"/>
      <c r="K179" s="104"/>
      <c r="L179" s="104"/>
      <c r="M179" s="103"/>
    </row>
    <row r="180" spans="1:13" ht="23.25" customHeight="1" x14ac:dyDescent="0.25">
      <c r="B180" s="101" t="str">
        <f t="shared" si="39"/>
        <v>Chiminangos Segunda Etapa</v>
      </c>
      <c r="C180" s="24">
        <v>201</v>
      </c>
      <c r="D180" s="24">
        <v>117</v>
      </c>
      <c r="E180" s="24">
        <v>207</v>
      </c>
      <c r="F180" s="64">
        <f t="shared" si="42"/>
        <v>525</v>
      </c>
      <c r="G180" s="83">
        <f t="shared" si="40"/>
        <v>0.12745812090313183</v>
      </c>
      <c r="H180" s="59">
        <v>5238</v>
      </c>
      <c r="I180" s="131">
        <f t="shared" si="41"/>
        <v>0.15604611672178031</v>
      </c>
      <c r="J180" s="132"/>
      <c r="K180" s="104"/>
      <c r="L180" s="104"/>
      <c r="M180" s="103"/>
    </row>
    <row r="181" spans="1:13" ht="23.25" customHeight="1" x14ac:dyDescent="0.25">
      <c r="B181" s="101" t="str">
        <f t="shared" si="39"/>
        <v>Chiminangos Primera Etapa</v>
      </c>
      <c r="C181" s="24">
        <v>126</v>
      </c>
      <c r="D181" s="24">
        <v>83</v>
      </c>
      <c r="E181" s="24">
        <v>99</v>
      </c>
      <c r="F181" s="64">
        <f t="shared" si="42"/>
        <v>308</v>
      </c>
      <c r="G181" s="83">
        <f t="shared" si="40"/>
        <v>7.4775430929837336E-2</v>
      </c>
      <c r="H181" s="59">
        <v>2835</v>
      </c>
      <c r="I181" s="131">
        <f t="shared" si="41"/>
        <v>8.4457949772097599E-2</v>
      </c>
      <c r="J181" s="132"/>
      <c r="K181" s="104"/>
      <c r="L181" s="104"/>
      <c r="M181" s="103"/>
    </row>
    <row r="182" spans="1:13" ht="23.25" customHeight="1" x14ac:dyDescent="0.25">
      <c r="B182" s="101" t="str">
        <f t="shared" si="39"/>
        <v>Metropolitano del Norte</v>
      </c>
      <c r="C182" s="24">
        <v>87</v>
      </c>
      <c r="D182" s="24">
        <v>66</v>
      </c>
      <c r="E182" s="24">
        <v>141</v>
      </c>
      <c r="F182" s="64">
        <f t="shared" si="42"/>
        <v>294</v>
      </c>
      <c r="G182" s="83">
        <f t="shared" si="40"/>
        <v>7.1376547705753829E-2</v>
      </c>
      <c r="H182" s="59">
        <v>2194</v>
      </c>
      <c r="I182" s="131">
        <f t="shared" si="41"/>
        <v>6.5361813686060713E-2</v>
      </c>
      <c r="J182" s="132"/>
      <c r="K182" s="104"/>
      <c r="L182" s="104"/>
      <c r="M182" s="103"/>
    </row>
    <row r="183" spans="1:13" ht="23.25" customHeight="1" x14ac:dyDescent="0.25">
      <c r="B183" s="101" t="str">
        <f t="shared" si="39"/>
        <v>Los Parques - Barranquilla</v>
      </c>
      <c r="C183" s="24">
        <v>72</v>
      </c>
      <c r="D183" s="24">
        <v>43</v>
      </c>
      <c r="E183" s="24">
        <v>70</v>
      </c>
      <c r="F183" s="64">
        <f t="shared" si="42"/>
        <v>185</v>
      </c>
      <c r="G183" s="83">
        <f t="shared" si="40"/>
        <v>4.4913814032532168E-2</v>
      </c>
      <c r="H183" s="59">
        <v>1222</v>
      </c>
      <c r="I183" s="131">
        <f t="shared" si="41"/>
        <v>3.6404802335627255E-2</v>
      </c>
      <c r="J183" s="132"/>
      <c r="K183" s="104"/>
      <c r="L183" s="104"/>
      <c r="M183" s="103"/>
    </row>
    <row r="184" spans="1:13" ht="23.25" customHeight="1" x14ac:dyDescent="0.25">
      <c r="B184" s="101" t="str">
        <f t="shared" si="39"/>
        <v>Villa del Sol</v>
      </c>
      <c r="C184" s="24">
        <v>1</v>
      </c>
      <c r="D184" s="24" t="s">
        <v>74</v>
      </c>
      <c r="E184" s="24">
        <v>0</v>
      </c>
      <c r="F184" s="64">
        <f t="shared" si="42"/>
        <v>1</v>
      </c>
      <c r="G184" s="83">
        <f t="shared" si="40"/>
        <v>2.4277737314882253E-4</v>
      </c>
      <c r="H184" s="59">
        <v>19</v>
      </c>
      <c r="I184" s="131">
        <f t="shared" si="41"/>
        <v>5.6603211487472817E-4</v>
      </c>
      <c r="J184" s="132"/>
      <c r="K184" s="104"/>
      <c r="L184" s="104"/>
      <c r="M184" s="103"/>
    </row>
    <row r="185" spans="1:13" ht="23.25" customHeight="1" x14ac:dyDescent="0.25">
      <c r="B185" s="101" t="str">
        <f t="shared" si="39"/>
        <v>Paseo de los Almendros</v>
      </c>
      <c r="C185" s="24">
        <v>53</v>
      </c>
      <c r="D185" s="24">
        <v>48</v>
      </c>
      <c r="E185" s="24">
        <v>85</v>
      </c>
      <c r="F185" s="64">
        <f t="shared" si="42"/>
        <v>186</v>
      </c>
      <c r="G185" s="83">
        <f t="shared" si="40"/>
        <v>4.5156591405680992E-2</v>
      </c>
      <c r="H185" s="59">
        <v>1510</v>
      </c>
      <c r="I185" s="131">
        <f t="shared" si="41"/>
        <v>4.4984657550570503E-2</v>
      </c>
      <c r="J185" s="132"/>
      <c r="K185" s="104"/>
      <c r="L185" s="104"/>
      <c r="M185" s="103"/>
    </row>
    <row r="186" spans="1:13" ht="23.25" customHeight="1" x14ac:dyDescent="0.25">
      <c r="B186" s="101" t="str">
        <f t="shared" si="39"/>
        <v>Los Andes B- La Rivera</v>
      </c>
      <c r="C186" s="24">
        <v>100</v>
      </c>
      <c r="D186" s="24">
        <v>83</v>
      </c>
      <c r="E186" s="24">
        <v>135</v>
      </c>
      <c r="F186" s="64">
        <f t="shared" si="42"/>
        <v>318</v>
      </c>
      <c r="G186" s="83">
        <f t="shared" si="40"/>
        <v>7.7203204661325561E-2</v>
      </c>
      <c r="H186" s="59">
        <v>2574</v>
      </c>
      <c r="I186" s="131">
        <f t="shared" si="41"/>
        <v>7.6682455983555275E-2</v>
      </c>
      <c r="J186" s="132"/>
      <c r="K186" s="104"/>
      <c r="L186" s="104"/>
      <c r="M186" s="103"/>
    </row>
    <row r="187" spans="1:13" ht="23.25" customHeight="1" x14ac:dyDescent="0.25">
      <c r="B187" s="101" t="str">
        <f t="shared" si="39"/>
        <v>Torres de Comfandi</v>
      </c>
      <c r="C187" s="24">
        <v>9</v>
      </c>
      <c r="D187" s="24">
        <v>3</v>
      </c>
      <c r="E187" s="24">
        <v>6</v>
      </c>
      <c r="F187" s="64">
        <f t="shared" si="42"/>
        <v>18</v>
      </c>
      <c r="G187" s="83">
        <f t="shared" si="40"/>
        <v>4.3699927166788053E-3</v>
      </c>
      <c r="H187" s="59">
        <v>112</v>
      </c>
      <c r="I187" s="131">
        <f t="shared" si="41"/>
        <v>3.3366103613668187E-3</v>
      </c>
      <c r="J187" s="132"/>
      <c r="K187" s="104"/>
      <c r="L187" s="104"/>
      <c r="M187" s="103"/>
    </row>
    <row r="188" spans="1:13" ht="23.25" customHeight="1" x14ac:dyDescent="0.25">
      <c r="B188" s="101" t="str">
        <f t="shared" si="39"/>
        <v xml:space="preserve">Villa del Prado - El Guabito </v>
      </c>
      <c r="C188" s="24">
        <v>229</v>
      </c>
      <c r="D188" s="24">
        <v>164</v>
      </c>
      <c r="E188" s="24">
        <v>261</v>
      </c>
      <c r="F188" s="64">
        <f t="shared" si="42"/>
        <v>654</v>
      </c>
      <c r="G188" s="83">
        <f t="shared" si="40"/>
        <v>0.15877640203932994</v>
      </c>
      <c r="H188" s="59">
        <v>7568</v>
      </c>
      <c r="I188" s="131">
        <f t="shared" si="41"/>
        <v>0.22545952870378647</v>
      </c>
      <c r="J188" s="132"/>
      <c r="K188" s="104"/>
      <c r="L188" s="104"/>
      <c r="M188" s="103"/>
    </row>
    <row r="189" spans="1:13" ht="25.5" x14ac:dyDescent="0.25">
      <c r="B189" s="87" t="s">
        <v>207</v>
      </c>
      <c r="C189" s="88">
        <f t="shared" ref="C189:H189" si="43">SUM(C177:C188)</f>
        <v>1405</v>
      </c>
      <c r="D189" s="88">
        <f t="shared" si="43"/>
        <v>1003</v>
      </c>
      <c r="E189" s="88">
        <f t="shared" si="43"/>
        <v>1711</v>
      </c>
      <c r="F189" s="88">
        <f t="shared" si="43"/>
        <v>4119</v>
      </c>
      <c r="G189" s="56">
        <f t="shared" si="43"/>
        <v>0.99999999999999989</v>
      </c>
      <c r="H189" s="38">
        <f t="shared" si="43"/>
        <v>33567</v>
      </c>
      <c r="I189" s="131">
        <f t="shared" si="41"/>
        <v>1</v>
      </c>
      <c r="J189" s="132"/>
      <c r="K189" s="104"/>
      <c r="L189" s="104"/>
      <c r="M189" s="103"/>
    </row>
    <row r="190" spans="1:13" ht="12.75" customHeight="1" x14ac:dyDescent="0.25">
      <c r="B190" s="133" t="s">
        <v>222</v>
      </c>
      <c r="C190" s="133"/>
      <c r="D190" s="133"/>
      <c r="E190" s="133"/>
      <c r="F190" s="133"/>
      <c r="G190" s="34"/>
      <c r="H190" s="34"/>
      <c r="I190" s="34"/>
      <c r="J190" s="34"/>
      <c r="K190" s="34"/>
      <c r="L190" s="34"/>
    </row>
    <row r="191" spans="1:13" x14ac:dyDescent="0.25">
      <c r="F191" s="12"/>
      <c r="G191" s="34"/>
      <c r="H191" s="34"/>
      <c r="I191" s="34"/>
      <c r="J191" s="34"/>
      <c r="K191" s="34"/>
      <c r="L191" s="34"/>
    </row>
    <row r="192" spans="1:13" x14ac:dyDescent="0.25">
      <c r="A192" s="33"/>
      <c r="B192" s="33"/>
      <c r="C192" s="33"/>
      <c r="D192" s="34"/>
      <c r="E192" s="12"/>
      <c r="F192" s="34"/>
      <c r="G192" s="34"/>
      <c r="H192" s="34"/>
      <c r="I192" s="34"/>
      <c r="J192" s="12"/>
      <c r="K192" s="34"/>
      <c r="L192" s="34"/>
      <c r="M192" s="34"/>
    </row>
    <row r="193" spans="1:13" ht="42" customHeight="1" x14ac:dyDescent="0.25">
      <c r="B193" s="114" t="s">
        <v>202</v>
      </c>
      <c r="C193" s="115"/>
      <c r="D193" s="115"/>
      <c r="E193" s="115"/>
      <c r="F193" s="115"/>
      <c r="G193" s="115"/>
      <c r="H193" s="116"/>
      <c r="I193" s="124" t="s">
        <v>231</v>
      </c>
      <c r="J193" s="125"/>
      <c r="K193" s="125"/>
      <c r="L193" s="126"/>
      <c r="M193" s="103"/>
    </row>
    <row r="194" spans="1:13" x14ac:dyDescent="0.25">
      <c r="B194" s="21" t="s">
        <v>140</v>
      </c>
      <c r="C194" s="40" t="s">
        <v>23</v>
      </c>
      <c r="D194" s="40" t="s">
        <v>24</v>
      </c>
      <c r="E194" s="40" t="s">
        <v>50</v>
      </c>
      <c r="F194" s="21" t="s">
        <v>23</v>
      </c>
      <c r="G194" s="21" t="s">
        <v>24</v>
      </c>
      <c r="H194" s="21" t="s">
        <v>50</v>
      </c>
      <c r="I194" s="40"/>
      <c r="J194" s="40" t="s">
        <v>143</v>
      </c>
      <c r="K194" s="40" t="s">
        <v>144</v>
      </c>
      <c r="L194" s="40" t="s">
        <v>50</v>
      </c>
      <c r="M194" s="103"/>
    </row>
    <row r="195" spans="1:13" x14ac:dyDescent="0.25">
      <c r="B195" s="26" t="s">
        <v>25</v>
      </c>
      <c r="C195" s="41">
        <v>507</v>
      </c>
      <c r="D195" s="41">
        <v>1481</v>
      </c>
      <c r="E195" s="41">
        <f>SUM(C195:D195)</f>
        <v>1988</v>
      </c>
      <c r="F195" s="99">
        <f t="shared" ref="F195:F203" si="44">+C195/E195</f>
        <v>0.25503018108651909</v>
      </c>
      <c r="G195" s="99">
        <f t="shared" ref="G195:G203" si="45">+D195/E195</f>
        <v>0.74496981891348091</v>
      </c>
      <c r="H195" s="15">
        <f t="shared" ref="H195:H203" si="46">+F195+G195</f>
        <v>1</v>
      </c>
      <c r="I195" s="49" t="s">
        <v>141</v>
      </c>
      <c r="J195" s="93">
        <f>+(C195+C196)/(E195+E196)</f>
        <v>0.36026380873866448</v>
      </c>
      <c r="K195" s="94">
        <f>+(D195+D196)/(E195+E196)</f>
        <v>0.63973619126133552</v>
      </c>
      <c r="L195" s="47">
        <f>+J195+K195</f>
        <v>1</v>
      </c>
      <c r="M195" s="103"/>
    </row>
    <row r="196" spans="1:13" x14ac:dyDescent="0.25">
      <c r="B196" s="26" t="s">
        <v>26</v>
      </c>
      <c r="C196" s="41">
        <v>367</v>
      </c>
      <c r="D196" s="41">
        <v>71</v>
      </c>
      <c r="E196" s="41">
        <f t="shared" ref="E196:E202" si="47">SUM(C196:D196)</f>
        <v>438</v>
      </c>
      <c r="F196" s="99">
        <f t="shared" si="44"/>
        <v>0.83789954337899542</v>
      </c>
      <c r="G196" s="99">
        <f t="shared" si="45"/>
        <v>0.16210045662100456</v>
      </c>
      <c r="H196" s="15">
        <f t="shared" si="46"/>
        <v>1</v>
      </c>
      <c r="I196" s="50"/>
      <c r="J196" s="95"/>
      <c r="K196" s="96"/>
      <c r="L196" s="48"/>
      <c r="M196" s="103"/>
    </row>
    <row r="197" spans="1:13" x14ac:dyDescent="0.25">
      <c r="B197" s="26" t="s">
        <v>27</v>
      </c>
      <c r="C197" s="41">
        <v>2232</v>
      </c>
      <c r="D197" s="41">
        <v>71</v>
      </c>
      <c r="E197" s="41">
        <f t="shared" si="47"/>
        <v>2303</v>
      </c>
      <c r="F197" s="99">
        <f t="shared" si="44"/>
        <v>0.96917064698219713</v>
      </c>
      <c r="G197" s="99">
        <f t="shared" si="45"/>
        <v>3.0829353017802867E-2</v>
      </c>
      <c r="H197" s="15">
        <f t="shared" si="46"/>
        <v>1</v>
      </c>
      <c r="I197" s="45" t="s">
        <v>145</v>
      </c>
      <c r="J197" s="97">
        <f t="shared" ref="J197:K202" si="48">+F197</f>
        <v>0.96917064698219713</v>
      </c>
      <c r="K197" s="97">
        <f t="shared" si="48"/>
        <v>3.0829353017802867E-2</v>
      </c>
      <c r="L197" s="43">
        <f t="shared" ref="L197:L202" si="49">+J197+K197</f>
        <v>1</v>
      </c>
      <c r="M197" s="103"/>
    </row>
    <row r="198" spans="1:13" ht="25.5" x14ac:dyDescent="0.25">
      <c r="B198" s="26" t="s">
        <v>29</v>
      </c>
      <c r="C198" s="41">
        <v>3190</v>
      </c>
      <c r="D198" s="41">
        <v>124</v>
      </c>
      <c r="E198" s="41">
        <f t="shared" si="47"/>
        <v>3314</v>
      </c>
      <c r="F198" s="99">
        <f t="shared" si="44"/>
        <v>0.96258298129149067</v>
      </c>
      <c r="G198" s="99">
        <f t="shared" si="45"/>
        <v>3.7417018708509352E-2</v>
      </c>
      <c r="H198" s="15">
        <f t="shared" si="46"/>
        <v>1</v>
      </c>
      <c r="I198" s="45" t="s">
        <v>146</v>
      </c>
      <c r="J198" s="97">
        <f t="shared" si="48"/>
        <v>0.96258298129149067</v>
      </c>
      <c r="K198" s="97">
        <f t="shared" si="48"/>
        <v>3.7417018708509352E-2</v>
      </c>
      <c r="L198" s="43">
        <f t="shared" si="49"/>
        <v>1</v>
      </c>
      <c r="M198" s="103"/>
    </row>
    <row r="199" spans="1:13" ht="25.5" x14ac:dyDescent="0.25">
      <c r="B199" s="26" t="s">
        <v>30</v>
      </c>
      <c r="C199" s="41">
        <v>2117</v>
      </c>
      <c r="D199" s="41">
        <v>54</v>
      </c>
      <c r="E199" s="41">
        <f t="shared" si="47"/>
        <v>2171</v>
      </c>
      <c r="F199" s="99">
        <f t="shared" si="44"/>
        <v>0.97512666973744822</v>
      </c>
      <c r="G199" s="99">
        <f t="shared" si="45"/>
        <v>2.487333026255182E-2</v>
      </c>
      <c r="H199" s="15">
        <f t="shared" si="46"/>
        <v>1</v>
      </c>
      <c r="I199" s="45" t="s">
        <v>142</v>
      </c>
      <c r="J199" s="97">
        <f t="shared" si="48"/>
        <v>0.97512666973744822</v>
      </c>
      <c r="K199" s="97">
        <f t="shared" si="48"/>
        <v>2.487333026255182E-2</v>
      </c>
      <c r="L199" s="43">
        <f t="shared" si="49"/>
        <v>1</v>
      </c>
      <c r="M199" s="103"/>
    </row>
    <row r="200" spans="1:13" ht="25.5" customHeight="1" x14ac:dyDescent="0.25">
      <c r="B200" s="26" t="s">
        <v>28</v>
      </c>
      <c r="C200" s="41">
        <v>1091</v>
      </c>
      <c r="D200" s="41">
        <v>70</v>
      </c>
      <c r="E200" s="41">
        <f t="shared" si="47"/>
        <v>1161</v>
      </c>
      <c r="F200" s="99">
        <f t="shared" si="44"/>
        <v>0.93970714900947461</v>
      </c>
      <c r="G200" s="99">
        <f t="shared" si="45"/>
        <v>6.0292850990525407E-2</v>
      </c>
      <c r="H200" s="15">
        <f t="shared" si="46"/>
        <v>1</v>
      </c>
      <c r="I200" s="46" t="s">
        <v>148</v>
      </c>
      <c r="J200" s="97">
        <f t="shared" si="48"/>
        <v>0.93970714900947461</v>
      </c>
      <c r="K200" s="97">
        <f t="shared" si="48"/>
        <v>6.0292850990525407E-2</v>
      </c>
      <c r="L200" s="43">
        <f t="shared" si="49"/>
        <v>1</v>
      </c>
      <c r="M200" s="103"/>
    </row>
    <row r="201" spans="1:13" ht="54" customHeight="1" x14ac:dyDescent="0.25">
      <c r="B201" s="26" t="s">
        <v>31</v>
      </c>
      <c r="C201" s="41">
        <v>1543</v>
      </c>
      <c r="D201" s="41">
        <v>1496</v>
      </c>
      <c r="E201" s="41">
        <f t="shared" si="47"/>
        <v>3039</v>
      </c>
      <c r="F201" s="99">
        <f t="shared" si="44"/>
        <v>0.50773280684435673</v>
      </c>
      <c r="G201" s="99">
        <f t="shared" si="45"/>
        <v>0.49226719315564332</v>
      </c>
      <c r="H201" s="15">
        <f t="shared" si="46"/>
        <v>1</v>
      </c>
      <c r="I201" s="42" t="s">
        <v>147</v>
      </c>
      <c r="J201" s="98">
        <f t="shared" si="48"/>
        <v>0.50773280684435673</v>
      </c>
      <c r="K201" s="98">
        <f t="shared" si="48"/>
        <v>0.49226719315564332</v>
      </c>
      <c r="L201" s="43">
        <f t="shared" si="49"/>
        <v>1</v>
      </c>
      <c r="M201" s="103"/>
    </row>
    <row r="202" spans="1:13" ht="60.75" customHeight="1" x14ac:dyDescent="0.25">
      <c r="B202" s="26" t="s">
        <v>32</v>
      </c>
      <c r="C202" s="41">
        <v>902</v>
      </c>
      <c r="D202" s="41">
        <v>21583</v>
      </c>
      <c r="E202" s="41">
        <f t="shared" si="47"/>
        <v>22485</v>
      </c>
      <c r="F202" s="99">
        <f t="shared" si="44"/>
        <v>4.0115632643984878E-2</v>
      </c>
      <c r="G202" s="99">
        <f t="shared" si="45"/>
        <v>0.95988436735601512</v>
      </c>
      <c r="H202" s="15">
        <f t="shared" si="46"/>
        <v>1</v>
      </c>
      <c r="I202" s="42" t="s">
        <v>157</v>
      </c>
      <c r="J202" s="98">
        <f t="shared" si="48"/>
        <v>4.0115632643984878E-2</v>
      </c>
      <c r="K202" s="98">
        <f t="shared" si="48"/>
        <v>0.95988436735601512</v>
      </c>
      <c r="L202" s="43">
        <f t="shared" si="49"/>
        <v>1</v>
      </c>
      <c r="M202" s="103"/>
    </row>
    <row r="203" spans="1:13" x14ac:dyDescent="0.25">
      <c r="B203" s="26" t="s">
        <v>33</v>
      </c>
      <c r="C203" s="41">
        <v>8741</v>
      </c>
      <c r="D203" s="41">
        <v>24826</v>
      </c>
      <c r="E203" s="41">
        <f>SUM(C203:D203)</f>
        <v>33567</v>
      </c>
      <c r="F203" s="99">
        <f t="shared" si="44"/>
        <v>0.26040456400631573</v>
      </c>
      <c r="G203" s="99">
        <f t="shared" si="45"/>
        <v>0.73959543599368427</v>
      </c>
      <c r="H203" s="15">
        <f t="shared" si="46"/>
        <v>1</v>
      </c>
      <c r="I203" s="45"/>
      <c r="J203" s="45"/>
      <c r="K203" s="45"/>
      <c r="L203" s="45"/>
      <c r="M203" s="103"/>
    </row>
    <row r="204" spans="1:13" x14ac:dyDescent="0.25">
      <c r="B204" s="39" t="s">
        <v>208</v>
      </c>
      <c r="C204" s="39"/>
      <c r="D204" s="39"/>
      <c r="E204" s="39"/>
      <c r="F204" s="51"/>
      <c r="G204" s="51"/>
      <c r="H204" s="51"/>
      <c r="I204" s="51"/>
      <c r="J204" s="51"/>
      <c r="K204" s="51"/>
      <c r="L204" s="51"/>
    </row>
    <row r="205" spans="1:13" x14ac:dyDescent="0.25">
      <c r="B205" s="39" t="s">
        <v>209</v>
      </c>
      <c r="C205" s="39"/>
      <c r="D205" s="39"/>
      <c r="E205" s="39"/>
      <c r="F205" s="51"/>
      <c r="G205" s="51"/>
      <c r="H205" s="51"/>
      <c r="I205" s="51"/>
      <c r="J205" s="51"/>
      <c r="K205" s="51"/>
      <c r="L205" s="51"/>
    </row>
    <row r="206" spans="1:13" x14ac:dyDescent="0.25">
      <c r="B206" s="39" t="s">
        <v>210</v>
      </c>
      <c r="C206" s="39"/>
      <c r="D206" s="39"/>
      <c r="E206" s="39"/>
      <c r="F206" s="51"/>
      <c r="G206" s="51"/>
      <c r="H206" s="51"/>
      <c r="I206" s="51"/>
      <c r="J206" s="51"/>
      <c r="K206" s="51"/>
      <c r="L206" s="51"/>
    </row>
    <row r="207" spans="1:13" x14ac:dyDescent="0.25">
      <c r="B207" s="39" t="s">
        <v>211</v>
      </c>
      <c r="C207" s="39"/>
      <c r="D207" s="39"/>
      <c r="E207" s="39"/>
      <c r="F207" s="51"/>
      <c r="G207" s="51"/>
      <c r="H207" s="51"/>
      <c r="I207" s="51"/>
      <c r="J207" s="51"/>
      <c r="K207" s="51"/>
      <c r="L207" s="51"/>
    </row>
    <row r="208" spans="1:13" x14ac:dyDescent="0.25">
      <c r="A208" s="6"/>
      <c r="B208" s="39" t="s">
        <v>212</v>
      </c>
      <c r="C208" s="6"/>
      <c r="I208" s="51"/>
      <c r="J208" s="51"/>
      <c r="K208" s="51"/>
      <c r="L208" s="51"/>
    </row>
    <row r="209" spans="1:13" x14ac:dyDescent="0.25">
      <c r="B209" s="39" t="s">
        <v>213</v>
      </c>
    </row>
    <row r="210" spans="1:13" x14ac:dyDescent="0.25">
      <c r="B210" s="39" t="s">
        <v>214</v>
      </c>
    </row>
    <row r="211" spans="1:13" s="71" customFormat="1" x14ac:dyDescent="0.25">
      <c r="A211" s="51"/>
      <c r="B211" s="51"/>
      <c r="C211" s="51"/>
      <c r="D211" s="51"/>
      <c r="E211" s="51"/>
      <c r="F211" s="51"/>
      <c r="G211" s="51"/>
      <c r="H211" s="51"/>
      <c r="I211" s="8"/>
      <c r="J211" s="8"/>
      <c r="K211" s="8"/>
      <c r="L211" s="8"/>
      <c r="M211" s="8"/>
    </row>
    <row r="212" spans="1:13" x14ac:dyDescent="0.25">
      <c r="A212" s="51"/>
      <c r="B212" s="51"/>
      <c r="C212" s="51"/>
      <c r="D212" s="51"/>
      <c r="E212" s="51"/>
      <c r="F212" s="51"/>
      <c r="G212" s="51"/>
      <c r="H212" s="51"/>
    </row>
    <row r="213" spans="1:13" ht="51" customHeight="1" x14ac:dyDescent="0.25">
      <c r="B213" s="134" t="s">
        <v>82</v>
      </c>
      <c r="C213" s="127" t="s">
        <v>166</v>
      </c>
      <c r="D213" s="127"/>
      <c r="E213" s="127"/>
      <c r="F213" s="127"/>
      <c r="G213" s="127"/>
      <c r="H213" s="127"/>
      <c r="I213" s="127"/>
      <c r="J213" s="103"/>
      <c r="K213" s="103"/>
      <c r="L213" s="103"/>
      <c r="M213" s="103"/>
    </row>
    <row r="214" spans="1:13" ht="126.75" customHeight="1" x14ac:dyDescent="0.25">
      <c r="B214" s="135"/>
      <c r="C214" s="21" t="s">
        <v>149</v>
      </c>
      <c r="D214" s="21" t="s">
        <v>150</v>
      </c>
      <c r="E214" s="21" t="s">
        <v>151</v>
      </c>
      <c r="F214" s="21" t="s">
        <v>152</v>
      </c>
      <c r="G214" s="21" t="s">
        <v>153</v>
      </c>
      <c r="H214" s="21" t="s">
        <v>155</v>
      </c>
      <c r="I214" s="21" t="s">
        <v>156</v>
      </c>
      <c r="J214" s="103"/>
      <c r="K214" s="103"/>
      <c r="L214" s="103"/>
      <c r="M214" s="103"/>
    </row>
    <row r="215" spans="1:13" x14ac:dyDescent="0.25">
      <c r="B215" s="76" t="str">
        <f t="shared" ref="B215:B226" si="50">B177</f>
        <v>El Sena</v>
      </c>
      <c r="C215" s="17">
        <v>100</v>
      </c>
      <c r="D215" s="17">
        <v>97.435897435897431</v>
      </c>
      <c r="E215" s="17">
        <v>95.283018867924525</v>
      </c>
      <c r="F215" s="17">
        <v>97.058823529411768</v>
      </c>
      <c r="G215" s="17">
        <v>100</v>
      </c>
      <c r="H215" s="17">
        <v>96.875</v>
      </c>
      <c r="I215" s="17">
        <v>51.243781094527364</v>
      </c>
      <c r="J215" s="103"/>
      <c r="K215" s="103"/>
      <c r="L215" s="103"/>
      <c r="M215" s="103"/>
    </row>
    <row r="216" spans="1:13" x14ac:dyDescent="0.25">
      <c r="B216" s="91" t="str">
        <f t="shared" si="50"/>
        <v>Los Andes</v>
      </c>
      <c r="C216" s="17">
        <v>86.486486486486484</v>
      </c>
      <c r="D216" s="17">
        <v>96.666666666666671</v>
      </c>
      <c r="E216" s="17">
        <v>98.387096774193552</v>
      </c>
      <c r="F216" s="17">
        <v>99.401197604790411</v>
      </c>
      <c r="G216" s="17">
        <v>92.10526315789474</v>
      </c>
      <c r="H216" s="17">
        <v>96.781609195402297</v>
      </c>
      <c r="I216" s="17">
        <v>61.038961038961034</v>
      </c>
      <c r="J216" s="103"/>
      <c r="K216" s="103"/>
      <c r="L216" s="103"/>
      <c r="M216" s="103"/>
    </row>
    <row r="217" spans="1:13" x14ac:dyDescent="0.25">
      <c r="B217" s="91" t="str">
        <f t="shared" si="50"/>
        <v>Los Guayacanes</v>
      </c>
      <c r="C217" s="17">
        <v>84.615384615384613</v>
      </c>
      <c r="D217" s="17">
        <v>97.97687861271676</v>
      </c>
      <c r="E217" s="17">
        <v>95.300751879699249</v>
      </c>
      <c r="F217" s="17">
        <v>96.541786743515843</v>
      </c>
      <c r="G217" s="17">
        <v>96.296296296296291</v>
      </c>
      <c r="H217" s="17">
        <v>95.546129374337212</v>
      </c>
      <c r="I217" s="17">
        <v>45.833333333333329</v>
      </c>
      <c r="J217" s="103"/>
      <c r="K217" s="103"/>
      <c r="L217" s="103"/>
      <c r="M217" s="103"/>
    </row>
    <row r="218" spans="1:13" ht="25.5" x14ac:dyDescent="0.25">
      <c r="B218" s="91" t="str">
        <f t="shared" si="50"/>
        <v>Chiminangos Segunda Etapa</v>
      </c>
      <c r="C218" s="17">
        <v>82.857142857142861</v>
      </c>
      <c r="D218" s="17">
        <v>98.324022346368707</v>
      </c>
      <c r="E218" s="17">
        <v>97.045454545454547</v>
      </c>
      <c r="F218" s="17">
        <v>98.586572438162548</v>
      </c>
      <c r="G218" s="17">
        <v>92.972972972972983</v>
      </c>
      <c r="H218" s="17">
        <v>96.428571428571431</v>
      </c>
      <c r="I218" s="17">
        <v>51.351351351351347</v>
      </c>
      <c r="J218" s="103"/>
      <c r="K218" s="103"/>
      <c r="L218" s="103"/>
      <c r="M218" s="103"/>
    </row>
    <row r="219" spans="1:13" ht="25.5" x14ac:dyDescent="0.25">
      <c r="B219" s="91" t="str">
        <f t="shared" si="50"/>
        <v>Chiminangos Primera Etapa</v>
      </c>
      <c r="C219" s="17">
        <v>91.304347826086953</v>
      </c>
      <c r="D219" s="17">
        <v>95.546558704453446</v>
      </c>
      <c r="E219" s="17">
        <v>97.63513513513513</v>
      </c>
      <c r="F219" s="17">
        <v>97.395833333333343</v>
      </c>
      <c r="G219" s="17">
        <v>94.267515923566876</v>
      </c>
      <c r="H219" s="17">
        <v>96.466431095406364</v>
      </c>
      <c r="I219" s="17">
        <v>48.473282442748086</v>
      </c>
      <c r="J219" s="103"/>
      <c r="K219" s="103"/>
      <c r="L219" s="103"/>
      <c r="M219" s="103"/>
    </row>
    <row r="220" spans="1:13" x14ac:dyDescent="0.25">
      <c r="B220" s="91" t="str">
        <f t="shared" si="50"/>
        <v>Metropolitano del Norte</v>
      </c>
      <c r="C220" s="17">
        <v>74.358974358974365</v>
      </c>
      <c r="D220" s="17">
        <v>96.621621621621628</v>
      </c>
      <c r="E220" s="17">
        <v>97.61904761904762</v>
      </c>
      <c r="F220" s="17">
        <v>97.727272727272734</v>
      </c>
      <c r="G220" s="17">
        <v>98.076923076923066</v>
      </c>
      <c r="H220" s="17">
        <v>94.962216624685141</v>
      </c>
      <c r="I220" s="17">
        <v>46.907216494845358</v>
      </c>
      <c r="J220" s="103"/>
      <c r="K220" s="103"/>
      <c r="L220" s="103"/>
      <c r="M220" s="103"/>
    </row>
    <row r="221" spans="1:13" ht="25.5" x14ac:dyDescent="0.25">
      <c r="B221" s="91" t="str">
        <f t="shared" si="50"/>
        <v>Los Parques - Barranquilla</v>
      </c>
      <c r="C221" s="17">
        <v>90.909090909090907</v>
      </c>
      <c r="D221" s="17">
        <v>96.202531645569621</v>
      </c>
      <c r="E221" s="17">
        <v>97.297297297297305</v>
      </c>
      <c r="F221" s="17">
        <v>97.142857142857139</v>
      </c>
      <c r="G221" s="17">
        <v>97.435897435897431</v>
      </c>
      <c r="H221" s="17">
        <v>96.517412935323392</v>
      </c>
      <c r="I221" s="17">
        <v>44.117647058823529</v>
      </c>
      <c r="J221" s="103"/>
      <c r="K221" s="103"/>
      <c r="L221" s="103"/>
      <c r="M221" s="103"/>
    </row>
    <row r="222" spans="1:13" x14ac:dyDescent="0.25">
      <c r="B222" s="91" t="str">
        <f t="shared" si="50"/>
        <v>Villa del Sol</v>
      </c>
      <c r="C222" s="17" t="s">
        <v>74</v>
      </c>
      <c r="D222" s="17" t="s">
        <v>74</v>
      </c>
      <c r="E222" s="17">
        <v>100</v>
      </c>
      <c r="F222" s="17">
        <v>100</v>
      </c>
      <c r="G222" s="17">
        <v>97.560975609756099</v>
      </c>
      <c r="H222" s="17">
        <v>100</v>
      </c>
      <c r="I222" s="17">
        <v>33.333333333333329</v>
      </c>
      <c r="J222" s="103"/>
      <c r="K222" s="103"/>
      <c r="L222" s="103"/>
      <c r="M222" s="103"/>
    </row>
    <row r="223" spans="1:13" x14ac:dyDescent="0.25">
      <c r="B223" s="91" t="str">
        <f t="shared" si="50"/>
        <v>Paseo de los Almendros</v>
      </c>
      <c r="C223" s="17">
        <v>93.75</v>
      </c>
      <c r="D223" s="17">
        <v>96.938775510204081</v>
      </c>
      <c r="E223" s="17">
        <v>93.975903614457835</v>
      </c>
      <c r="F223" s="17">
        <v>95.495495495495504</v>
      </c>
      <c r="G223" s="17">
        <v>90.909090909090907</v>
      </c>
      <c r="H223" s="17">
        <v>95</v>
      </c>
      <c r="I223" s="17">
        <v>51.515151515151516</v>
      </c>
      <c r="J223" s="103"/>
      <c r="K223" s="103"/>
      <c r="L223" s="103"/>
      <c r="M223" s="103"/>
    </row>
    <row r="224" spans="1:13" x14ac:dyDescent="0.25">
      <c r="B224" s="91" t="str">
        <f t="shared" si="50"/>
        <v>Los Andes B- La Rivera</v>
      </c>
      <c r="C224" s="17">
        <v>85.365853658536579</v>
      </c>
      <c r="D224" s="17">
        <v>95.625</v>
      </c>
      <c r="E224" s="17">
        <v>92.4</v>
      </c>
      <c r="F224" s="17">
        <v>95.569620253164558</v>
      </c>
      <c r="G224" s="17">
        <v>86.956521739130437</v>
      </c>
      <c r="H224" s="17">
        <v>92.904656319290467</v>
      </c>
      <c r="I224" s="17">
        <v>56.331877729257641</v>
      </c>
      <c r="J224" s="103"/>
      <c r="K224" s="103"/>
      <c r="L224" s="103"/>
      <c r="M224" s="103"/>
    </row>
    <row r="225" spans="1:13" x14ac:dyDescent="0.25">
      <c r="B225" s="91" t="str">
        <f t="shared" si="50"/>
        <v>Torres de Comfandi</v>
      </c>
      <c r="C225" s="17" t="s">
        <v>74</v>
      </c>
      <c r="D225" s="17">
        <v>100</v>
      </c>
      <c r="E225" s="17">
        <v>90.909090909090907</v>
      </c>
      <c r="F225" s="17">
        <v>100</v>
      </c>
      <c r="G225" s="17">
        <v>75</v>
      </c>
      <c r="H225" s="17">
        <v>93.75</v>
      </c>
      <c r="I225" s="17">
        <v>38.888888888888893</v>
      </c>
      <c r="J225" s="103"/>
      <c r="K225" s="103"/>
      <c r="L225" s="103"/>
      <c r="M225" s="103"/>
    </row>
    <row r="226" spans="1:13" ht="25.5" x14ac:dyDescent="0.25">
      <c r="B226" s="91" t="str">
        <f t="shared" si="50"/>
        <v xml:space="preserve">Villa del Prado - El Guabito </v>
      </c>
      <c r="C226" s="17">
        <v>79.66101694915254</v>
      </c>
      <c r="D226" s="17">
        <v>96.402877697841731</v>
      </c>
      <c r="E226" s="17">
        <v>96.774193548387103</v>
      </c>
      <c r="F226" s="17">
        <v>98.059964726631392</v>
      </c>
      <c r="G226" s="17">
        <v>94.074074074074076</v>
      </c>
      <c r="H226" s="17">
        <v>95.301125082726671</v>
      </c>
      <c r="I226" s="17">
        <v>51.006711409395976</v>
      </c>
      <c r="J226" s="103"/>
      <c r="K226" s="103"/>
      <c r="L226" s="103"/>
      <c r="M226" s="103"/>
    </row>
    <row r="227" spans="1:13" x14ac:dyDescent="0.25">
      <c r="B227" s="11" t="s">
        <v>154</v>
      </c>
      <c r="C227" s="17">
        <f t="shared" ref="C227:I227" si="51">AVERAGE(C215:C226)</f>
        <v>86.930829766085523</v>
      </c>
      <c r="D227" s="17">
        <f t="shared" si="51"/>
        <v>97.067348203758186</v>
      </c>
      <c r="E227" s="17">
        <f t="shared" si="51"/>
        <v>96.052249182557318</v>
      </c>
      <c r="F227" s="17">
        <f t="shared" si="51"/>
        <v>97.748285332886255</v>
      </c>
      <c r="G227" s="17">
        <f t="shared" si="51"/>
        <v>92.971294266300234</v>
      </c>
      <c r="H227" s="17">
        <f t="shared" si="51"/>
        <v>95.877762671311913</v>
      </c>
      <c r="I227" s="17">
        <f t="shared" si="51"/>
        <v>48.336794640884783</v>
      </c>
      <c r="J227" s="103"/>
      <c r="K227" s="103"/>
      <c r="L227" s="103"/>
      <c r="M227" s="103"/>
    </row>
    <row r="228" spans="1:13" x14ac:dyDescent="0.25">
      <c r="B228" s="39" t="s">
        <v>215</v>
      </c>
      <c r="C228" s="52"/>
      <c r="D228" s="52"/>
      <c r="E228" s="52"/>
      <c r="F228" s="52"/>
      <c r="G228" s="52"/>
      <c r="H228" s="52"/>
      <c r="I228" s="52"/>
    </row>
    <row r="229" spans="1:13" x14ac:dyDescent="0.25">
      <c r="B229" s="39" t="s">
        <v>217</v>
      </c>
      <c r="C229" s="52"/>
      <c r="D229" s="52"/>
      <c r="E229" s="52"/>
      <c r="F229" s="52"/>
      <c r="G229" s="52"/>
      <c r="H229" s="52"/>
      <c r="I229" s="52"/>
    </row>
    <row r="230" spans="1:13" x14ac:dyDescent="0.25">
      <c r="B230" s="39" t="s">
        <v>216</v>
      </c>
      <c r="C230" s="52"/>
      <c r="D230" s="52"/>
      <c r="E230" s="52"/>
      <c r="F230" s="52"/>
      <c r="G230" s="52"/>
      <c r="H230" s="52"/>
      <c r="I230" s="52"/>
    </row>
    <row r="231" spans="1:13" x14ac:dyDescent="0.25">
      <c r="B231" s="39" t="s">
        <v>218</v>
      </c>
      <c r="C231" s="6"/>
      <c r="D231" s="6"/>
      <c r="E231" s="6"/>
    </row>
    <row r="232" spans="1:13" x14ac:dyDescent="0.25">
      <c r="B232" s="39" t="s">
        <v>219</v>
      </c>
      <c r="C232" s="6"/>
      <c r="D232" s="6"/>
      <c r="E232" s="6"/>
    </row>
    <row r="233" spans="1:13" x14ac:dyDescent="0.25">
      <c r="B233" s="39" t="s">
        <v>220</v>
      </c>
      <c r="C233" s="6"/>
      <c r="D233" s="6"/>
      <c r="E233" s="6"/>
    </row>
    <row r="234" spans="1:13" x14ac:dyDescent="0.25">
      <c r="B234" s="39" t="s">
        <v>221</v>
      </c>
      <c r="C234" s="6"/>
      <c r="D234" s="6"/>
      <c r="E234" s="6"/>
    </row>
    <row r="235" spans="1:13" x14ac:dyDescent="0.25">
      <c r="A235" s="39"/>
      <c r="B235" s="6"/>
      <c r="C235" s="6"/>
      <c r="D235" s="6"/>
    </row>
    <row r="236" spans="1:13" x14ac:dyDescent="0.25">
      <c r="A236" s="6"/>
      <c r="B236" s="6"/>
      <c r="C236" s="6"/>
      <c r="D236" s="6"/>
    </row>
    <row r="237" spans="1:13" ht="24.75" customHeight="1" x14ac:dyDescent="0.25">
      <c r="B237" s="134" t="s">
        <v>82</v>
      </c>
      <c r="C237" s="127" t="s">
        <v>167</v>
      </c>
      <c r="D237" s="127"/>
      <c r="E237" s="127"/>
      <c r="F237" s="127"/>
      <c r="G237" s="127"/>
      <c r="H237" s="127"/>
      <c r="I237" s="103"/>
      <c r="J237" s="103"/>
      <c r="K237" s="103"/>
      <c r="L237" s="103"/>
      <c r="M237" s="103"/>
    </row>
    <row r="238" spans="1:13" ht="63.75" x14ac:dyDescent="0.25">
      <c r="B238" s="135"/>
      <c r="C238" s="26" t="s">
        <v>34</v>
      </c>
      <c r="D238" s="26" t="s">
        <v>158</v>
      </c>
      <c r="E238" s="26" t="s">
        <v>35</v>
      </c>
      <c r="F238" s="26" t="s">
        <v>159</v>
      </c>
      <c r="G238" s="54" t="s">
        <v>36</v>
      </c>
      <c r="H238" s="26" t="s">
        <v>160</v>
      </c>
      <c r="I238" s="103"/>
      <c r="J238" s="103"/>
      <c r="K238" s="103"/>
      <c r="L238" s="103"/>
      <c r="M238" s="103"/>
    </row>
    <row r="239" spans="1:13" x14ac:dyDescent="0.25">
      <c r="B239" s="76" t="str">
        <f t="shared" ref="B239:B250" si="52">B215</f>
        <v>El Sena</v>
      </c>
      <c r="C239" s="16">
        <v>583</v>
      </c>
      <c r="D239" s="54">
        <f t="shared" ref="D239:D251" si="53">IFERROR(+C239/H177,0)</f>
        <v>0.23757131214343929</v>
      </c>
      <c r="E239" s="16">
        <v>1329</v>
      </c>
      <c r="F239" s="75">
        <f t="shared" ref="F239:F251" si="54">IFERROR(E239/H177,0)</f>
        <v>0.54156479217603914</v>
      </c>
      <c r="G239" s="16">
        <v>115</v>
      </c>
      <c r="H239" s="54">
        <f t="shared" ref="H239:H251" si="55">IFERROR(G239/H177,0)</f>
        <v>4.6862265688671557E-2</v>
      </c>
      <c r="I239" s="103"/>
      <c r="J239" s="103"/>
      <c r="K239" s="103"/>
      <c r="L239" s="103"/>
      <c r="M239" s="103"/>
    </row>
    <row r="240" spans="1:13" x14ac:dyDescent="0.25">
      <c r="B240" s="91" t="str">
        <f t="shared" si="52"/>
        <v>Los Andes</v>
      </c>
      <c r="C240" s="16">
        <v>462</v>
      </c>
      <c r="D240" s="54">
        <f t="shared" si="53"/>
        <v>0.18060985144644254</v>
      </c>
      <c r="E240" s="16">
        <v>1304</v>
      </c>
      <c r="F240" s="75">
        <f t="shared" si="54"/>
        <v>0.50977326035965598</v>
      </c>
      <c r="G240" s="16">
        <v>159</v>
      </c>
      <c r="H240" s="54">
        <f t="shared" si="55"/>
        <v>6.2157935887412044E-2</v>
      </c>
      <c r="I240" s="103"/>
      <c r="J240" s="103"/>
      <c r="K240" s="103"/>
      <c r="L240" s="103"/>
      <c r="M240" s="103"/>
    </row>
    <row r="241" spans="1:13" x14ac:dyDescent="0.25">
      <c r="B241" s="91" t="str">
        <f t="shared" si="52"/>
        <v>Los Guayacanes</v>
      </c>
      <c r="C241" s="16">
        <v>1295</v>
      </c>
      <c r="D241" s="54">
        <f t="shared" si="53"/>
        <v>0.24512587544955516</v>
      </c>
      <c r="E241" s="16">
        <v>2856</v>
      </c>
      <c r="F241" s="75">
        <f t="shared" si="54"/>
        <v>0.54060193072118112</v>
      </c>
      <c r="G241" s="16">
        <v>254</v>
      </c>
      <c r="H241" s="54">
        <f t="shared" si="55"/>
        <v>4.8078743138368352E-2</v>
      </c>
      <c r="I241" s="103"/>
      <c r="J241" s="103"/>
      <c r="K241" s="103"/>
      <c r="L241" s="103"/>
      <c r="M241" s="103"/>
    </row>
    <row r="242" spans="1:13" ht="25.5" x14ac:dyDescent="0.25">
      <c r="B242" s="91" t="str">
        <f t="shared" si="52"/>
        <v>Chiminangos Segunda Etapa</v>
      </c>
      <c r="C242" s="16">
        <v>1038</v>
      </c>
      <c r="D242" s="54">
        <f t="shared" si="53"/>
        <v>0.1981672394043528</v>
      </c>
      <c r="E242" s="16">
        <v>2984</v>
      </c>
      <c r="F242" s="75">
        <f t="shared" si="54"/>
        <v>0.56968308514700272</v>
      </c>
      <c r="G242" s="16">
        <v>277</v>
      </c>
      <c r="H242" s="54">
        <f t="shared" si="55"/>
        <v>5.28827796869034E-2</v>
      </c>
      <c r="I242" s="103"/>
      <c r="J242" s="103"/>
      <c r="K242" s="103"/>
      <c r="L242" s="103"/>
      <c r="M242" s="103"/>
    </row>
    <row r="243" spans="1:13" ht="25.5" x14ac:dyDescent="0.25">
      <c r="B243" s="91" t="str">
        <f t="shared" si="52"/>
        <v>Chiminangos Primera Etapa</v>
      </c>
      <c r="C243" s="16">
        <v>635</v>
      </c>
      <c r="D243" s="54">
        <f t="shared" si="53"/>
        <v>0.22398589065255731</v>
      </c>
      <c r="E243" s="16">
        <v>1566</v>
      </c>
      <c r="F243" s="75">
        <f t="shared" si="54"/>
        <v>0.55238095238095242</v>
      </c>
      <c r="G243" s="16">
        <v>151</v>
      </c>
      <c r="H243" s="54">
        <f t="shared" si="55"/>
        <v>5.3262786596119931E-2</v>
      </c>
      <c r="I243" s="103"/>
      <c r="J243" s="103"/>
      <c r="K243" s="103"/>
      <c r="L243" s="103"/>
      <c r="M243" s="103"/>
    </row>
    <row r="244" spans="1:13" x14ac:dyDescent="0.25">
      <c r="B244" s="91" t="str">
        <f t="shared" si="52"/>
        <v>Metropolitano del Norte</v>
      </c>
      <c r="C244" s="16">
        <v>497</v>
      </c>
      <c r="D244" s="54">
        <f t="shared" si="53"/>
        <v>0.22652689152233363</v>
      </c>
      <c r="E244" s="16">
        <v>1134</v>
      </c>
      <c r="F244" s="75">
        <f t="shared" si="54"/>
        <v>0.51686417502278947</v>
      </c>
      <c r="G244" s="16">
        <v>116</v>
      </c>
      <c r="H244" s="54">
        <f t="shared" si="55"/>
        <v>5.2871467639015499E-2</v>
      </c>
      <c r="I244" s="103"/>
      <c r="J244" s="103"/>
      <c r="K244" s="103"/>
      <c r="L244" s="103"/>
      <c r="M244" s="103"/>
    </row>
    <row r="245" spans="1:13" ht="25.5" x14ac:dyDescent="0.25">
      <c r="B245" s="91" t="str">
        <f t="shared" si="52"/>
        <v>Los Parques - Barranquilla</v>
      </c>
      <c r="C245" s="16">
        <v>276</v>
      </c>
      <c r="D245" s="54">
        <f t="shared" si="53"/>
        <v>0.22585924713584288</v>
      </c>
      <c r="E245" s="16">
        <v>696</v>
      </c>
      <c r="F245" s="75">
        <f t="shared" si="54"/>
        <v>0.56955810147299513</v>
      </c>
      <c r="G245" s="16">
        <v>39</v>
      </c>
      <c r="H245" s="54">
        <f t="shared" si="55"/>
        <v>3.1914893617021274E-2</v>
      </c>
      <c r="I245" s="103"/>
      <c r="J245" s="103"/>
      <c r="K245" s="103"/>
      <c r="L245" s="103"/>
      <c r="M245" s="103"/>
    </row>
    <row r="246" spans="1:13" x14ac:dyDescent="0.25">
      <c r="B246" s="91" t="str">
        <f t="shared" si="52"/>
        <v>Villa del Sol</v>
      </c>
      <c r="C246" s="16">
        <v>2</v>
      </c>
      <c r="D246" s="54">
        <f t="shared" si="53"/>
        <v>0.10526315789473684</v>
      </c>
      <c r="E246" s="16">
        <v>15</v>
      </c>
      <c r="F246" s="75">
        <f t="shared" si="54"/>
        <v>0.78947368421052633</v>
      </c>
      <c r="G246" s="16">
        <v>0</v>
      </c>
      <c r="H246" s="54">
        <f t="shared" si="55"/>
        <v>0</v>
      </c>
      <c r="I246" s="103"/>
      <c r="J246" s="103"/>
      <c r="K246" s="103"/>
      <c r="L246" s="103"/>
      <c r="M246" s="103"/>
    </row>
    <row r="247" spans="1:13" x14ac:dyDescent="0.25">
      <c r="B247" s="91" t="str">
        <f t="shared" si="52"/>
        <v>Paseo de los Almendros</v>
      </c>
      <c r="C247" s="16">
        <v>311</v>
      </c>
      <c r="D247" s="54">
        <f t="shared" si="53"/>
        <v>0.20596026490066224</v>
      </c>
      <c r="E247" s="16">
        <v>830</v>
      </c>
      <c r="F247" s="75">
        <f t="shared" si="54"/>
        <v>0.54966887417218546</v>
      </c>
      <c r="G247" s="16">
        <v>73</v>
      </c>
      <c r="H247" s="54">
        <f t="shared" si="55"/>
        <v>4.8344370860927154E-2</v>
      </c>
      <c r="I247" s="103"/>
      <c r="J247" s="103"/>
      <c r="K247" s="103"/>
      <c r="L247" s="103"/>
      <c r="M247" s="103"/>
    </row>
    <row r="248" spans="1:13" x14ac:dyDescent="0.25">
      <c r="B248" s="91" t="str">
        <f t="shared" si="52"/>
        <v>Los Andes B- La Rivera</v>
      </c>
      <c r="C248" s="16">
        <v>512</v>
      </c>
      <c r="D248" s="54">
        <f t="shared" si="53"/>
        <v>0.19891219891219891</v>
      </c>
      <c r="E248" s="16">
        <v>1313</v>
      </c>
      <c r="F248" s="75">
        <f t="shared" si="54"/>
        <v>0.51010101010101006</v>
      </c>
      <c r="G248" s="16">
        <v>170</v>
      </c>
      <c r="H248" s="54">
        <f t="shared" si="55"/>
        <v>6.6045066045066048E-2</v>
      </c>
      <c r="I248" s="103"/>
      <c r="J248" s="103"/>
      <c r="K248" s="103"/>
      <c r="L248" s="103"/>
      <c r="M248" s="103"/>
    </row>
    <row r="249" spans="1:13" x14ac:dyDescent="0.25">
      <c r="B249" s="91" t="str">
        <f t="shared" si="52"/>
        <v>Torres de Comfandi</v>
      </c>
      <c r="C249" s="16">
        <v>28</v>
      </c>
      <c r="D249" s="54">
        <f t="shared" si="53"/>
        <v>0.25</v>
      </c>
      <c r="E249" s="16">
        <v>70</v>
      </c>
      <c r="F249" s="75">
        <f t="shared" si="54"/>
        <v>0.625</v>
      </c>
      <c r="G249" s="16">
        <v>3</v>
      </c>
      <c r="H249" s="54">
        <f t="shared" si="55"/>
        <v>2.6785714285714284E-2</v>
      </c>
      <c r="I249" s="103"/>
      <c r="J249" s="103"/>
      <c r="K249" s="103"/>
      <c r="L249" s="103"/>
      <c r="M249" s="103"/>
    </row>
    <row r="250" spans="1:13" ht="25.5" x14ac:dyDescent="0.25">
      <c r="B250" s="91" t="str">
        <f t="shared" si="52"/>
        <v xml:space="preserve">Villa del Prado - El Guabito </v>
      </c>
      <c r="C250" s="16">
        <v>1488</v>
      </c>
      <c r="D250" s="54">
        <f t="shared" si="53"/>
        <v>0.19661733615221988</v>
      </c>
      <c r="E250" s="16">
        <v>4379</v>
      </c>
      <c r="F250" s="75">
        <f t="shared" si="54"/>
        <v>0.57862050739957716</v>
      </c>
      <c r="G250" s="16">
        <v>395</v>
      </c>
      <c r="H250" s="54">
        <f t="shared" si="55"/>
        <v>5.2193446088794927E-2</v>
      </c>
      <c r="I250" s="103"/>
      <c r="J250" s="103"/>
      <c r="K250" s="103"/>
      <c r="L250" s="103"/>
      <c r="M250" s="103"/>
    </row>
    <row r="251" spans="1:13" x14ac:dyDescent="0.25">
      <c r="B251" s="11" t="s">
        <v>100</v>
      </c>
      <c r="C251" s="16">
        <f>SUM(C239:C250)</f>
        <v>7127</v>
      </c>
      <c r="D251" s="54">
        <f t="shared" si="53"/>
        <v>0.2123216254059046</v>
      </c>
      <c r="E251" s="16">
        <f>SUM(E239:E250)</f>
        <v>18476</v>
      </c>
      <c r="F251" s="75">
        <f t="shared" si="54"/>
        <v>0.55042154496976192</v>
      </c>
      <c r="G251" s="16">
        <f>SUM(G239:G250)</f>
        <v>1752</v>
      </c>
      <c r="H251" s="75">
        <f t="shared" si="55"/>
        <v>5.2194119224238091E-2</v>
      </c>
      <c r="I251" s="103"/>
      <c r="J251" s="103"/>
      <c r="K251" s="103"/>
      <c r="L251" s="103"/>
      <c r="M251" s="103"/>
    </row>
    <row r="252" spans="1:13" x14ac:dyDescent="0.25">
      <c r="B252" s="39" t="s">
        <v>223</v>
      </c>
      <c r="C252" s="34"/>
      <c r="D252" s="12"/>
      <c r="E252" s="34"/>
      <c r="F252" s="12"/>
      <c r="G252" s="53"/>
      <c r="H252" s="12"/>
      <c r="J252" s="34"/>
      <c r="K252" s="55"/>
      <c r="L252" s="34"/>
      <c r="M252" s="55"/>
    </row>
    <row r="253" spans="1:13" x14ac:dyDescent="0.25">
      <c r="B253" s="39" t="s">
        <v>224</v>
      </c>
      <c r="C253" s="34"/>
      <c r="D253" s="12"/>
      <c r="E253" s="34"/>
      <c r="F253" s="12"/>
      <c r="G253" s="53"/>
      <c r="H253" s="12"/>
      <c r="J253" s="34"/>
      <c r="K253" s="55"/>
      <c r="L253" s="34"/>
      <c r="M253" s="55"/>
    </row>
    <row r="254" spans="1:13" x14ac:dyDescent="0.25">
      <c r="B254" s="39" t="s">
        <v>225</v>
      </c>
      <c r="C254" s="34"/>
      <c r="D254" s="12"/>
      <c r="E254" s="34"/>
      <c r="F254" s="12"/>
      <c r="G254" s="53"/>
      <c r="H254" s="12"/>
      <c r="J254" s="34"/>
      <c r="K254" s="55"/>
      <c r="L254" s="34"/>
      <c r="M254" s="55"/>
    </row>
    <row r="255" spans="1:13" x14ac:dyDescent="0.25">
      <c r="A255" s="39"/>
      <c r="B255" s="34"/>
      <c r="C255" s="12"/>
      <c r="D255" s="34"/>
      <c r="E255" s="12"/>
      <c r="F255" s="53"/>
      <c r="G255" s="12"/>
      <c r="H255" s="34"/>
      <c r="I255" s="12"/>
      <c r="J255" s="34"/>
      <c r="K255" s="55"/>
      <c r="L255" s="34"/>
      <c r="M255" s="55"/>
    </row>
    <row r="256" spans="1:13" x14ac:dyDescent="0.25">
      <c r="A256" s="44"/>
      <c r="B256" s="34"/>
      <c r="C256" s="12"/>
      <c r="D256" s="34"/>
      <c r="E256" s="12"/>
      <c r="F256" s="53"/>
      <c r="G256" s="12"/>
      <c r="H256" s="34"/>
      <c r="I256" s="12"/>
      <c r="J256" s="34"/>
      <c r="K256" s="55"/>
      <c r="L256" s="34"/>
      <c r="M256" s="55"/>
    </row>
    <row r="257" spans="2:13" ht="26.25" customHeight="1" x14ac:dyDescent="0.25">
      <c r="B257" s="134" t="s">
        <v>82</v>
      </c>
      <c r="C257" s="114" t="s">
        <v>167</v>
      </c>
      <c r="D257" s="115"/>
      <c r="E257" s="115"/>
      <c r="F257" s="115"/>
      <c r="G257" s="115"/>
      <c r="H257" s="116"/>
      <c r="I257" s="107"/>
      <c r="J257" s="104"/>
      <c r="K257" s="103"/>
      <c r="L257" s="103"/>
      <c r="M257" s="103"/>
    </row>
    <row r="258" spans="2:13" ht="63.75" x14ac:dyDescent="0.25">
      <c r="B258" s="135"/>
      <c r="C258" s="26" t="s">
        <v>37</v>
      </c>
      <c r="D258" s="26" t="s">
        <v>161</v>
      </c>
      <c r="E258" s="26" t="s">
        <v>163</v>
      </c>
      <c r="F258" s="26" t="s">
        <v>162</v>
      </c>
      <c r="G258" s="26" t="s">
        <v>38</v>
      </c>
      <c r="H258" s="26" t="s">
        <v>164</v>
      </c>
      <c r="I258" s="107"/>
      <c r="J258" s="104"/>
      <c r="K258" s="103"/>
      <c r="L258" s="103"/>
      <c r="M258" s="103"/>
    </row>
    <row r="259" spans="2:13" x14ac:dyDescent="0.25">
      <c r="B259" s="76" t="str">
        <f t="shared" ref="B259:B270" si="56">B239</f>
        <v>El Sena</v>
      </c>
      <c r="C259" s="16">
        <v>183</v>
      </c>
      <c r="D259" s="54">
        <f>IFERROR(C259/$H177,0)</f>
        <v>7.45721271393643E-2</v>
      </c>
      <c r="E259" s="16">
        <v>16</v>
      </c>
      <c r="F259" s="100">
        <f t="shared" ref="F259:F270" si="57">IFERROR(E259/$H177,0)</f>
        <v>6.5199674001629989E-3</v>
      </c>
      <c r="G259" s="16">
        <v>228</v>
      </c>
      <c r="H259" s="54">
        <f t="shared" ref="H259:H271" si="58">IFERROR(G259/$H177,0)</f>
        <v>9.2909535452322736E-2</v>
      </c>
      <c r="I259" s="107"/>
      <c r="J259" s="104"/>
      <c r="K259" s="103"/>
      <c r="L259" s="103"/>
      <c r="M259" s="103"/>
    </row>
    <row r="260" spans="2:13" x14ac:dyDescent="0.25">
      <c r="B260" s="91" t="str">
        <f t="shared" si="56"/>
        <v>Los Andes</v>
      </c>
      <c r="C260" s="16">
        <v>388</v>
      </c>
      <c r="D260" s="54">
        <f t="shared" ref="D260:D271" si="59">IFERROR(C260/H178,0)</f>
        <v>0.15168100078186084</v>
      </c>
      <c r="E260" s="16">
        <v>7</v>
      </c>
      <c r="F260" s="100">
        <f t="shared" si="57"/>
        <v>2.7365129007036748E-3</v>
      </c>
      <c r="G260" s="16">
        <v>238</v>
      </c>
      <c r="H260" s="54">
        <f t="shared" si="58"/>
        <v>9.3041438623924944E-2</v>
      </c>
      <c r="I260" s="107"/>
      <c r="J260" s="104"/>
      <c r="K260" s="103"/>
      <c r="L260" s="103"/>
      <c r="M260" s="103"/>
    </row>
    <row r="261" spans="2:13" x14ac:dyDescent="0.25">
      <c r="B261" s="91" t="str">
        <f t="shared" si="56"/>
        <v>Los Guayacanes</v>
      </c>
      <c r="C261" s="16">
        <v>353</v>
      </c>
      <c r="D261" s="54">
        <f t="shared" si="59"/>
        <v>6.6818095778913497E-2</v>
      </c>
      <c r="E261" s="16">
        <v>25</v>
      </c>
      <c r="F261" s="100">
        <f t="shared" si="57"/>
        <v>4.7321597577134203E-3</v>
      </c>
      <c r="G261" s="16">
        <v>500</v>
      </c>
      <c r="H261" s="54">
        <f t="shared" si="58"/>
        <v>9.4643195154268403E-2</v>
      </c>
      <c r="I261" s="107"/>
      <c r="J261" s="104"/>
      <c r="K261" s="103"/>
      <c r="L261" s="103"/>
      <c r="M261" s="103"/>
    </row>
    <row r="262" spans="2:13" ht="25.5" x14ac:dyDescent="0.25">
      <c r="B262" s="91" t="str">
        <f t="shared" si="56"/>
        <v>Chiminangos Segunda Etapa</v>
      </c>
      <c r="C262" s="16">
        <v>429</v>
      </c>
      <c r="D262" s="54">
        <f t="shared" si="59"/>
        <v>8.1901489117983964E-2</v>
      </c>
      <c r="E262" s="16">
        <v>8</v>
      </c>
      <c r="F262" s="100">
        <f t="shared" si="57"/>
        <v>1.5273004963726614E-3</v>
      </c>
      <c r="G262" s="16">
        <v>502</v>
      </c>
      <c r="H262" s="54">
        <f t="shared" si="58"/>
        <v>9.58381061473845E-2</v>
      </c>
      <c r="I262" s="107"/>
      <c r="J262" s="104"/>
      <c r="K262" s="103"/>
      <c r="L262" s="103"/>
      <c r="M262" s="103"/>
    </row>
    <row r="263" spans="2:13" ht="25.5" x14ac:dyDescent="0.25">
      <c r="B263" s="91" t="str">
        <f t="shared" si="56"/>
        <v>Chiminangos Primera Etapa</v>
      </c>
      <c r="C263" s="16">
        <v>203</v>
      </c>
      <c r="D263" s="54">
        <f t="shared" si="59"/>
        <v>7.160493827160494E-2</v>
      </c>
      <c r="E263" s="16">
        <v>5</v>
      </c>
      <c r="F263" s="100">
        <f t="shared" si="57"/>
        <v>1.7636684303350969E-3</v>
      </c>
      <c r="G263" s="16">
        <v>275</v>
      </c>
      <c r="H263" s="54">
        <f t="shared" si="58"/>
        <v>9.700176366843033E-2</v>
      </c>
      <c r="I263" s="107"/>
      <c r="J263" s="104"/>
      <c r="K263" s="103"/>
      <c r="L263" s="103"/>
      <c r="M263" s="103"/>
    </row>
    <row r="264" spans="2:13" x14ac:dyDescent="0.25">
      <c r="B264" s="91" t="str">
        <f t="shared" si="56"/>
        <v>Metropolitano del Norte</v>
      </c>
      <c r="C264" s="16">
        <v>234</v>
      </c>
      <c r="D264" s="54">
        <f t="shared" si="59"/>
        <v>0.10665451230628988</v>
      </c>
      <c r="E264" s="16">
        <v>2</v>
      </c>
      <c r="F264" s="100">
        <f t="shared" si="57"/>
        <v>9.1157702825888785E-4</v>
      </c>
      <c r="G264" s="16">
        <v>211</v>
      </c>
      <c r="H264" s="54">
        <f t="shared" si="58"/>
        <v>9.6171376481312673E-2</v>
      </c>
      <c r="I264" s="107"/>
      <c r="J264" s="104"/>
      <c r="K264" s="103"/>
      <c r="L264" s="103"/>
      <c r="M264" s="103"/>
    </row>
    <row r="265" spans="2:13" ht="25.5" x14ac:dyDescent="0.25">
      <c r="B265" s="91" t="str">
        <f t="shared" si="56"/>
        <v>Los Parques - Barranquilla</v>
      </c>
      <c r="C265" s="16">
        <v>84</v>
      </c>
      <c r="D265" s="54">
        <f t="shared" si="59"/>
        <v>6.8739770867430439E-2</v>
      </c>
      <c r="E265" s="16">
        <v>7</v>
      </c>
      <c r="F265" s="100">
        <f t="shared" si="57"/>
        <v>5.7283142389525366E-3</v>
      </c>
      <c r="G265" s="16">
        <v>120</v>
      </c>
      <c r="H265" s="54">
        <f t="shared" si="58"/>
        <v>9.8199672667757767E-2</v>
      </c>
      <c r="I265" s="107"/>
      <c r="J265" s="104"/>
      <c r="K265" s="103"/>
      <c r="L265" s="103"/>
      <c r="M265" s="103"/>
    </row>
    <row r="266" spans="2:13" x14ac:dyDescent="0.25">
      <c r="B266" s="91" t="str">
        <f t="shared" si="56"/>
        <v>Villa del Sol</v>
      </c>
      <c r="C266" s="16">
        <v>1</v>
      </c>
      <c r="D266" s="54">
        <f t="shared" si="59"/>
        <v>5.2631578947368418E-2</v>
      </c>
      <c r="E266" s="16">
        <v>0</v>
      </c>
      <c r="F266" s="100">
        <f t="shared" si="57"/>
        <v>0</v>
      </c>
      <c r="G266" s="16">
        <v>1</v>
      </c>
      <c r="H266" s="54">
        <f t="shared" si="58"/>
        <v>5.2631578947368418E-2</v>
      </c>
      <c r="I266" s="107"/>
      <c r="J266" s="104"/>
      <c r="K266" s="103"/>
      <c r="L266" s="103"/>
      <c r="M266" s="103"/>
    </row>
    <row r="267" spans="2:13" x14ac:dyDescent="0.25">
      <c r="B267" s="91" t="str">
        <f t="shared" si="56"/>
        <v>Paseo de los Almendros</v>
      </c>
      <c r="C267" s="16">
        <v>147</v>
      </c>
      <c r="D267" s="54">
        <f t="shared" si="59"/>
        <v>9.7350993377483444E-2</v>
      </c>
      <c r="E267" s="16">
        <v>13</v>
      </c>
      <c r="F267" s="100">
        <f t="shared" si="57"/>
        <v>8.6092715231788075E-3</v>
      </c>
      <c r="G267" s="16">
        <v>136</v>
      </c>
      <c r="H267" s="54">
        <f t="shared" si="58"/>
        <v>9.006622516556291E-2</v>
      </c>
      <c r="I267" s="107"/>
      <c r="J267" s="104"/>
      <c r="K267" s="103"/>
      <c r="L267" s="103"/>
      <c r="M267" s="103"/>
    </row>
    <row r="268" spans="2:13" x14ac:dyDescent="0.25">
      <c r="B268" s="91" t="str">
        <f t="shared" si="56"/>
        <v>Los Andes B- La Rivera</v>
      </c>
      <c r="C268" s="16">
        <v>310</v>
      </c>
      <c r="D268" s="54">
        <f t="shared" si="59"/>
        <v>0.12043512043512043</v>
      </c>
      <c r="E268" s="16">
        <v>9</v>
      </c>
      <c r="F268" s="100">
        <f t="shared" si="57"/>
        <v>3.4965034965034965E-3</v>
      </c>
      <c r="G268" s="16">
        <v>260</v>
      </c>
      <c r="H268" s="54">
        <f t="shared" si="58"/>
        <v>0.10101010101010101</v>
      </c>
      <c r="I268" s="107"/>
      <c r="J268" s="104"/>
      <c r="K268" s="103"/>
      <c r="L268" s="103"/>
      <c r="M268" s="103"/>
    </row>
    <row r="269" spans="2:13" x14ac:dyDescent="0.25">
      <c r="B269" s="91" t="str">
        <f t="shared" si="56"/>
        <v>Torres de Comfandi</v>
      </c>
      <c r="C269" s="16">
        <v>0</v>
      </c>
      <c r="D269" s="54">
        <f t="shared" si="59"/>
        <v>0</v>
      </c>
      <c r="E269" s="16">
        <v>0</v>
      </c>
      <c r="F269" s="100">
        <f t="shared" si="57"/>
        <v>0</v>
      </c>
      <c r="G269" s="16">
        <v>11</v>
      </c>
      <c r="H269" s="54">
        <f t="shared" si="58"/>
        <v>9.8214285714285712E-2</v>
      </c>
      <c r="I269" s="107"/>
      <c r="J269" s="104"/>
      <c r="K269" s="103"/>
      <c r="L269" s="103"/>
      <c r="M269" s="103"/>
    </row>
    <row r="270" spans="2:13" ht="25.5" x14ac:dyDescent="0.25">
      <c r="B270" s="91" t="str">
        <f t="shared" si="56"/>
        <v xml:space="preserve">Villa del Prado - El Guabito </v>
      </c>
      <c r="C270" s="16">
        <v>532</v>
      </c>
      <c r="D270" s="54">
        <f t="shared" si="59"/>
        <v>7.0295983086680766E-2</v>
      </c>
      <c r="E270" s="16">
        <v>32</v>
      </c>
      <c r="F270" s="100">
        <f t="shared" si="57"/>
        <v>4.2283298097251587E-3</v>
      </c>
      <c r="G270" s="16">
        <v>742</v>
      </c>
      <c r="H270" s="54">
        <f t="shared" si="58"/>
        <v>9.8044397463002114E-2</v>
      </c>
      <c r="I270" s="107"/>
      <c r="J270" s="104"/>
      <c r="K270" s="103"/>
      <c r="L270" s="103"/>
      <c r="M270" s="103"/>
    </row>
    <row r="271" spans="2:13" x14ac:dyDescent="0.25">
      <c r="B271" s="11" t="s">
        <v>100</v>
      </c>
      <c r="C271" s="16">
        <f>SUM(C259:C270)</f>
        <v>2864</v>
      </c>
      <c r="D271" s="54">
        <f t="shared" si="59"/>
        <v>8.5321893526380074E-2</v>
      </c>
      <c r="E271" s="16">
        <f>SUM(E259:E270)</f>
        <v>124</v>
      </c>
      <c r="F271" s="100">
        <f>+E271/$H189</f>
        <v>3.6941043286561207E-3</v>
      </c>
      <c r="G271" s="16">
        <f>SUM(G259:G270)</f>
        <v>3224</v>
      </c>
      <c r="H271" s="54">
        <f t="shared" si="58"/>
        <v>9.6046712545059129E-2</v>
      </c>
      <c r="I271" s="107"/>
      <c r="J271" s="104"/>
      <c r="K271" s="103"/>
      <c r="L271" s="103"/>
      <c r="M271" s="103"/>
    </row>
    <row r="272" spans="2:13" x14ac:dyDescent="0.25">
      <c r="B272" s="39" t="s">
        <v>226</v>
      </c>
      <c r="C272" s="34"/>
      <c r="D272" s="12"/>
      <c r="E272" s="34"/>
      <c r="F272" s="12"/>
      <c r="G272" s="53"/>
      <c r="H272" s="12"/>
      <c r="I272" s="12"/>
      <c r="J272" s="34"/>
    </row>
    <row r="273" spans="1:13" x14ac:dyDescent="0.25">
      <c r="B273" s="39" t="s">
        <v>227</v>
      </c>
      <c r="C273" s="34"/>
      <c r="D273" s="12"/>
      <c r="E273" s="34"/>
      <c r="F273" s="12"/>
      <c r="G273" s="53"/>
      <c r="H273" s="12"/>
      <c r="I273" s="12"/>
      <c r="J273" s="34"/>
    </row>
    <row r="274" spans="1:13" x14ac:dyDescent="0.25">
      <c r="B274" s="39" t="s">
        <v>228</v>
      </c>
      <c r="C274" s="34"/>
      <c r="D274" s="34"/>
      <c r="E274" s="53"/>
      <c r="F274" s="34"/>
      <c r="G274" s="34"/>
      <c r="H274" s="34"/>
    </row>
    <row r="275" spans="1:13" x14ac:dyDescent="0.25">
      <c r="B275" s="39"/>
      <c r="C275" s="34"/>
      <c r="D275" s="34"/>
      <c r="E275" s="53"/>
      <c r="F275" s="34"/>
      <c r="G275" s="34"/>
      <c r="H275" s="34"/>
    </row>
    <row r="276" spans="1:13" x14ac:dyDescent="0.25">
      <c r="A276" s="39"/>
      <c r="B276" s="34"/>
      <c r="C276" s="34"/>
      <c r="D276" s="53"/>
      <c r="E276" s="34"/>
      <c r="F276" s="34"/>
      <c r="G276" s="34"/>
    </row>
    <row r="277" spans="1:13" x14ac:dyDescent="0.25">
      <c r="B277" s="28"/>
      <c r="C277" s="127" t="s">
        <v>230</v>
      </c>
      <c r="D277" s="127"/>
      <c r="E277" s="127"/>
      <c r="F277" s="127"/>
      <c r="G277" s="127"/>
      <c r="H277" s="127"/>
      <c r="I277" s="127"/>
      <c r="J277" s="127"/>
      <c r="K277" s="103"/>
      <c r="L277" s="103"/>
      <c r="M277" s="103"/>
    </row>
    <row r="278" spans="1:13" ht="51" x14ac:dyDescent="0.25">
      <c r="B278" s="28"/>
      <c r="C278" s="16" t="s">
        <v>39</v>
      </c>
      <c r="D278" s="26" t="s">
        <v>40</v>
      </c>
      <c r="E278" s="26" t="s">
        <v>41</v>
      </c>
      <c r="F278" s="26" t="s">
        <v>42</v>
      </c>
      <c r="G278" s="26" t="s">
        <v>43</v>
      </c>
      <c r="H278" s="26" t="s">
        <v>44</v>
      </c>
      <c r="I278" s="26" t="s">
        <v>45</v>
      </c>
      <c r="J278" s="26" t="s">
        <v>22</v>
      </c>
      <c r="K278" s="103"/>
      <c r="L278" s="103"/>
      <c r="M278" s="103"/>
    </row>
    <row r="279" spans="1:13" x14ac:dyDescent="0.25">
      <c r="B279" s="28"/>
      <c r="C279" s="26">
        <v>23</v>
      </c>
      <c r="D279" s="26">
        <v>61</v>
      </c>
      <c r="E279" s="26">
        <v>9</v>
      </c>
      <c r="F279" s="26">
        <v>173</v>
      </c>
      <c r="G279" s="26">
        <v>49</v>
      </c>
      <c r="H279" s="26">
        <v>131</v>
      </c>
      <c r="I279" s="26">
        <v>121</v>
      </c>
      <c r="J279" s="26">
        <f>SUM(C279:I279)</f>
        <v>567</v>
      </c>
      <c r="K279" s="103"/>
      <c r="L279" s="103"/>
      <c r="M279" s="103"/>
    </row>
    <row r="280" spans="1:13" x14ac:dyDescent="0.25">
      <c r="B280" s="28"/>
      <c r="C280" s="133" t="s">
        <v>229</v>
      </c>
      <c r="D280" s="133"/>
      <c r="E280" s="133"/>
      <c r="F280" s="133"/>
      <c r="G280" s="133"/>
      <c r="H280" s="133"/>
    </row>
    <row r="281" spans="1:13" x14ac:dyDescent="0.25">
      <c r="B281" s="28"/>
      <c r="C281" s="28"/>
      <c r="D281" s="28"/>
      <c r="E281" s="28"/>
      <c r="F281" s="28"/>
      <c r="G281" s="28"/>
    </row>
    <row r="282" spans="1:13" x14ac:dyDescent="0.25">
      <c r="B282" s="28"/>
      <c r="C282" s="28"/>
      <c r="D282" s="28"/>
      <c r="E282" s="28"/>
      <c r="F282" s="28"/>
      <c r="G282" s="28"/>
    </row>
    <row r="283" spans="1:13" x14ac:dyDescent="0.25">
      <c r="B283" s="28"/>
      <c r="C283" s="28"/>
      <c r="D283" s="28"/>
      <c r="E283" s="114" t="s">
        <v>75</v>
      </c>
      <c r="F283" s="115"/>
      <c r="G283" s="116"/>
      <c r="H283" s="103"/>
      <c r="I283" s="103"/>
      <c r="J283" s="103"/>
      <c r="K283" s="103"/>
      <c r="L283" s="103"/>
      <c r="M283" s="103"/>
    </row>
    <row r="284" spans="1:13" ht="38.25" x14ac:dyDescent="0.25">
      <c r="B284" s="28"/>
      <c r="C284" s="28"/>
      <c r="D284" s="28"/>
      <c r="E284" s="21" t="s">
        <v>46</v>
      </c>
      <c r="F284" s="21" t="s">
        <v>47</v>
      </c>
      <c r="G284" s="21" t="s">
        <v>165</v>
      </c>
      <c r="H284" s="103"/>
      <c r="I284" s="103"/>
      <c r="J284" s="103"/>
      <c r="K284" s="103"/>
      <c r="L284" s="103"/>
      <c r="M284" s="103"/>
    </row>
    <row r="285" spans="1:13" x14ac:dyDescent="0.25">
      <c r="B285" s="28"/>
      <c r="C285" s="28"/>
      <c r="D285" s="28"/>
      <c r="E285" s="26" t="s">
        <v>48</v>
      </c>
      <c r="F285" s="2">
        <v>5584</v>
      </c>
      <c r="G285" s="15">
        <f>+F285/F287</f>
        <v>0.53681984233801194</v>
      </c>
      <c r="H285" s="103"/>
      <c r="I285" s="103"/>
      <c r="J285" s="103"/>
      <c r="K285" s="103"/>
      <c r="L285" s="103"/>
      <c r="M285" s="103"/>
    </row>
    <row r="286" spans="1:13" x14ac:dyDescent="0.25">
      <c r="B286" s="28"/>
      <c r="C286" s="28"/>
      <c r="D286" s="28"/>
      <c r="E286" s="26" t="s">
        <v>49</v>
      </c>
      <c r="F286" s="2">
        <v>4818</v>
      </c>
      <c r="G286" s="15">
        <f>+F286/F287</f>
        <v>0.46318015766198806</v>
      </c>
      <c r="H286" s="103"/>
      <c r="I286" s="103"/>
      <c r="J286" s="103"/>
      <c r="K286" s="103"/>
      <c r="L286" s="103"/>
      <c r="M286" s="103"/>
    </row>
    <row r="287" spans="1:13" x14ac:dyDescent="0.25">
      <c r="B287" s="28"/>
      <c r="C287" s="28"/>
      <c r="D287" s="28"/>
      <c r="E287" s="26" t="s">
        <v>50</v>
      </c>
      <c r="F287" s="2">
        <f>SUM(F285:F286)</f>
        <v>10402</v>
      </c>
      <c r="G287" s="15">
        <f>SUM(G285:G286)</f>
        <v>1</v>
      </c>
      <c r="H287" s="103"/>
      <c r="I287" s="103"/>
      <c r="J287" s="103"/>
      <c r="K287" s="103"/>
      <c r="L287" s="103"/>
      <c r="M287" s="103"/>
    </row>
    <row r="288" spans="1:13" x14ac:dyDescent="0.25">
      <c r="B288" s="28"/>
      <c r="C288" s="28"/>
      <c r="D288" s="28"/>
      <c r="E288" s="28"/>
      <c r="F288" s="28"/>
      <c r="G288" s="28"/>
      <c r="H288" s="103"/>
      <c r="I288" s="103"/>
      <c r="J288" s="103"/>
      <c r="K288" s="103"/>
      <c r="L288" s="103"/>
      <c r="M288" s="103"/>
    </row>
    <row r="289" spans="2:13" x14ac:dyDescent="0.25">
      <c r="B289" s="28"/>
      <c r="C289" s="28"/>
      <c r="D289" s="28"/>
      <c r="E289" s="28"/>
      <c r="F289" s="28"/>
      <c r="G289" s="28"/>
      <c r="H289" s="103"/>
      <c r="I289" s="103"/>
      <c r="J289" s="103"/>
      <c r="K289" s="103"/>
      <c r="L289" s="103"/>
      <c r="M289" s="103"/>
    </row>
    <row r="290" spans="2:13" ht="62.25" customHeight="1" x14ac:dyDescent="0.25">
      <c r="B290" s="6"/>
      <c r="C290" s="6"/>
      <c r="D290" s="6"/>
      <c r="E290" s="161" t="s">
        <v>113</v>
      </c>
      <c r="F290" s="127" t="s">
        <v>76</v>
      </c>
      <c r="G290" s="127"/>
      <c r="H290" s="103"/>
      <c r="I290" s="103"/>
      <c r="J290" s="103"/>
      <c r="K290" s="103"/>
      <c r="L290" s="103"/>
      <c r="M290" s="103"/>
    </row>
    <row r="291" spans="2:13" ht="25.5" x14ac:dyDescent="0.25">
      <c r="B291" s="6"/>
      <c r="C291" s="6"/>
      <c r="E291" s="162"/>
      <c r="F291" s="18" t="s">
        <v>51</v>
      </c>
      <c r="G291" s="18" t="s">
        <v>52</v>
      </c>
      <c r="H291" s="103"/>
      <c r="I291" s="103"/>
      <c r="J291" s="103"/>
      <c r="K291" s="103"/>
      <c r="L291" s="103"/>
      <c r="M291" s="103"/>
    </row>
    <row r="292" spans="2:13" x14ac:dyDescent="0.2">
      <c r="E292" s="76" t="str">
        <f t="shared" ref="E292:E303" si="60">B259</f>
        <v>El Sena</v>
      </c>
      <c r="F292" s="14">
        <v>13</v>
      </c>
      <c r="G292" s="14">
        <v>1</v>
      </c>
      <c r="H292" s="103"/>
      <c r="I292" s="103"/>
      <c r="J292" s="103"/>
      <c r="K292" s="103"/>
      <c r="L292" s="103"/>
      <c r="M292" s="103"/>
    </row>
    <row r="293" spans="2:13" x14ac:dyDescent="0.2">
      <c r="E293" s="91" t="str">
        <f t="shared" si="60"/>
        <v>Los Andes</v>
      </c>
      <c r="F293" s="14">
        <v>7</v>
      </c>
      <c r="G293" s="14" t="s">
        <v>74</v>
      </c>
      <c r="H293" s="103"/>
      <c r="I293" s="103"/>
      <c r="J293" s="103"/>
      <c r="K293" s="103"/>
      <c r="L293" s="103"/>
      <c r="M293" s="103"/>
    </row>
    <row r="294" spans="2:13" x14ac:dyDescent="0.2">
      <c r="E294" s="91" t="str">
        <f t="shared" si="60"/>
        <v>Los Guayacanes</v>
      </c>
      <c r="F294" s="14">
        <v>23</v>
      </c>
      <c r="G294" s="14">
        <v>1</v>
      </c>
      <c r="H294" s="103"/>
      <c r="I294" s="103"/>
      <c r="J294" s="103"/>
      <c r="K294" s="103"/>
      <c r="L294" s="103"/>
      <c r="M294" s="103"/>
    </row>
    <row r="295" spans="2:13" ht="25.5" x14ac:dyDescent="0.2">
      <c r="E295" s="91" t="str">
        <f t="shared" si="60"/>
        <v>Chiminangos Segunda Etapa</v>
      </c>
      <c r="F295" s="14">
        <v>18</v>
      </c>
      <c r="G295" s="14" t="s">
        <v>74</v>
      </c>
      <c r="H295" s="103"/>
      <c r="I295" s="103"/>
      <c r="J295" s="103"/>
      <c r="K295" s="103"/>
      <c r="L295" s="103"/>
      <c r="M295" s="103"/>
    </row>
    <row r="296" spans="2:13" ht="25.5" x14ac:dyDescent="0.2">
      <c r="E296" s="91" t="str">
        <f t="shared" si="60"/>
        <v>Chiminangos Primera Etapa</v>
      </c>
      <c r="F296" s="14">
        <v>13</v>
      </c>
      <c r="G296" s="14" t="s">
        <v>74</v>
      </c>
      <c r="H296" s="103"/>
      <c r="I296" s="103"/>
      <c r="J296" s="103"/>
      <c r="K296" s="103"/>
      <c r="L296" s="103"/>
      <c r="M296" s="103"/>
    </row>
    <row r="297" spans="2:13" ht="25.5" x14ac:dyDescent="0.2">
      <c r="E297" s="91" t="str">
        <f t="shared" si="60"/>
        <v>Metropolitano del Norte</v>
      </c>
      <c r="F297" s="14">
        <v>8</v>
      </c>
      <c r="G297" s="14" t="s">
        <v>74</v>
      </c>
      <c r="H297" s="103"/>
      <c r="I297" s="103"/>
      <c r="J297" s="103"/>
      <c r="K297" s="103"/>
      <c r="L297" s="103"/>
      <c r="M297" s="103"/>
    </row>
    <row r="298" spans="2:13" ht="25.5" x14ac:dyDescent="0.2">
      <c r="E298" s="91" t="str">
        <f t="shared" si="60"/>
        <v>Los Parques - Barranquilla</v>
      </c>
      <c r="F298" s="14">
        <v>6</v>
      </c>
      <c r="G298" s="14" t="s">
        <v>74</v>
      </c>
      <c r="H298" s="103"/>
      <c r="I298" s="103"/>
      <c r="J298" s="103"/>
      <c r="K298" s="103"/>
      <c r="L298" s="103"/>
      <c r="M298" s="103"/>
    </row>
    <row r="299" spans="2:13" x14ac:dyDescent="0.2">
      <c r="E299" s="91" t="str">
        <f t="shared" si="60"/>
        <v>Villa del Sol</v>
      </c>
      <c r="F299" s="14" t="s">
        <v>74</v>
      </c>
      <c r="G299" s="14" t="s">
        <v>74</v>
      </c>
      <c r="H299" s="103"/>
      <c r="I299" s="103"/>
      <c r="J299" s="103"/>
      <c r="K299" s="103"/>
      <c r="L299" s="103"/>
      <c r="M299" s="103"/>
    </row>
    <row r="300" spans="2:13" ht="25.5" x14ac:dyDescent="0.2">
      <c r="E300" s="91" t="str">
        <f t="shared" si="60"/>
        <v>Paseo de los Almendros</v>
      </c>
      <c r="F300" s="14">
        <v>4</v>
      </c>
      <c r="G300" s="14">
        <v>1</v>
      </c>
      <c r="H300" s="103"/>
      <c r="I300" s="103"/>
      <c r="J300" s="103"/>
      <c r="K300" s="103"/>
      <c r="L300" s="103"/>
      <c r="M300" s="103"/>
    </row>
    <row r="301" spans="2:13" ht="25.5" x14ac:dyDescent="0.2">
      <c r="E301" s="91" t="str">
        <f t="shared" si="60"/>
        <v>Los Andes B- La Rivera</v>
      </c>
      <c r="F301" s="14">
        <v>11</v>
      </c>
      <c r="G301" s="14" t="s">
        <v>74</v>
      </c>
      <c r="H301" s="103"/>
      <c r="I301" s="103"/>
      <c r="J301" s="103"/>
      <c r="K301" s="103"/>
      <c r="L301" s="103"/>
      <c r="M301" s="103"/>
    </row>
    <row r="302" spans="2:13" x14ac:dyDescent="0.2">
      <c r="E302" s="91" t="str">
        <f t="shared" si="60"/>
        <v>Torres de Comfandi</v>
      </c>
      <c r="F302" s="14">
        <v>1</v>
      </c>
      <c r="G302" s="14" t="s">
        <v>74</v>
      </c>
      <c r="H302" s="103"/>
      <c r="I302" s="103"/>
      <c r="J302" s="103"/>
      <c r="K302" s="103"/>
      <c r="L302" s="103"/>
      <c r="M302" s="103"/>
    </row>
    <row r="303" spans="2:13" ht="25.5" x14ac:dyDescent="0.2">
      <c r="E303" s="91" t="str">
        <f t="shared" si="60"/>
        <v xml:space="preserve">Villa del Prado - El Guabito </v>
      </c>
      <c r="F303" s="14">
        <v>19</v>
      </c>
      <c r="G303" s="14">
        <v>1</v>
      </c>
      <c r="H303" s="103"/>
      <c r="I303" s="103"/>
      <c r="J303" s="103"/>
      <c r="K303" s="103"/>
      <c r="L303" s="103"/>
      <c r="M303" s="103"/>
    </row>
    <row r="304" spans="2:13" x14ac:dyDescent="0.2">
      <c r="E304" s="11" t="s">
        <v>100</v>
      </c>
      <c r="F304" s="14"/>
      <c r="G304" s="14"/>
      <c r="H304" s="103"/>
      <c r="I304" s="103"/>
      <c r="J304" s="103"/>
      <c r="K304" s="103"/>
      <c r="L304" s="103"/>
      <c r="M304" s="103"/>
    </row>
    <row r="305" spans="2:13" x14ac:dyDescent="0.25">
      <c r="B305" s="6"/>
      <c r="C305" s="6"/>
      <c r="H305" s="103"/>
      <c r="I305" s="103"/>
      <c r="J305" s="103"/>
      <c r="K305" s="103"/>
      <c r="L305" s="103"/>
      <c r="M305" s="103"/>
    </row>
    <row r="306" spans="2:13" x14ac:dyDescent="0.25">
      <c r="H306" s="103"/>
      <c r="I306" s="103"/>
      <c r="J306" s="103"/>
      <c r="K306" s="103"/>
      <c r="L306" s="103"/>
      <c r="M306" s="103"/>
    </row>
    <row r="307" spans="2:13" x14ac:dyDescent="0.25">
      <c r="E307" s="114" t="s">
        <v>53</v>
      </c>
      <c r="F307" s="115"/>
      <c r="G307" s="116"/>
      <c r="H307" s="103"/>
      <c r="I307" s="103"/>
      <c r="J307" s="103"/>
      <c r="K307" s="103"/>
      <c r="L307" s="103"/>
      <c r="M307" s="103"/>
    </row>
    <row r="308" spans="2:13" ht="25.5" x14ac:dyDescent="0.25">
      <c r="E308" s="57" t="s">
        <v>54</v>
      </c>
      <c r="F308" s="21" t="s">
        <v>55</v>
      </c>
      <c r="G308" s="21" t="s">
        <v>56</v>
      </c>
      <c r="H308" s="103"/>
      <c r="I308" s="103"/>
      <c r="J308" s="103"/>
      <c r="K308" s="103"/>
      <c r="L308" s="103"/>
      <c r="M308" s="103"/>
    </row>
    <row r="309" spans="2:13" ht="63.75" x14ac:dyDescent="0.25">
      <c r="E309" s="108" t="s">
        <v>57</v>
      </c>
      <c r="F309" s="26" t="s">
        <v>58</v>
      </c>
      <c r="G309" s="2">
        <v>2</v>
      </c>
      <c r="H309" s="103"/>
      <c r="I309" s="103"/>
      <c r="J309" s="103"/>
      <c r="K309" s="103"/>
      <c r="L309" s="103"/>
      <c r="M309" s="103"/>
    </row>
    <row r="310" spans="2:13" ht="63.75" x14ac:dyDescent="0.25">
      <c r="E310" s="109"/>
      <c r="F310" s="26" t="s">
        <v>59</v>
      </c>
      <c r="G310" s="2">
        <v>3</v>
      </c>
      <c r="H310" s="103"/>
      <c r="I310" s="103"/>
      <c r="J310" s="103"/>
      <c r="K310" s="103"/>
      <c r="L310" s="103"/>
      <c r="M310" s="103"/>
    </row>
    <row r="311" spans="2:13" ht="63.75" x14ac:dyDescent="0.25">
      <c r="E311" s="110"/>
      <c r="F311" s="26" t="s">
        <v>78</v>
      </c>
      <c r="G311" s="2">
        <v>1</v>
      </c>
      <c r="H311" s="103"/>
      <c r="I311" s="103"/>
      <c r="J311" s="103"/>
      <c r="K311" s="103"/>
      <c r="L311" s="103"/>
      <c r="M311" s="103"/>
    </row>
    <row r="312" spans="2:13" ht="25.5" x14ac:dyDescent="0.25">
      <c r="E312" s="60" t="s">
        <v>60</v>
      </c>
      <c r="F312" s="26" t="s">
        <v>61</v>
      </c>
      <c r="G312" s="2">
        <v>0</v>
      </c>
      <c r="H312" s="103"/>
      <c r="I312" s="103"/>
      <c r="J312" s="103"/>
      <c r="K312" s="103"/>
      <c r="L312" s="103"/>
      <c r="M312" s="103"/>
    </row>
    <row r="313" spans="2:13" ht="25.5" x14ac:dyDescent="0.25">
      <c r="E313" s="61"/>
      <c r="F313" s="26" t="s">
        <v>62</v>
      </c>
      <c r="G313" s="2">
        <v>1</v>
      </c>
      <c r="H313" s="103"/>
      <c r="I313" s="103"/>
      <c r="J313" s="103"/>
      <c r="K313" s="103"/>
      <c r="L313" s="103"/>
      <c r="M313" s="103"/>
    </row>
    <row r="314" spans="2:13" ht="25.5" x14ac:dyDescent="0.25">
      <c r="E314" s="7" t="s">
        <v>63</v>
      </c>
      <c r="F314" s="26" t="s">
        <v>77</v>
      </c>
      <c r="G314" s="3">
        <v>0</v>
      </c>
      <c r="H314" s="103"/>
      <c r="I314" s="103"/>
      <c r="J314" s="103"/>
      <c r="K314" s="103"/>
      <c r="L314" s="103"/>
      <c r="M314" s="103"/>
    </row>
    <row r="315" spans="2:13" ht="38.25" x14ac:dyDescent="0.25">
      <c r="E315" s="62" t="s">
        <v>64</v>
      </c>
      <c r="F315" s="26" t="s">
        <v>65</v>
      </c>
      <c r="G315" s="2">
        <v>1</v>
      </c>
      <c r="H315" s="103"/>
      <c r="I315" s="103"/>
      <c r="J315" s="103"/>
      <c r="K315" s="103"/>
      <c r="L315" s="103"/>
      <c r="M315" s="103"/>
    </row>
    <row r="316" spans="2:13" ht="38.25" x14ac:dyDescent="0.25">
      <c r="E316" s="62" t="s">
        <v>66</v>
      </c>
      <c r="F316" s="4" t="s">
        <v>67</v>
      </c>
      <c r="G316" s="2">
        <v>2</v>
      </c>
      <c r="H316" s="103"/>
      <c r="I316" s="103"/>
      <c r="J316" s="103"/>
      <c r="K316" s="103"/>
      <c r="L316" s="103"/>
      <c r="M316" s="103"/>
    </row>
    <row r="317" spans="2:13" ht="25.5" x14ac:dyDescent="0.25">
      <c r="E317" s="4" t="s">
        <v>68</v>
      </c>
      <c r="F317" s="26" t="s">
        <v>69</v>
      </c>
      <c r="G317" s="2">
        <v>0</v>
      </c>
      <c r="H317" s="103"/>
      <c r="I317" s="103"/>
      <c r="J317" s="103"/>
      <c r="K317" s="103"/>
      <c r="L317" s="103"/>
      <c r="M317" s="103"/>
    </row>
    <row r="318" spans="2:13" ht="38.25" x14ac:dyDescent="0.25">
      <c r="E318" s="4" t="s">
        <v>70</v>
      </c>
      <c r="F318" s="26" t="s">
        <v>71</v>
      </c>
      <c r="G318" s="2">
        <v>5</v>
      </c>
      <c r="H318" s="103"/>
      <c r="I318" s="103"/>
      <c r="J318" s="103"/>
      <c r="K318" s="103"/>
      <c r="L318" s="103"/>
      <c r="M318" s="103"/>
    </row>
    <row r="319" spans="2:13" ht="38.25" x14ac:dyDescent="0.25">
      <c r="E319" s="4" t="s">
        <v>72</v>
      </c>
      <c r="F319" s="4" t="s">
        <v>73</v>
      </c>
      <c r="G319" s="5">
        <v>4</v>
      </c>
      <c r="H319" s="103"/>
      <c r="I319" s="103"/>
      <c r="J319" s="103"/>
      <c r="K319" s="103"/>
      <c r="L319" s="103"/>
      <c r="M319" s="103"/>
    </row>
    <row r="320" spans="2:13" ht="25.5" x14ac:dyDescent="0.25">
      <c r="E320" s="4" t="s">
        <v>80</v>
      </c>
      <c r="F320" s="4" t="s">
        <v>81</v>
      </c>
      <c r="G320" s="2">
        <v>30</v>
      </c>
      <c r="H320" s="103"/>
      <c r="I320" s="103"/>
      <c r="J320" s="103"/>
      <c r="K320" s="103"/>
      <c r="L320" s="103"/>
      <c r="M320" s="103"/>
    </row>
    <row r="321" spans="5:13" x14ac:dyDescent="0.25">
      <c r="H321" s="103"/>
      <c r="I321" s="103"/>
      <c r="J321" s="103"/>
      <c r="K321" s="103"/>
      <c r="L321" s="103"/>
      <c r="M321" s="103"/>
    </row>
    <row r="322" spans="5:13" x14ac:dyDescent="0.25">
      <c r="E322" s="19" t="s">
        <v>79</v>
      </c>
    </row>
    <row r="344" ht="38.25" customHeight="1" x14ac:dyDescent="0.25"/>
    <row r="352" ht="39.75" customHeight="1" x14ac:dyDescent="0.25"/>
    <row r="353" spans="2:3" ht="57" customHeight="1" x14ac:dyDescent="0.25"/>
    <row r="354" spans="2:3" ht="48" customHeight="1" x14ac:dyDescent="0.25"/>
    <row r="355" spans="2:3" ht="63.75" customHeight="1" x14ac:dyDescent="0.25"/>
    <row r="356" spans="2:3" ht="39.75" customHeight="1" x14ac:dyDescent="0.25"/>
    <row r="357" spans="2:3" ht="42" customHeight="1" x14ac:dyDescent="0.25"/>
    <row r="358" spans="2:3" ht="43.5" customHeight="1" x14ac:dyDescent="0.25"/>
    <row r="360" spans="2:3" ht="38.25" customHeight="1" x14ac:dyDescent="0.25"/>
    <row r="361" spans="2:3" ht="38.25" customHeight="1" x14ac:dyDescent="0.25"/>
    <row r="363" spans="2:3" ht="51" customHeight="1" x14ac:dyDescent="0.25"/>
    <row r="365" spans="2:3" ht="38.25" customHeight="1" x14ac:dyDescent="0.25"/>
    <row r="367" spans="2:3" x14ac:dyDescent="0.25">
      <c r="B367" s="10"/>
      <c r="C367" s="6"/>
    </row>
    <row r="368" spans="2:3" x14ac:dyDescent="0.25">
      <c r="B368" s="20"/>
      <c r="C368" s="6"/>
    </row>
    <row r="369" spans="1:5" x14ac:dyDescent="0.25">
      <c r="A369" s="1"/>
      <c r="E369" s="6"/>
    </row>
    <row r="370" spans="1:5" x14ac:dyDescent="0.25">
      <c r="A370" s="6"/>
      <c r="E370" s="6"/>
    </row>
    <row r="371" spans="1:5" ht="12.75" customHeight="1" x14ac:dyDescent="0.25"/>
    <row r="379" spans="1:5" ht="45.75" customHeight="1" x14ac:dyDescent="0.25"/>
    <row r="380" spans="1:5" ht="46.5" customHeight="1" x14ac:dyDescent="0.25"/>
    <row r="389" ht="20.25" customHeight="1" x14ac:dyDescent="0.25"/>
    <row r="430" ht="22.5" customHeight="1" x14ac:dyDescent="0.25"/>
  </sheetData>
  <sheetProtection password="AC80" sheet="1" objects="1" scenarios="1"/>
  <mergeCells count="122">
    <mergeCell ref="E290:E291"/>
    <mergeCell ref="F290:G290"/>
    <mergeCell ref="B155:F155"/>
    <mergeCell ref="K117:K120"/>
    <mergeCell ref="G121:G123"/>
    <mergeCell ref="J121:J123"/>
    <mergeCell ref="K121:K123"/>
    <mergeCell ref="C135:F135"/>
    <mergeCell ref="G135:K135"/>
    <mergeCell ref="C213:I213"/>
    <mergeCell ref="I175:J176"/>
    <mergeCell ref="I188:J188"/>
    <mergeCell ref="I177:J177"/>
    <mergeCell ref="I178:J178"/>
    <mergeCell ref="I179:J179"/>
    <mergeCell ref="I180:J180"/>
    <mergeCell ref="I181:J181"/>
    <mergeCell ref="I182:J182"/>
    <mergeCell ref="H22:H24"/>
    <mergeCell ref="I22:I24"/>
    <mergeCell ref="C26:I26"/>
    <mergeCell ref="H69:M69"/>
    <mergeCell ref="D46:L47"/>
    <mergeCell ref="C67:M68"/>
    <mergeCell ref="K109:K110"/>
    <mergeCell ref="B107:K107"/>
    <mergeCell ref="G109:G110"/>
    <mergeCell ref="J109:J110"/>
    <mergeCell ref="K114:K116"/>
    <mergeCell ref="G111:G113"/>
    <mergeCell ref="J111:J113"/>
    <mergeCell ref="K111:K113"/>
    <mergeCell ref="G114:G116"/>
    <mergeCell ref="J114:J116"/>
    <mergeCell ref="G117:G120"/>
    <mergeCell ref="J117:J120"/>
    <mergeCell ref="B87:B90"/>
    <mergeCell ref="C87:C90"/>
    <mergeCell ref="D89:H89"/>
    <mergeCell ref="I89:I90"/>
    <mergeCell ref="J89:K90"/>
    <mergeCell ref="B104:F104"/>
    <mergeCell ref="D87:K88"/>
    <mergeCell ref="J94:K94"/>
    <mergeCell ref="J95:K95"/>
    <mergeCell ref="J96:K96"/>
    <mergeCell ref="J101:K101"/>
    <mergeCell ref="J102:K102"/>
    <mergeCell ref="J103:K103"/>
    <mergeCell ref="J97:K97"/>
    <mergeCell ref="A67:A70"/>
    <mergeCell ref="B46:B49"/>
    <mergeCell ref="C46:C49"/>
    <mergeCell ref="A2:M2"/>
    <mergeCell ref="A3:M3"/>
    <mergeCell ref="A7:M7"/>
    <mergeCell ref="C28:I28"/>
    <mergeCell ref="C8:I8"/>
    <mergeCell ref="H10:H11"/>
    <mergeCell ref="I10:I11"/>
    <mergeCell ref="H12:H14"/>
    <mergeCell ref="I12:I14"/>
    <mergeCell ref="H15:H17"/>
    <mergeCell ref="I15:I17"/>
    <mergeCell ref="A4:M4"/>
    <mergeCell ref="A5:M5"/>
    <mergeCell ref="A6:M6"/>
    <mergeCell ref="D48:G48"/>
    <mergeCell ref="H48:L48"/>
    <mergeCell ref="B67:B70"/>
    <mergeCell ref="C43:I43"/>
    <mergeCell ref="C69:G69"/>
    <mergeCell ref="H18:H21"/>
    <mergeCell ref="I18:I21"/>
    <mergeCell ref="A155:A156"/>
    <mergeCell ref="E283:G283"/>
    <mergeCell ref="B193:H193"/>
    <mergeCell ref="I193:L193"/>
    <mergeCell ref="C237:H237"/>
    <mergeCell ref="B174:J174"/>
    <mergeCell ref="B175:G175"/>
    <mergeCell ref="A154:L154"/>
    <mergeCell ref="C277:J277"/>
    <mergeCell ref="A171:D171"/>
    <mergeCell ref="G155:L155"/>
    <mergeCell ref="H175:H176"/>
    <mergeCell ref="I183:J183"/>
    <mergeCell ref="I184:J184"/>
    <mergeCell ref="I185:J185"/>
    <mergeCell ref="I186:J186"/>
    <mergeCell ref="I187:J187"/>
    <mergeCell ref="I189:J189"/>
    <mergeCell ref="B190:F190"/>
    <mergeCell ref="B237:B238"/>
    <mergeCell ref="B257:B258"/>
    <mergeCell ref="C257:H257"/>
    <mergeCell ref="C280:H280"/>
    <mergeCell ref="B213:B214"/>
    <mergeCell ref="E309:E311"/>
    <mergeCell ref="H29:I29"/>
    <mergeCell ref="H30:I30"/>
    <mergeCell ref="H31:I31"/>
    <mergeCell ref="H32:I32"/>
    <mergeCell ref="H33:I33"/>
    <mergeCell ref="H34:I34"/>
    <mergeCell ref="H35:I35"/>
    <mergeCell ref="H36:I36"/>
    <mergeCell ref="H37:I37"/>
    <mergeCell ref="H38:I38"/>
    <mergeCell ref="H39:I39"/>
    <mergeCell ref="H40:I40"/>
    <mergeCell ref="H41:I41"/>
    <mergeCell ref="E307:G307"/>
    <mergeCell ref="B134:K134"/>
    <mergeCell ref="B135:B136"/>
    <mergeCell ref="H42:I42"/>
    <mergeCell ref="J91:K91"/>
    <mergeCell ref="J92:K92"/>
    <mergeCell ref="J98:K98"/>
    <mergeCell ref="J99:K99"/>
    <mergeCell ref="J100:K100"/>
    <mergeCell ref="J93:K93"/>
  </mergeCells>
  <pageMargins left="0.7" right="0.7" top="0.75" bottom="0.75" header="0.3" footer="0.3"/>
  <pageSetup scale="34" fitToHeight="0" orientation="portrait" r:id="rId1"/>
  <rowBreaks count="4" manualBreakCount="4">
    <brk id="44" max="12" man="1"/>
    <brk id="131" max="12" man="1"/>
    <brk id="191" max="12" man="1"/>
    <brk id="274" max="12" man="1"/>
  </rowBreaks>
  <ignoredErrors>
    <ignoredError sqref="G25 K62 D271 F271" formula="1"/>
    <ignoredError sqref="F71:F82 G91:G102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Comuna 5</vt:lpstr>
      <vt:lpstr>'Comuna 5'!Área_de_impresión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FRAGATA</dc:creator>
  <cp:lastModifiedBy>Luffi</cp:lastModifiedBy>
  <cp:lastPrinted>2014-09-24T19:32:26Z</cp:lastPrinted>
  <dcterms:created xsi:type="dcterms:W3CDTF">2014-05-12T17:20:30Z</dcterms:created>
  <dcterms:modified xsi:type="dcterms:W3CDTF">2014-11-13T21:43:42Z</dcterms:modified>
</cp:coreProperties>
</file>