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180" windowWidth="17400" windowHeight="6855"/>
  </bookViews>
  <sheets>
    <sheet name="Comuna 21" sheetId="3" r:id="rId1"/>
  </sheets>
  <definedNames>
    <definedName name="_xlnm.Print_Area" localSheetId="0">'Comuna 21'!$A$1:$M$385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1" i="3" l="1"/>
  <c r="H282" i="3"/>
  <c r="H283" i="3"/>
  <c r="F281" i="3"/>
  <c r="F282" i="3"/>
  <c r="F283" i="3"/>
  <c r="D281" i="3"/>
  <c r="D282" i="3"/>
  <c r="D283" i="3"/>
  <c r="F262" i="3"/>
  <c r="H258" i="3"/>
  <c r="H259" i="3"/>
  <c r="H260" i="3"/>
  <c r="F258" i="3"/>
  <c r="F259" i="3"/>
  <c r="F260" i="3"/>
  <c r="D258" i="3"/>
  <c r="D259" i="3"/>
  <c r="D260" i="3"/>
  <c r="D244" i="3"/>
  <c r="E244" i="3"/>
  <c r="F244" i="3"/>
  <c r="G244" i="3"/>
  <c r="H244" i="3"/>
  <c r="I244" i="3"/>
  <c r="C244" i="3"/>
  <c r="E211" i="3"/>
  <c r="E212" i="3"/>
  <c r="E213" i="3"/>
  <c r="E214" i="3"/>
  <c r="E215" i="3"/>
  <c r="E216" i="3"/>
  <c r="E217" i="3"/>
  <c r="I192" i="3" l="1"/>
  <c r="I193" i="3"/>
  <c r="I194" i="3"/>
  <c r="F192" i="3"/>
  <c r="F193" i="3"/>
  <c r="F194" i="3"/>
  <c r="K173" i="3"/>
  <c r="K174" i="3"/>
  <c r="K175" i="3"/>
  <c r="E173" i="3"/>
  <c r="E174" i="3"/>
  <c r="E175" i="3"/>
  <c r="J151" i="3" l="1"/>
  <c r="J152" i="3"/>
  <c r="J153" i="3"/>
  <c r="E151" i="3"/>
  <c r="E152" i="3"/>
  <c r="E153" i="3"/>
  <c r="E117" i="3"/>
  <c r="E118" i="3"/>
  <c r="E119" i="3"/>
  <c r="E120" i="3"/>
  <c r="E121" i="3"/>
  <c r="E122" i="3"/>
  <c r="E123" i="3"/>
  <c r="E124" i="3"/>
  <c r="E125" i="3"/>
  <c r="E126" i="3"/>
  <c r="E127" i="3"/>
  <c r="E128" i="3"/>
  <c r="E129" i="3"/>
  <c r="E130" i="3"/>
  <c r="E131" i="3"/>
  <c r="E116" i="3"/>
  <c r="F10" i="3"/>
  <c r="H116" i="3" s="1"/>
  <c r="F11" i="3"/>
  <c r="F12" i="3"/>
  <c r="F13" i="3"/>
  <c r="H119" i="3" s="1"/>
  <c r="F14" i="3"/>
  <c r="F15" i="3"/>
  <c r="F16" i="3"/>
  <c r="F17" i="3"/>
  <c r="F18" i="3"/>
  <c r="F19" i="3"/>
  <c r="F20" i="3"/>
  <c r="F21" i="3"/>
  <c r="F22" i="3"/>
  <c r="F23" i="3"/>
  <c r="F24" i="3"/>
  <c r="J101" i="3"/>
  <c r="J102" i="3"/>
  <c r="J103" i="3"/>
  <c r="G101" i="3"/>
  <c r="G102" i="3"/>
  <c r="G103" i="3"/>
  <c r="L79" i="3"/>
  <c r="L80" i="3"/>
  <c r="L81" i="3"/>
  <c r="F79" i="3"/>
  <c r="F80" i="3"/>
  <c r="F81" i="3"/>
  <c r="K56" i="3"/>
  <c r="K57" i="3"/>
  <c r="K58" i="3"/>
  <c r="F56" i="3"/>
  <c r="F57" i="3"/>
  <c r="F58" i="3"/>
  <c r="H33" i="3"/>
  <c r="E33" i="3" s="1"/>
  <c r="H34" i="3"/>
  <c r="E34" i="3" s="1"/>
  <c r="H35" i="3"/>
  <c r="E35" i="3" s="1"/>
  <c r="G35" i="3" l="1"/>
  <c r="G34" i="3"/>
  <c r="G33" i="3"/>
  <c r="F280" i="3"/>
  <c r="F284" i="3"/>
  <c r="F285" i="3"/>
  <c r="F286" i="3"/>
  <c r="H280" i="3"/>
  <c r="H284" i="3"/>
  <c r="H285" i="3"/>
  <c r="H286" i="3"/>
  <c r="D280" i="3"/>
  <c r="D284" i="3"/>
  <c r="D285" i="3"/>
  <c r="D286" i="3"/>
  <c r="H257" i="3" l="1"/>
  <c r="H261" i="3"/>
  <c r="H262" i="3"/>
  <c r="H263" i="3"/>
  <c r="H264" i="3"/>
  <c r="H265" i="3"/>
  <c r="H266" i="3"/>
  <c r="H267" i="3"/>
  <c r="H268" i="3"/>
  <c r="H270" i="3"/>
  <c r="H256" i="3"/>
  <c r="F257" i="3"/>
  <c r="F261" i="3"/>
  <c r="F263" i="3"/>
  <c r="F264" i="3"/>
  <c r="F265" i="3"/>
  <c r="F266" i="3"/>
  <c r="F267" i="3"/>
  <c r="F268" i="3"/>
  <c r="F270" i="3"/>
  <c r="F256" i="3"/>
  <c r="D257" i="3"/>
  <c r="D261" i="3"/>
  <c r="D262" i="3"/>
  <c r="D263" i="3"/>
  <c r="D264" i="3"/>
  <c r="D265" i="3"/>
  <c r="D266" i="3"/>
  <c r="D267" i="3"/>
  <c r="D268" i="3"/>
  <c r="D270" i="3"/>
  <c r="D256" i="3"/>
  <c r="I191" i="3"/>
  <c r="I195" i="3"/>
  <c r="I196" i="3"/>
  <c r="I197" i="3"/>
  <c r="F191" i="3"/>
  <c r="F195" i="3"/>
  <c r="F196" i="3"/>
  <c r="F197" i="3"/>
  <c r="K169" i="3"/>
  <c r="K170" i="3"/>
  <c r="K171" i="3"/>
  <c r="K172" i="3"/>
  <c r="E169" i="3"/>
  <c r="E170" i="3"/>
  <c r="E171" i="3"/>
  <c r="E172" i="3"/>
  <c r="J148" i="3"/>
  <c r="J149" i="3"/>
  <c r="J150" i="3"/>
  <c r="J154" i="3"/>
  <c r="E148" i="3"/>
  <c r="E149" i="3"/>
  <c r="E150" i="3"/>
  <c r="E154" i="3"/>
  <c r="J98" i="3" l="1"/>
  <c r="J99" i="3"/>
  <c r="J100" i="3"/>
  <c r="J104" i="3"/>
  <c r="G98" i="3"/>
  <c r="G99" i="3"/>
  <c r="G100" i="3"/>
  <c r="G104" i="3"/>
  <c r="C110" i="3"/>
  <c r="L77" i="3"/>
  <c r="L78" i="3"/>
  <c r="L82" i="3"/>
  <c r="L83" i="3"/>
  <c r="F77" i="3"/>
  <c r="F78" i="3"/>
  <c r="F82" i="3"/>
  <c r="F83" i="3"/>
  <c r="B88" i="3"/>
  <c r="C66" i="3"/>
  <c r="K55" i="3"/>
  <c r="K59" i="3"/>
  <c r="K60" i="3"/>
  <c r="K61" i="3"/>
  <c r="F55" i="3"/>
  <c r="F59" i="3"/>
  <c r="F60" i="3"/>
  <c r="F61" i="3"/>
  <c r="H36" i="3"/>
  <c r="E36" i="3" s="1"/>
  <c r="H37" i="3"/>
  <c r="G37" i="3" s="1"/>
  <c r="H38" i="3"/>
  <c r="G38" i="3" s="1"/>
  <c r="H39" i="3"/>
  <c r="G39" i="3" s="1"/>
  <c r="G36" i="3"/>
  <c r="E38" i="3" l="1"/>
  <c r="E39" i="3"/>
  <c r="E37" i="3"/>
  <c r="H279" i="3" l="1"/>
  <c r="H287" i="3"/>
  <c r="H288" i="3"/>
  <c r="H289" i="3"/>
  <c r="H290" i="3"/>
  <c r="H292" i="3"/>
  <c r="F279" i="3"/>
  <c r="F287" i="3"/>
  <c r="F288" i="3"/>
  <c r="F289" i="3"/>
  <c r="F290" i="3"/>
  <c r="F292" i="3"/>
  <c r="D279" i="3"/>
  <c r="D287" i="3"/>
  <c r="D288" i="3"/>
  <c r="D289" i="3"/>
  <c r="D290" i="3"/>
  <c r="D292" i="3"/>
  <c r="I189" i="3"/>
  <c r="I190" i="3"/>
  <c r="I198" i="3"/>
  <c r="I199" i="3"/>
  <c r="I200" i="3"/>
  <c r="I201" i="3"/>
  <c r="F189" i="3"/>
  <c r="F190" i="3"/>
  <c r="F198" i="3"/>
  <c r="F199" i="3"/>
  <c r="F200" i="3"/>
  <c r="F201" i="3"/>
  <c r="K168" i="3"/>
  <c r="K176" i="3"/>
  <c r="K177" i="3"/>
  <c r="K178" i="3"/>
  <c r="K179" i="3"/>
  <c r="K180" i="3"/>
  <c r="E168" i="3"/>
  <c r="E176" i="3"/>
  <c r="E177" i="3"/>
  <c r="E178" i="3"/>
  <c r="E179" i="3"/>
  <c r="E180" i="3"/>
  <c r="J147" i="3" l="1"/>
  <c r="J155" i="3"/>
  <c r="J156" i="3"/>
  <c r="J157" i="3"/>
  <c r="J158" i="3"/>
  <c r="J159" i="3"/>
  <c r="E147" i="3"/>
  <c r="E155" i="3"/>
  <c r="E156" i="3"/>
  <c r="E157" i="3"/>
  <c r="E158" i="3"/>
  <c r="E159" i="3"/>
  <c r="E146" i="3"/>
  <c r="F117" i="3"/>
  <c r="F118" i="3"/>
  <c r="F119" i="3"/>
  <c r="F120" i="3"/>
  <c r="F121" i="3"/>
  <c r="F122" i="3"/>
  <c r="F123" i="3"/>
  <c r="F124" i="3"/>
  <c r="F125" i="3"/>
  <c r="F126" i="3"/>
  <c r="F127" i="3"/>
  <c r="F128" i="3"/>
  <c r="F129" i="3"/>
  <c r="F130" i="3"/>
  <c r="J107" i="3"/>
  <c r="G107" i="3"/>
  <c r="G108" i="3"/>
  <c r="G109" i="3"/>
  <c r="L85" i="3"/>
  <c r="L86" i="3"/>
  <c r="L87" i="3"/>
  <c r="F85" i="3"/>
  <c r="F86" i="3"/>
  <c r="F87" i="3"/>
  <c r="K63" i="3"/>
  <c r="K64" i="3"/>
  <c r="K65" i="3"/>
  <c r="F63" i="3"/>
  <c r="F64" i="3"/>
  <c r="F65" i="3"/>
  <c r="H44" i="3"/>
  <c r="E44" i="3" s="1"/>
  <c r="H43" i="3"/>
  <c r="G43" i="3" s="1"/>
  <c r="H31" i="3"/>
  <c r="E31" i="3" s="1"/>
  <c r="H32" i="3"/>
  <c r="G32" i="3" s="1"/>
  <c r="H40" i="3"/>
  <c r="E40" i="3" s="1"/>
  <c r="H41" i="3"/>
  <c r="G41" i="3" s="1"/>
  <c r="H42" i="3"/>
  <c r="E42" i="3" s="1"/>
  <c r="H30" i="3"/>
  <c r="G30" i="3" s="1"/>
  <c r="J108" i="3" l="1"/>
  <c r="J109" i="3"/>
  <c r="G44" i="3"/>
  <c r="G42" i="3"/>
  <c r="G40" i="3"/>
  <c r="G31" i="3"/>
  <c r="E43" i="3"/>
  <c r="E41" i="3"/>
  <c r="E32" i="3"/>
  <c r="L84" i="3" l="1"/>
  <c r="L76" i="3"/>
  <c r="L75" i="3"/>
  <c r="L74" i="3"/>
  <c r="F84" i="3"/>
  <c r="F76" i="3"/>
  <c r="F75" i="3"/>
  <c r="F74" i="3"/>
  <c r="G309" i="3"/>
  <c r="G308" i="3"/>
  <c r="H278" i="3"/>
  <c r="F278" i="3"/>
  <c r="D278" i="3"/>
  <c r="I202" i="3"/>
  <c r="I188" i="3"/>
  <c r="F202" i="3"/>
  <c r="F188" i="3"/>
  <c r="K181" i="3"/>
  <c r="K167" i="3"/>
  <c r="E181" i="3"/>
  <c r="E167" i="3"/>
  <c r="J160" i="3"/>
  <c r="J146" i="3"/>
  <c r="E218" i="3"/>
  <c r="G218" i="3" s="1"/>
  <c r="G217" i="3"/>
  <c r="K217" i="3" s="1"/>
  <c r="F216" i="3"/>
  <c r="J216" i="3" s="1"/>
  <c r="G214" i="3"/>
  <c r="K214" i="3" s="1"/>
  <c r="G213" i="3"/>
  <c r="K213" i="3" s="1"/>
  <c r="F215" i="3"/>
  <c r="J215" i="3" s="1"/>
  <c r="G212" i="3"/>
  <c r="K212" i="3" s="1"/>
  <c r="F211" i="3"/>
  <c r="E210" i="3"/>
  <c r="G210" i="3" s="1"/>
  <c r="E160" i="3"/>
  <c r="F131" i="3"/>
  <c r="F116" i="3"/>
  <c r="J110" i="3"/>
  <c r="G106" i="3"/>
  <c r="G105" i="3"/>
  <c r="G97" i="3"/>
  <c r="G96" i="3"/>
  <c r="K62" i="3"/>
  <c r="F62" i="3"/>
  <c r="K54" i="3"/>
  <c r="F54" i="3"/>
  <c r="K53" i="3"/>
  <c r="F53" i="3"/>
  <c r="K52" i="3"/>
  <c r="F52" i="3"/>
  <c r="F25" i="3"/>
  <c r="H130" i="3"/>
  <c r="I130" i="3" s="1"/>
  <c r="H129" i="3"/>
  <c r="I129" i="3" s="1"/>
  <c r="H128" i="3"/>
  <c r="H127" i="3"/>
  <c r="I127" i="3" s="1"/>
  <c r="H126" i="3"/>
  <c r="I126" i="3" s="1"/>
  <c r="H125" i="3"/>
  <c r="I125" i="3" s="1"/>
  <c r="H124" i="3"/>
  <c r="I124" i="3" s="1"/>
  <c r="H123" i="3"/>
  <c r="I123" i="3" s="1"/>
  <c r="H122" i="3"/>
  <c r="I122" i="3" s="1"/>
  <c r="H121" i="3"/>
  <c r="I121" i="3" s="1"/>
  <c r="H120" i="3"/>
  <c r="I120" i="3" s="1"/>
  <c r="I119" i="3"/>
  <c r="H118" i="3"/>
  <c r="I118" i="3" s="1"/>
  <c r="H117" i="3"/>
  <c r="I117" i="3" s="1"/>
  <c r="F175" i="3" l="1"/>
  <c r="F174" i="3"/>
  <c r="F173" i="3"/>
  <c r="G193" i="3"/>
  <c r="G192" i="3"/>
  <c r="G194" i="3"/>
  <c r="K152" i="3"/>
  <c r="K153" i="3"/>
  <c r="K151" i="3"/>
  <c r="L174" i="3"/>
  <c r="L173" i="3"/>
  <c r="L175" i="3"/>
  <c r="F153" i="3"/>
  <c r="F152" i="3"/>
  <c r="F151" i="3"/>
  <c r="F150" i="3"/>
  <c r="F148" i="3"/>
  <c r="F154" i="3"/>
  <c r="F149" i="3"/>
  <c r="F170" i="3"/>
  <c r="F172" i="3"/>
  <c r="F169" i="3"/>
  <c r="F171" i="3"/>
  <c r="G196" i="3"/>
  <c r="G195" i="3"/>
  <c r="G197" i="3"/>
  <c r="G191" i="3"/>
  <c r="K148" i="3"/>
  <c r="K150" i="3"/>
  <c r="K149" i="3"/>
  <c r="K154" i="3"/>
  <c r="L172" i="3"/>
  <c r="L169" i="3"/>
  <c r="L171" i="3"/>
  <c r="L170" i="3"/>
  <c r="F167" i="3"/>
  <c r="F181" i="3"/>
  <c r="F180" i="3"/>
  <c r="F176" i="3"/>
  <c r="F177" i="3"/>
  <c r="F178" i="3"/>
  <c r="F179" i="3"/>
  <c r="F168" i="3"/>
  <c r="G202" i="3"/>
  <c r="G201" i="3"/>
  <c r="G190" i="3"/>
  <c r="G198" i="3"/>
  <c r="G199" i="3"/>
  <c r="G200" i="3"/>
  <c r="G189" i="3"/>
  <c r="L181" i="3"/>
  <c r="L180" i="3"/>
  <c r="L176" i="3"/>
  <c r="L177" i="3"/>
  <c r="L178" i="3"/>
  <c r="L179" i="3"/>
  <c r="L168" i="3"/>
  <c r="K146" i="3"/>
  <c r="F160" i="3"/>
  <c r="F159" i="3"/>
  <c r="F155" i="3"/>
  <c r="F158" i="3"/>
  <c r="F147" i="3"/>
  <c r="F157" i="3"/>
  <c r="F156" i="3"/>
  <c r="F146" i="3"/>
  <c r="K160" i="3"/>
  <c r="K157" i="3"/>
  <c r="K156" i="3"/>
  <c r="K159" i="3"/>
  <c r="K155" i="3"/>
  <c r="K158" i="3"/>
  <c r="K147" i="3"/>
  <c r="J116" i="3"/>
  <c r="J128" i="3"/>
  <c r="I116" i="3"/>
  <c r="J118" i="3"/>
  <c r="J121" i="3"/>
  <c r="J124" i="3"/>
  <c r="I128" i="3"/>
  <c r="J131" i="3"/>
  <c r="G25" i="3"/>
  <c r="H131" i="3"/>
  <c r="I131" i="3" s="1"/>
  <c r="J106" i="3"/>
  <c r="G310" i="3"/>
  <c r="L88" i="3"/>
  <c r="F88" i="3"/>
  <c r="J210" i="3"/>
  <c r="K210" i="3"/>
  <c r="G188" i="3"/>
  <c r="L167" i="3"/>
  <c r="J96" i="3"/>
  <c r="J97" i="3"/>
  <c r="F66" i="3"/>
  <c r="G118" i="3"/>
  <c r="G110" i="3"/>
  <c r="E30" i="3"/>
  <c r="G124" i="3"/>
  <c r="G116" i="3"/>
  <c r="G121" i="3"/>
  <c r="G22" i="3"/>
  <c r="G15" i="3"/>
  <c r="G10" i="3"/>
  <c r="G19" i="3"/>
  <c r="G13" i="3"/>
  <c r="G16" i="3"/>
  <c r="G20" i="3"/>
  <c r="G11" i="3"/>
  <c r="G14" i="3"/>
  <c r="G17" i="3"/>
  <c r="G23" i="3"/>
  <c r="G12" i="3"/>
  <c r="G18" i="3"/>
  <c r="G21" i="3"/>
  <c r="G24" i="3"/>
  <c r="K66" i="3"/>
  <c r="J105" i="3"/>
  <c r="G128" i="3"/>
  <c r="F210" i="3"/>
  <c r="H210" i="3" s="1"/>
  <c r="F212" i="3"/>
  <c r="F213" i="3"/>
  <c r="F214" i="3"/>
  <c r="F217" i="3"/>
  <c r="F218" i="3"/>
  <c r="H218" i="3" s="1"/>
  <c r="G211" i="3"/>
  <c r="H211" i="3" s="1"/>
  <c r="G215" i="3"/>
  <c r="G216" i="3"/>
  <c r="H102" i="3" l="1"/>
  <c r="H101" i="3"/>
  <c r="H103" i="3"/>
  <c r="M81" i="3"/>
  <c r="M79" i="3"/>
  <c r="M80" i="3"/>
  <c r="G81" i="3"/>
  <c r="G79" i="3"/>
  <c r="G80" i="3"/>
  <c r="G58" i="3"/>
  <c r="G57" i="3"/>
  <c r="G56" i="3"/>
  <c r="L58" i="3"/>
  <c r="L56" i="3"/>
  <c r="L57" i="3"/>
  <c r="H98" i="3"/>
  <c r="H104" i="3"/>
  <c r="H100" i="3"/>
  <c r="H99" i="3"/>
  <c r="M82" i="3"/>
  <c r="M77" i="3"/>
  <c r="M83" i="3"/>
  <c r="M78" i="3"/>
  <c r="G83" i="3"/>
  <c r="G78" i="3"/>
  <c r="G82" i="3"/>
  <c r="G77" i="3"/>
  <c r="G55" i="3"/>
  <c r="G60" i="3"/>
  <c r="G59" i="3"/>
  <c r="G61" i="3"/>
  <c r="L60" i="3"/>
  <c r="L55" i="3"/>
  <c r="L61" i="3"/>
  <c r="L59" i="3"/>
  <c r="H96" i="3"/>
  <c r="H108" i="3"/>
  <c r="H109" i="3"/>
  <c r="H107" i="3"/>
  <c r="M88" i="3"/>
  <c r="M75" i="3"/>
  <c r="M85" i="3"/>
  <c r="M87" i="3"/>
  <c r="M76" i="3"/>
  <c r="M74" i="3"/>
  <c r="M86" i="3"/>
  <c r="G74" i="3"/>
  <c r="G86" i="3"/>
  <c r="G85" i="3"/>
  <c r="G87" i="3"/>
  <c r="L66" i="3"/>
  <c r="L65" i="3"/>
  <c r="L64" i="3"/>
  <c r="L63" i="3"/>
  <c r="G66" i="3"/>
  <c r="G63" i="3"/>
  <c r="G65" i="3"/>
  <c r="G64" i="3"/>
  <c r="G75" i="3"/>
  <c r="M84" i="3"/>
  <c r="G76" i="3"/>
  <c r="G84" i="3"/>
  <c r="G88" i="3"/>
  <c r="H213" i="3"/>
  <c r="J213" i="3"/>
  <c r="L213" i="3" s="1"/>
  <c r="H215" i="3"/>
  <c r="K215" i="3"/>
  <c r="L215" i="3" s="1"/>
  <c r="H212" i="3"/>
  <c r="J212" i="3"/>
  <c r="L212" i="3" s="1"/>
  <c r="H217" i="3"/>
  <c r="J217" i="3"/>
  <c r="L217" i="3" s="1"/>
  <c r="H214" i="3"/>
  <c r="J214" i="3"/>
  <c r="L214" i="3" s="1"/>
  <c r="H216" i="3"/>
  <c r="K216" i="3"/>
  <c r="L216" i="3" s="1"/>
  <c r="L210" i="3"/>
  <c r="G53" i="3"/>
  <c r="G52" i="3"/>
  <c r="G131" i="3"/>
  <c r="G54" i="3"/>
  <c r="G62" i="3"/>
  <c r="H10" i="3"/>
  <c r="H110" i="3"/>
  <c r="H106" i="3"/>
  <c r="H105" i="3"/>
  <c r="H97" i="3"/>
  <c r="H22" i="3"/>
  <c r="H15" i="3"/>
  <c r="L52" i="3"/>
  <c r="H18" i="3"/>
  <c r="H12" i="3"/>
  <c r="L53" i="3"/>
  <c r="L62" i="3"/>
  <c r="L54" i="3"/>
  <c r="H25" i="3" l="1"/>
</calcChain>
</file>

<file path=xl/sharedStrings.xml><?xml version="1.0" encoding="utf-8"?>
<sst xmlns="http://schemas.openxmlformats.org/spreadsheetml/2006/main" count="462" uniqueCount="238">
  <si>
    <t>Alcaldía de Santiago de Cali</t>
  </si>
  <si>
    <t>Secretaria de Bienestar Social</t>
  </si>
  <si>
    <t>Asesoría de Participación Ciudadana</t>
  </si>
  <si>
    <t>Ficha de caracterización socio-económica de los barrios de Santiago de Cali 
(Diagnóstico Descriptivo)</t>
  </si>
  <si>
    <t>Total  Hombres</t>
  </si>
  <si>
    <t>Total Mujeres</t>
  </si>
  <si>
    <t>Total Personas</t>
  </si>
  <si>
    <t>De 0 a 4 años</t>
  </si>
  <si>
    <t>De 5 a 9 años</t>
  </si>
  <si>
    <t>De 10 a 14 años</t>
  </si>
  <si>
    <t>De 15 a 19 años</t>
  </si>
  <si>
    <t>De 20 a 24 años</t>
  </si>
  <si>
    <t>De 25 a 29 años</t>
  </si>
  <si>
    <t>De 30 a 34 años</t>
  </si>
  <si>
    <t>De 35 a 39 años</t>
  </si>
  <si>
    <t>De 40 a 44 años</t>
  </si>
  <si>
    <t>De 45 a 49 años</t>
  </si>
  <si>
    <t>De 50 a 54 años</t>
  </si>
  <si>
    <t>De 55 a 59 años</t>
  </si>
  <si>
    <t>De 60 a 64 años</t>
  </si>
  <si>
    <t>De 65 a 69 años</t>
  </si>
  <si>
    <t>De 70 años o más</t>
  </si>
  <si>
    <t xml:space="preserve">Total </t>
  </si>
  <si>
    <t>Si Asiste</t>
  </si>
  <si>
    <t>No Asiste</t>
  </si>
  <si>
    <t>0 - 4 años</t>
  </si>
  <si>
    <t>5 años</t>
  </si>
  <si>
    <t>6 - 10 años</t>
  </si>
  <si>
    <t>11 - 16 años</t>
  </si>
  <si>
    <t>11 - 14 años</t>
  </si>
  <si>
    <t>15 - 16 años</t>
  </si>
  <si>
    <t>17 - 21 años</t>
  </si>
  <si>
    <t>22 años y más</t>
  </si>
  <si>
    <t>Total personas</t>
  </si>
  <si>
    <t>Primaria</t>
  </si>
  <si>
    <t>Secundaria</t>
  </si>
  <si>
    <t>Técnica o tecnológica</t>
  </si>
  <si>
    <t>Universidad</t>
  </si>
  <si>
    <t xml:space="preserve"> Ninguno</t>
  </si>
  <si>
    <t>Ceguera total</t>
  </si>
  <si>
    <t>Sordera Total</t>
  </si>
  <si>
    <t>Mudez</t>
  </si>
  <si>
    <t>Dificultad para moverse o caminar por sí mismo</t>
  </si>
  <si>
    <t>Dificultad para bañarse, vestirse, alimentarse por sí mismo</t>
  </si>
  <si>
    <t>Dificultad para salir a la calle sin ayuda o compañía</t>
  </si>
  <si>
    <t>Dificultad para entender o aprender</t>
  </si>
  <si>
    <t>Sexo</t>
  </si>
  <si>
    <t>Número de personas</t>
  </si>
  <si>
    <t>Hombre</t>
  </si>
  <si>
    <t>Mujer</t>
  </si>
  <si>
    <t>Total</t>
  </si>
  <si>
    <t>Mujeres menores de 15 años</t>
  </si>
  <si>
    <t>Mujeres Entre 15 y 19 años</t>
  </si>
  <si>
    <t xml:space="preserve">Balance de Equipamientos colectivos existentes </t>
  </si>
  <si>
    <t>Sector</t>
  </si>
  <si>
    <t>Tipo de Equipamiento</t>
  </si>
  <si>
    <t>Numero (Cantidad)</t>
  </si>
  <si>
    <t>Educación</t>
  </si>
  <si>
    <t>No. de Instituciones Educativas oficiales (Sede Principal)</t>
  </si>
  <si>
    <t>No. de sedes satélites de Instituciones Educativas Oficiales</t>
  </si>
  <si>
    <t>Salud</t>
  </si>
  <si>
    <t>No. de Puestos de Salud</t>
  </si>
  <si>
    <t>No. de Centros de Salud</t>
  </si>
  <si>
    <t>ICBF</t>
  </si>
  <si>
    <t>Cultura</t>
  </si>
  <si>
    <t xml:space="preserve">No. de  bibliotecas comunitarias </t>
  </si>
  <si>
    <t>Organización comunitaria</t>
  </si>
  <si>
    <t>No. de Juntas de acción comunitarias</t>
  </si>
  <si>
    <t>Telemática</t>
  </si>
  <si>
    <t xml:space="preserve">No. de puntos Vive Digital </t>
  </si>
  <si>
    <t>MetroCali</t>
  </si>
  <si>
    <t>No. de puntos de venta y recarga del SITM-MIO</t>
  </si>
  <si>
    <t>Gobierno</t>
  </si>
  <si>
    <t>No. de parques iluminados con luz blanca</t>
  </si>
  <si>
    <t>-</t>
  </si>
  <si>
    <t xml:space="preserve">Jefes de hogar según su sexo, por barrio, encuestados por el SISBEN III  </t>
  </si>
  <si>
    <t>Mujeres menores de  19 años embarazadas o que han tenido hijos, según barrios, encuestadas por el SISBEN III</t>
  </si>
  <si>
    <t>No. de hogares infantiles</t>
  </si>
  <si>
    <t>Entidad Administrativa de Servicio Educativo de Primera Infancia</t>
  </si>
  <si>
    <t>Datos recopilados por la Alcaldía</t>
  </si>
  <si>
    <t xml:space="preserve">Deporte </t>
  </si>
  <si>
    <t>No. de escenarios deportivos</t>
  </si>
  <si>
    <t>Nombre del Barrrio</t>
  </si>
  <si>
    <t>Estrato moda</t>
  </si>
  <si>
    <t>0 a 4</t>
  </si>
  <si>
    <t>5 a 9</t>
  </si>
  <si>
    <t>10 a 14</t>
  </si>
  <si>
    <t>15 a 19</t>
  </si>
  <si>
    <t>20 a 24</t>
  </si>
  <si>
    <t>25 a 29</t>
  </si>
  <si>
    <t>30 a 34</t>
  </si>
  <si>
    <t>35 a 39</t>
  </si>
  <si>
    <t>40 a 44</t>
  </si>
  <si>
    <t>45 a 49</t>
  </si>
  <si>
    <t>50 a 54</t>
  </si>
  <si>
    <t>55 a 59</t>
  </si>
  <si>
    <t>60 a 64</t>
  </si>
  <si>
    <t>65 a 69</t>
  </si>
  <si>
    <t>70 o +</t>
  </si>
  <si>
    <t>TOTAL</t>
  </si>
  <si>
    <t>Total Comuna</t>
  </si>
  <si>
    <t>Primera Infancia y niñez</t>
  </si>
  <si>
    <t>Subtotal</t>
  </si>
  <si>
    <t>Preadolescencia, Adolescencia y Juventud</t>
  </si>
  <si>
    <t>Adulto Joven</t>
  </si>
  <si>
    <t>Adultos</t>
  </si>
  <si>
    <t>Adulto Mayor</t>
  </si>
  <si>
    <t>% Part</t>
  </si>
  <si>
    <t>% Part Hombres</t>
  </si>
  <si>
    <t>% Part Mujeres</t>
  </si>
  <si>
    <t>NOMBRE DEL BARRIO</t>
  </si>
  <si>
    <t>Rangos de Edad</t>
  </si>
  <si>
    <t>Nombre del Barrio</t>
  </si>
  <si>
    <t>Población total al 2012 ,por rango de edad y sexo, según el DANE con base en Proyecciones del Censo de 2005</t>
  </si>
  <si>
    <t>Primera Infancia y Niñez</t>
  </si>
  <si>
    <t>Preadolescenia, adolescencia y juventud</t>
  </si>
  <si>
    <t>Adultos Mayores</t>
  </si>
  <si>
    <t>Primera Infancia y niñez - Encuestada por el Sisben</t>
  </si>
  <si>
    <t>% part</t>
  </si>
  <si>
    <t>% Participacion Rangos de Edad</t>
  </si>
  <si>
    <t>Rangos de edad</t>
  </si>
  <si>
    <t>% Participacion</t>
  </si>
  <si>
    <t>Preadolescencia, adolescencia y juventud</t>
  </si>
  <si>
    <t>Preadolescencia y adolescencia - Encuestada por el Sisben</t>
  </si>
  <si>
    <t>Adulto joven - Encuestado por el Sisben</t>
  </si>
  <si>
    <t>Adultos- Encuestados por el Sisben</t>
  </si>
  <si>
    <t>Adulto Mayor- Encuestado por el Sisben</t>
  </si>
  <si>
    <t>% part- poblacion encuestada del sisben por barrio</t>
  </si>
  <si>
    <t>Edad</t>
  </si>
  <si>
    <t xml:space="preserve">Total Mujeres encuestados por el Sisben </t>
  </si>
  <si>
    <t xml:space="preserve">Total  Hombres encuestados por el Sisben </t>
  </si>
  <si>
    <t>Total Personas encuestadas por el Sisben</t>
  </si>
  <si>
    <t>% población  encuestada por el Sisben por quintiles de edad</t>
  </si>
  <si>
    <t>% población  encuestada por el Sisben por rangos de edad</t>
  </si>
  <si>
    <t>Quintiles de Edad</t>
  </si>
  <si>
    <t>Preescolar</t>
  </si>
  <si>
    <t>Media Secundaria</t>
  </si>
  <si>
    <t>% de Asistencia</t>
  </si>
  <si>
    <t>% Inasistencia</t>
  </si>
  <si>
    <t>Basica Primaria</t>
  </si>
  <si>
    <t>Basica Secundaria</t>
  </si>
  <si>
    <t>Estudios Superiores a nivel de Pregrado</t>
  </si>
  <si>
    <t>Secundaria Completa</t>
  </si>
  <si>
    <t>5 años (Preescolar)</t>
  </si>
  <si>
    <t>15 - 16 años (Media Secundaria)</t>
  </si>
  <si>
    <t>11 - 16 años (Secundaria Completa)</t>
  </si>
  <si>
    <t>Estudios Superiores a nivel de Posgrado</t>
  </si>
  <si>
    <t>Porcentaje de la población total del barrio encuesta que ha aprobado Primaria</t>
  </si>
  <si>
    <t>Porcentaje de la población total del barrio encuesta que ha aprobado Secundaria</t>
  </si>
  <si>
    <t>Porcentaje de la población total del barrio encuesta que ha aprobado Técnica o tecnológica</t>
  </si>
  <si>
    <t>Porcentaje de la población total del barrio encuesta que ha aprobado Universidad</t>
  </si>
  <si>
    <t>Porcentaje de la población total del barrio encuesta que ha aprobado Posgrado</t>
  </si>
  <si>
    <t>Posgrado</t>
  </si>
  <si>
    <t>Porcentaje de la población total del barrio encuesta que ha aprobado Ninguno</t>
  </si>
  <si>
    <t>Porcentaje de jefes de hogar según sexo</t>
  </si>
  <si>
    <t>% participación</t>
  </si>
  <si>
    <t>% Participación Rangos de Edad</t>
  </si>
  <si>
    <t xml:space="preserve">Total población según Dane  </t>
  </si>
  <si>
    <t>Población Total</t>
  </si>
  <si>
    <t>% Participación</t>
  </si>
  <si>
    <t>6 - 10 años (Básica Primaria)</t>
  </si>
  <si>
    <t>11 - 14 años (Básica Secundaria)</t>
  </si>
  <si>
    <t>5 - 16 años  Educacion básica completa (Grado 0 a 11)</t>
  </si>
  <si>
    <t>17 - 21 años (Estudios Superiores a Nivel de Pregrado Técnico-Tecnológico y Universitario)</t>
  </si>
  <si>
    <t>POBLACIÓN TOTAL</t>
  </si>
  <si>
    <t>% Part Población Total</t>
  </si>
  <si>
    <t>COMUNA 21</t>
  </si>
  <si>
    <t>El 54% de los habitantes de la comuna 21 tienen menos de 24 años, el 41% tiene entre 25 y 59 años y solo el 5% restante tiene más de 60 años</t>
  </si>
  <si>
    <t>Comuna 21 - Población total al 2012 por genero  según el DANE con base en Proyecciones del Censo de 2005</t>
  </si>
  <si>
    <t>Pizamos I</t>
  </si>
  <si>
    <t>Pizamos II</t>
  </si>
  <si>
    <t>Calimio Desepaz</t>
  </si>
  <si>
    <t>El Remanso</t>
  </si>
  <si>
    <t>Los Lideres</t>
  </si>
  <si>
    <t>Desepaz Invicali</t>
  </si>
  <si>
    <t>Compartir</t>
  </si>
  <si>
    <t>Ciudad Talanga</t>
  </si>
  <si>
    <t>Villamercedez I - Villa Luz - Las Garzas</t>
  </si>
  <si>
    <t>Pizamos III - Las Dalias</t>
  </si>
  <si>
    <t>Potrero Grande</t>
  </si>
  <si>
    <t>Ciudadela del Rio - CVC</t>
  </si>
  <si>
    <t>Valle Grande</t>
  </si>
  <si>
    <t>Planta de Tratamiento</t>
  </si>
  <si>
    <t>En la comuna 21, el 52% son mujeres y el 48% son  hombres, una proporcion similar se observa en los barrios de esta comuna</t>
  </si>
  <si>
    <t>NR</t>
  </si>
  <si>
    <t>Comuna  21 - Población año 2012, por quintiles de edad y rangos de edad -  según el DANE con base en Proyecciones del Censo de 2005 - A</t>
  </si>
  <si>
    <t>TOTAL COMUNA 21</t>
  </si>
  <si>
    <t>Barrio con mayor porcentaje de primera infancia y niñez:Desepaz Invicali (20%)</t>
  </si>
  <si>
    <t>Barrio con mayor porcentaje de preadolescentes, adolescentes y jovenes: Desepaz Invicali (20%)</t>
  </si>
  <si>
    <t>Barrio con mayor porcentaje de adultos jovenes: Calimio Desepaz con 17%</t>
  </si>
  <si>
    <t>Barrio con mayor porcentaje de adultos: Calimio Despaz 17%</t>
  </si>
  <si>
    <t>Comuna  21 - Población año 2012, por quintiles de edad y rangos de edad -  según el DANE con base en Proyecciones del Censo de 2005 - B</t>
  </si>
  <si>
    <t>Comuna  21 - Población año 2012, por quintiles de edad y rangos de edad -  según el DANE con base en Proyecciones del Censo de 2005 - C</t>
  </si>
  <si>
    <t>Barrio con mayor porcentaje de adultos mayores: Desepaz Invicali con 18%</t>
  </si>
  <si>
    <t>Comuna 21- Población  Encuestadas por el SISBEN III a junio 2013</t>
  </si>
  <si>
    <t>El 88% de la población de primera infancia y niñez de la comuna 21 ha sido encuestada por el Sisben III</t>
  </si>
  <si>
    <t>Nota: La población encuestada por el Sisben III, es mayor que la población encuestada por el DANE, dado que las cifras de población intersensal son proyecciones del año 2005,  donde no existia aun un crecimiento poblacional no esperado en la comuna 21, como se presenció en los años siguientes en barrio como Potrero Grande, etre otros.</t>
  </si>
  <si>
    <t>El 106% de la población de Preadolescencia, adolescencia y juventud de la comuna 21 ha sido encuestada por el Sisben III</t>
  </si>
  <si>
    <t>El 105% de la población de Adulta Joven de la comuna 21 ha sido encuestada por el Sisben III</t>
  </si>
  <si>
    <t>El 117% de la población de Adulta de la comuna 21 ha sido encuestada por el Sisben III</t>
  </si>
  <si>
    <t>El 108% de la población de Adulta Mayor de la comuna 21 ha sido encuestada por el Sisben III</t>
  </si>
  <si>
    <t>El 104% de la población total de la comuna 21 ha sido encuestada por el Sisben III</t>
  </si>
  <si>
    <t>Comuna 21 - Población encuestada por el SISBEN IIII a junio 2013 por grupos de edades - A</t>
  </si>
  <si>
    <t>TOTAL ENCUESTADOS SISBEN - COMUNA 21</t>
  </si>
  <si>
    <t>Barrio con mayor porcentaje de primera infancia y niñez encuestada por el Sisben III es Potrero Grande (15%)</t>
  </si>
  <si>
    <t>Barrio con mayor porcentaje de preadolescentes, adolescentes y jovenes encuestados por el Sisben III es Desepaz Invicali  (14%)</t>
  </si>
  <si>
    <t>Comuna 21 - Población encuestada por el SISBEN IIII a junio 2013 por grupos de edades - B</t>
  </si>
  <si>
    <t>Barrio con mayor porcentaje de adultos encuestados por el Sisben III es Valle Grande  (20%)</t>
  </si>
  <si>
    <t>Comuna 21 - Población encuestada por el SISBEN III a junio 2013 por grupos de edades - C</t>
  </si>
  <si>
    <t>El barrio con mayor porcentaje de adultos mayores encuestados por el Sisben III es Calimio Desepaz (15%).</t>
  </si>
  <si>
    <t>Comuna 21 - Población encuestada por el SISBEN III  a junio de 2013 según Asistencia Educativa</t>
  </si>
  <si>
    <t>Comuna 21 - Poblacion Encuestada por Sisben III a junio 2013 según Nivel Educativo esperado por rangos de edad</t>
  </si>
  <si>
    <t>El 27% de la población de primera infancia de la comuna 21 asiste a la educación preescolar Sisben III</t>
  </si>
  <si>
    <t>El 95% de la población entre 6 y 10 años de la comuna 21 asiste a la educación Básica primaria</t>
  </si>
  <si>
    <t>El 91% de la población entre 11 y 14 años de la comuna 21 asiste a la educación Básica Secundaria</t>
  </si>
  <si>
    <t>El 95% de la población entre 15 y 16 años de la comuna 21 asiste a la educación Media Secundaria</t>
  </si>
  <si>
    <t>El 81% de la población entre 11-16 años de la comuna 21 asiste a la educación Secundaria Completa</t>
  </si>
  <si>
    <t>El 32% de la población entre 17-21 años de la comuna 21 asiste a Estudios superiores a nivel de Pregrado</t>
  </si>
  <si>
    <t>El 4% de la población mayor a 22 años de la comuna 21 asiste a Estudios superiores a nivel de Posgrado</t>
  </si>
  <si>
    <t>Comuna 21  - Tasa de asistencia escolar según nivel educativo esperado por rangos de edad  - En población encuestada por el SISBEN III a Junio 2013</t>
  </si>
  <si>
    <t>Promedio Comuna 21</t>
  </si>
  <si>
    <t>Barrio con mayor porcentaje de población menor o igual a 5 años en nivel preescolar es Ciudadela del Rio - CVC  (80,77%)</t>
  </si>
  <si>
    <t>Barrio con mayor porcentaje de población entre 6 y 10 años en nivel Básica primaria es El Remanso (97,15%)</t>
  </si>
  <si>
    <t>Barrio con mayor porcentaje de población entre 11 y 14 años en nivel Básica secundaria es Ciudada Talanga (93,98%)</t>
  </si>
  <si>
    <t>Barrio con menos porcentaje de población entre 15 y 16 años en nivel Media secundaria es Potrero Grande (91,75%)</t>
  </si>
  <si>
    <t>Barrio con menor porcentaje de población entre 11 y 16 años en nivel Básica primaria es Potrero Grande (70,53%)</t>
  </si>
  <si>
    <t>Barrio con menor porcentaje de población entre 5 y 16 años en nivel Básico completo a es Potrero Grande (85,96%)</t>
  </si>
  <si>
    <t>Barrio con menor porcentaje de población entre 17 y 21 años en nivel  Estudios superiores a nivel de Pregrado, técnico, tencológico y Universitario es Potrero Grande  (22,30%)</t>
  </si>
  <si>
    <t>Comuna 21 - Población encuestada por SISBEN III a junio 2013 según máximo nivel educativo aprobado por  barrios</t>
  </si>
  <si>
    <t>Barrio con mayor porcentaje de población con nivel de primaria aprobada es Compartir  (65%)</t>
  </si>
  <si>
    <t>Barrio con mayor porcentaje de población con nivel de Secundaria aprobada son Compartir  (126%), que sobre pasa el 100% de la población, dado que no se tenia previsto un crecimiento alto respecto al Censo de 2005.</t>
  </si>
  <si>
    <t>Barrio con mayor porcentaje de población con nivel Técnico o tecnológico aprobado es Valle Grande  (3,6%)</t>
  </si>
  <si>
    <t>Barrio con mayor porcentaje de población con nivel Universitario aprobado es Compartir (5,1%)</t>
  </si>
  <si>
    <t>Barrio con mayor porcentaje de población con nivel  de Posgrado aprobado es Compartir (0,15%)</t>
  </si>
  <si>
    <t>Barrio con mayor porcentaje de población con nivel Ningun nivel educativo aprobado es Compartir (28,3%)</t>
  </si>
  <si>
    <t xml:space="preserve">Comuna  21 -Personas encuestadas por Sisben III a junio 2013 en situación de discapacidad </t>
  </si>
  <si>
    <t>El tipo de condición de discapacidad que más se padece  en la comuna es dificultad para moverse o caminar por sí mismo</t>
  </si>
  <si>
    <t>Nota: La población encuestada por el DANE no contempla la incorporación poblacional del barrio Potrero Grande, pues esta tuvo origen luego del 2005. Por tanto, las cifras expuestas por el DANE no reflejan la población real del barrio.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</si>
</sst>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sz val="10"/>
      <color theme="1"/>
      <name val="Arial"/>
      <family val="2"/>
    </font>
    <font>
      <b/>
      <sz val="10"/>
      <color theme="1"/>
      <name val="Arial"/>
      <family val="2"/>
    </font>
    <font>
      <sz val="10"/>
      <name val="Arial"/>
      <family val="2"/>
    </font>
    <font>
      <sz val="11"/>
      <color theme="1"/>
      <name val="Calibri"/>
      <family val="2"/>
      <scheme val="minor"/>
    </font>
    <font>
      <b/>
      <sz val="10"/>
      <name val="Arial"/>
      <family val="2"/>
    </font>
    <font>
      <b/>
      <i/>
      <sz val="10"/>
      <color theme="1"/>
      <name val="Arial"/>
      <family val="2"/>
    </font>
    <font>
      <b/>
      <i/>
      <sz val="18"/>
      <color theme="1"/>
      <name val="Arial"/>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3" fillId="0" borderId="0"/>
    <xf numFmtId="0" fontId="3" fillId="0" borderId="0"/>
    <xf numFmtId="9" fontId="4" fillId="0" borderId="0" applyFont="0" applyFill="0" applyBorder="0" applyAlignment="0" applyProtection="0"/>
  </cellStyleXfs>
  <cellXfs count="142">
    <xf numFmtId="0" fontId="0" fillId="0" borderId="0" xfId="0"/>
    <xf numFmtId="0" fontId="1" fillId="0" borderId="0"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3" fontId="0" fillId="0" borderId="1"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3" fontId="3"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2" borderId="1" xfId="0" applyNumberFormat="1" applyFont="1" applyFill="1" applyBorder="1" applyAlignment="1">
      <alignment vertical="center"/>
    </xf>
    <xf numFmtId="9" fontId="1" fillId="0" borderId="0" xfId="3" applyFont="1" applyBorder="1" applyAlignment="1">
      <alignment horizontal="center" vertical="center" wrapText="1"/>
    </xf>
    <xf numFmtId="3" fontId="3" fillId="2" borderId="1" xfId="0" applyNumberFormat="1" applyFont="1" applyFill="1" applyBorder="1" applyAlignment="1">
      <alignment horizontal="center" vertical="center"/>
    </xf>
    <xf numFmtId="3" fontId="1" fillId="2" borderId="1" xfId="0" applyNumberFormat="1" applyFont="1" applyFill="1" applyBorder="1" applyAlignment="1">
      <alignment horizontal="center"/>
    </xf>
    <xf numFmtId="9" fontId="1" fillId="0" borderId="1" xfId="3" applyFont="1" applyFill="1" applyBorder="1" applyAlignment="1">
      <alignment horizontal="center" vertical="center" wrapText="1"/>
    </xf>
    <xf numFmtId="3"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3" fontId="1" fillId="0" borderId="1" xfId="3"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Border="1" applyAlignment="1">
      <alignment horizontal="left" vertical="center"/>
    </xf>
    <xf numFmtId="0" fontId="2" fillId="2"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3" fontId="5" fillId="2" borderId="1" xfId="0" applyNumberFormat="1" applyFont="1" applyFill="1" applyBorder="1" applyAlignment="1">
      <alignment horizontal="center" vertical="center"/>
    </xf>
    <xf numFmtId="9" fontId="1" fillId="0" borderId="1" xfId="3" applyFont="1" applyBorder="1" applyAlignment="1">
      <alignment horizontal="center" vertical="center" wrapText="1"/>
    </xf>
    <xf numFmtId="3" fontId="1" fillId="0" borderId="1" xfId="3" applyNumberFormat="1" applyFont="1" applyBorder="1" applyAlignment="1">
      <alignment horizontal="center" vertical="center" wrapText="1"/>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9" fontId="3" fillId="2" borderId="1" xfId="3" applyFont="1" applyFill="1" applyBorder="1" applyAlignment="1">
      <alignment horizontal="center" vertical="center"/>
    </xf>
    <xf numFmtId="0" fontId="1" fillId="0" borderId="0" xfId="0" applyFont="1" applyBorder="1" applyAlignment="1">
      <alignment horizontal="left" vertical="center" wrapText="1"/>
    </xf>
    <xf numFmtId="0" fontId="1" fillId="2" borderId="1" xfId="0" applyNumberFormat="1" applyFont="1" applyFill="1" applyBorder="1" applyAlignment="1">
      <alignment vertical="center" wrapText="1"/>
    </xf>
    <xf numFmtId="9" fontId="1" fillId="0" borderId="1" xfId="3" applyFont="1" applyBorder="1" applyAlignment="1">
      <alignment horizontal="center" vertical="center" wrapText="1"/>
    </xf>
    <xf numFmtId="3" fontId="5" fillId="4" borderId="1" xfId="0" applyNumberFormat="1" applyFont="1" applyFill="1" applyBorder="1" applyAlignment="1">
      <alignment horizontal="center" vertical="center"/>
    </xf>
    <xf numFmtId="9" fontId="3" fillId="4" borderId="1" xfId="3" applyFont="1" applyFill="1" applyBorder="1" applyAlignment="1">
      <alignment horizontal="center" vertical="center"/>
    </xf>
    <xf numFmtId="9" fontId="3" fillId="2" borderId="1" xfId="3" applyFont="1" applyFill="1" applyBorder="1" applyAlignment="1">
      <alignment horizontal="center" vertical="center"/>
    </xf>
    <xf numFmtId="1" fontId="2" fillId="0" borderId="1" xfId="3"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3" fontId="1" fillId="0" borderId="0" xfId="3" applyNumberFormat="1" applyFont="1" applyBorder="1" applyAlignment="1">
      <alignment horizontal="center" vertical="center" wrapText="1"/>
    </xf>
    <xf numFmtId="3" fontId="1" fillId="0" borderId="0" xfId="0" applyNumberFormat="1" applyFont="1" applyBorder="1" applyAlignment="1">
      <alignment horizontal="center" vertical="center" wrapText="1"/>
    </xf>
    <xf numFmtId="1" fontId="2" fillId="4" borderId="1" xfId="0" applyNumberFormat="1" applyFont="1" applyFill="1" applyBorder="1" applyAlignment="1">
      <alignment horizontal="center" vertical="center" wrapText="1"/>
    </xf>
    <xf numFmtId="3" fontId="1" fillId="4" borderId="1"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xf>
    <xf numFmtId="3" fontId="2" fillId="4" borderId="1" xfId="0" applyNumberFormat="1" applyFont="1" applyFill="1" applyBorder="1" applyAlignment="1">
      <alignment horizontal="center" vertical="center" wrapText="1"/>
    </xf>
    <xf numFmtId="9" fontId="1" fillId="4" borderId="1" xfId="3" applyFont="1" applyFill="1" applyBorder="1" applyAlignment="1">
      <alignment horizontal="center" vertical="center" wrapText="1"/>
    </xf>
    <xf numFmtId="0" fontId="1" fillId="0" borderId="0" xfId="0" applyFont="1" applyAlignment="1">
      <alignment horizontal="left" vertical="center"/>
    </xf>
    <xf numFmtId="0" fontId="2" fillId="3" borderId="1" xfId="0"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9" fontId="1" fillId="3" borderId="1" xfId="3"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1" fillId="2" borderId="0" xfId="0" applyNumberFormat="1" applyFont="1" applyFill="1" applyBorder="1" applyAlignment="1">
      <alignment vertical="center"/>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wrapText="1"/>
    </xf>
    <xf numFmtId="9" fontId="1" fillId="3" borderId="4" xfId="3" applyFont="1" applyFill="1" applyBorder="1" applyAlignment="1">
      <alignment horizontal="center" vertical="center" wrapText="1"/>
    </xf>
    <xf numFmtId="9" fontId="1" fillId="3" borderId="6" xfId="3" applyFont="1" applyFill="1" applyBorder="1" applyAlignment="1">
      <alignment horizontal="center" vertical="center" wrapText="1"/>
    </xf>
    <xf numFmtId="9" fontId="1" fillId="3" borderId="4" xfId="0" applyNumberFormat="1" applyFont="1" applyFill="1" applyBorder="1" applyAlignment="1">
      <alignment horizontal="center" vertical="center" wrapText="1"/>
    </xf>
    <xf numFmtId="9" fontId="1" fillId="3" borderId="6"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9" fontId="1" fillId="0" borderId="0" xfId="3" applyFont="1" applyFill="1" applyBorder="1" applyAlignment="1">
      <alignment horizontal="center" vertical="center" wrapText="1"/>
    </xf>
    <xf numFmtId="2" fontId="1" fillId="0" borderId="0" xfId="0" applyNumberFormat="1" applyFont="1" applyBorder="1" applyAlignment="1">
      <alignment horizontal="center" vertical="center" wrapText="1"/>
    </xf>
    <xf numFmtId="3" fontId="1" fillId="0" borderId="0" xfId="3" applyNumberFormat="1" applyFont="1" applyFill="1" applyBorder="1" applyAlignment="1">
      <alignment horizontal="center" vertical="center" wrapText="1"/>
    </xf>
    <xf numFmtId="164" fontId="1" fillId="0" borderId="1" xfId="3" applyNumberFormat="1" applyFont="1" applyBorder="1" applyAlignment="1">
      <alignment horizontal="center" vertical="center" wrapText="1"/>
    </xf>
    <xf numFmtId="10" fontId="1" fillId="0" borderId="1" xfId="3" applyNumberFormat="1" applyFont="1" applyBorder="1" applyAlignment="1">
      <alignment horizontal="center" vertical="center" wrapText="1"/>
    </xf>
    <xf numFmtId="10" fontId="1" fillId="0" borderId="0" xfId="3" applyNumberFormat="1" applyFont="1" applyBorder="1" applyAlignment="1">
      <alignment horizontal="center" vertical="center" wrapText="1"/>
    </xf>
    <xf numFmtId="1" fontId="1" fillId="2" borderId="1" xfId="0" applyNumberFormat="1" applyFont="1" applyFill="1" applyBorder="1" applyAlignment="1">
      <alignment horizontal="center"/>
    </xf>
    <xf numFmtId="3" fontId="1" fillId="3" borderId="1" xfId="0" applyNumberFormat="1" applyFont="1" applyFill="1" applyBorder="1" applyAlignment="1">
      <alignment horizontal="center"/>
    </xf>
    <xf numFmtId="9" fontId="1" fillId="0" borderId="1" xfId="3" applyNumberFormat="1" applyFont="1" applyBorder="1" applyAlignment="1">
      <alignment horizontal="center" vertical="center" wrapText="1"/>
    </xf>
    <xf numFmtId="164" fontId="1" fillId="0" borderId="9" xfId="3" applyNumberFormat="1" applyFont="1" applyBorder="1" applyAlignment="1">
      <alignment horizontal="center" vertical="center" wrapText="1"/>
    </xf>
    <xf numFmtId="9" fontId="3" fillId="2" borderId="1" xfId="3" applyFont="1" applyFill="1" applyBorder="1" applyAlignment="1">
      <alignment horizontal="center" vertical="center"/>
    </xf>
    <xf numFmtId="0" fontId="2" fillId="2" borderId="4" xfId="0" applyNumberFormat="1" applyFont="1" applyFill="1" applyBorder="1" applyAlignment="1">
      <alignment horizontal="center" vertical="center"/>
    </xf>
    <xf numFmtId="9" fontId="1" fillId="0" borderId="1" xfId="3" applyFont="1" applyBorder="1" applyAlignment="1">
      <alignment horizontal="center" vertical="center" wrapText="1"/>
    </xf>
    <xf numFmtId="9" fontId="3" fillId="2" borderId="1" xfId="3" applyFont="1" applyFill="1" applyBorder="1" applyAlignment="1">
      <alignment horizontal="center" vertical="center"/>
    </xf>
    <xf numFmtId="9" fontId="1" fillId="0" borderId="1" xfId="3" applyFont="1" applyBorder="1" applyAlignment="1">
      <alignment horizontal="center" vertical="center" wrapText="1"/>
    </xf>
    <xf numFmtId="3" fontId="1" fillId="0" borderId="1" xfId="0" applyNumberFormat="1" applyFont="1" applyFill="1" applyBorder="1" applyAlignment="1">
      <alignment horizontal="center"/>
    </xf>
    <xf numFmtId="0" fontId="1" fillId="0" borderId="0" xfId="0" applyFont="1" applyFill="1" applyAlignment="1">
      <alignment horizontal="center" vertical="center" wrapText="1"/>
    </xf>
    <xf numFmtId="9" fontId="1" fillId="0" borderId="1" xfId="3" applyFont="1" applyBorder="1" applyAlignment="1">
      <alignment horizontal="center" vertical="center" wrapText="1"/>
    </xf>
    <xf numFmtId="0" fontId="1" fillId="0" borderId="9" xfId="0" applyFont="1" applyBorder="1" applyAlignment="1">
      <alignment vertical="center" wrapText="1"/>
    </xf>
    <xf numFmtId="0" fontId="1" fillId="0" borderId="0" xfId="0" applyFont="1" applyFill="1" applyBorder="1" applyAlignment="1">
      <alignment horizontal="left" vertical="center" wrapText="1"/>
    </xf>
    <xf numFmtId="0" fontId="2" fillId="2" borderId="1"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3" fontId="5" fillId="4" borderId="4" xfId="0" applyNumberFormat="1"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3" fontId="5" fillId="2" borderId="12" xfId="0" applyNumberFormat="1" applyFont="1" applyFill="1" applyBorder="1" applyAlignment="1">
      <alignment horizontal="center" vertical="center"/>
    </xf>
    <xf numFmtId="3" fontId="5" fillId="2" borderId="13" xfId="0" applyNumberFormat="1" applyFont="1" applyFill="1" applyBorder="1" applyAlignment="1">
      <alignment horizontal="center" vertical="center"/>
    </xf>
    <xf numFmtId="3" fontId="5" fillId="2" borderId="10"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0" fontId="1" fillId="0" borderId="0" xfId="0" applyFont="1" applyBorder="1" applyAlignment="1">
      <alignment horizontal="left" vertical="center"/>
    </xf>
    <xf numFmtId="0" fontId="1" fillId="0" borderId="9" xfId="0" applyFont="1" applyBorder="1" applyAlignment="1">
      <alignment horizontal="center" vertical="center" wrapText="1"/>
    </xf>
    <xf numFmtId="3" fontId="5" fillId="2" borderId="1" xfId="0" applyNumberFormat="1" applyFont="1" applyFill="1" applyBorder="1" applyAlignment="1">
      <alignment horizontal="center" vertical="center"/>
    </xf>
    <xf numFmtId="9" fontId="3" fillId="2" borderId="3" xfId="3" applyFont="1" applyFill="1" applyBorder="1" applyAlignment="1">
      <alignment horizontal="center" vertical="center"/>
    </xf>
    <xf numFmtId="9" fontId="3" fillId="2" borderId="2" xfId="3" applyFont="1" applyFill="1" applyBorder="1" applyAlignment="1">
      <alignment horizontal="center" vertical="center"/>
    </xf>
    <xf numFmtId="0" fontId="2" fillId="0" borderId="1" xfId="0" applyFont="1" applyBorder="1" applyAlignment="1">
      <alignment horizontal="center" vertical="center" wrapText="1"/>
    </xf>
    <xf numFmtId="9" fontId="1" fillId="3" borderId="1"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8" xfId="0" applyNumberFormat="1" applyFont="1" applyFill="1" applyBorder="1" applyAlignment="1">
      <alignment horizontal="center" vertical="center"/>
    </xf>
    <xf numFmtId="3" fontId="2" fillId="2" borderId="2" xfId="0" applyNumberFormat="1" applyFont="1" applyFill="1" applyBorder="1" applyAlignment="1">
      <alignment horizontal="center" vertical="center"/>
    </xf>
    <xf numFmtId="3" fontId="2" fillId="4"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9" fontId="2" fillId="0" borderId="1" xfId="3" applyFont="1" applyBorder="1" applyAlignment="1">
      <alignment horizontal="center" vertical="center" wrapText="1"/>
    </xf>
    <xf numFmtId="0" fontId="1" fillId="0" borderId="9" xfId="0" applyFont="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6" xfId="0" applyNumberFormat="1" applyFont="1" applyFill="1" applyBorder="1" applyAlignment="1">
      <alignment horizontal="center" vertical="center"/>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9" fontId="3" fillId="2" borderId="1" xfId="3" applyFont="1" applyFill="1" applyBorder="1" applyAlignment="1">
      <alignment horizontal="center" vertical="center"/>
    </xf>
    <xf numFmtId="3" fontId="5"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1" fillId="2" borderId="4" xfId="0" applyNumberFormat="1" applyFont="1" applyFill="1" applyBorder="1" applyAlignment="1">
      <alignment horizontal="center" vertical="center"/>
    </xf>
    <xf numFmtId="0" fontId="1" fillId="2" borderId="6" xfId="0" applyNumberFormat="1"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2" xfId="0"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9" fontId="3" fillId="2" borderId="1" xfId="3"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3" fillId="2" borderId="0"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9" fontId="1" fillId="2" borderId="1" xfId="3"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4">
    <cellStyle name="Normal" xfId="0" builtinId="0"/>
    <cellStyle name="Normal 2" xfId="2"/>
    <cellStyle name="Normal 3" xfId="1"/>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55"/>
  <sheetViews>
    <sheetView tabSelected="1" topLeftCell="A28" zoomScale="80" zoomScaleNormal="80" zoomScaleSheetLayoutView="80" zoomScalePageLayoutView="40" workbookViewId="0">
      <selection activeCell="E18" sqref="E18"/>
    </sheetView>
  </sheetViews>
  <sheetFormatPr baseColWidth="10" defaultColWidth="11.42578125" defaultRowHeight="12.75" x14ac:dyDescent="0.25"/>
  <cols>
    <col min="1" max="1" width="24" style="8" customWidth="1"/>
    <col min="2" max="2" width="24.140625" style="8" customWidth="1"/>
    <col min="3" max="3" width="27" style="8" customWidth="1"/>
    <col min="4" max="4" width="15.42578125" style="8" bestFit="1" customWidth="1"/>
    <col min="5" max="5" width="25.85546875" style="8" customWidth="1"/>
    <col min="6" max="6" width="16.140625" style="8" customWidth="1"/>
    <col min="7" max="7" width="16" style="8" customWidth="1"/>
    <col min="8" max="8" width="19.7109375" style="8" customWidth="1"/>
    <col min="9" max="9" width="13.85546875" style="8" customWidth="1"/>
    <col min="10" max="10" width="15.7109375" style="8" customWidth="1"/>
    <col min="11" max="11" width="16.42578125" style="8" customWidth="1"/>
    <col min="12" max="12" width="15" style="8" bestFit="1" customWidth="1"/>
    <col min="13" max="13" width="18.5703125" style="8" customWidth="1"/>
    <col min="14" max="14" width="11.42578125" style="8"/>
    <col min="15" max="15" width="13.42578125" style="8" customWidth="1"/>
    <col min="16" max="16384" width="11.42578125" style="8"/>
  </cols>
  <sheetData>
    <row r="2" spans="1:13" ht="23.25" x14ac:dyDescent="0.25">
      <c r="A2" s="110" t="s">
        <v>0</v>
      </c>
      <c r="B2" s="110"/>
      <c r="C2" s="110"/>
      <c r="D2" s="110"/>
      <c r="E2" s="110"/>
      <c r="F2" s="110"/>
      <c r="G2" s="110"/>
      <c r="H2" s="110"/>
      <c r="I2" s="110"/>
      <c r="J2" s="110"/>
      <c r="K2" s="110"/>
      <c r="L2" s="110"/>
      <c r="M2" s="110"/>
    </row>
    <row r="3" spans="1:13" ht="23.25" x14ac:dyDescent="0.25">
      <c r="A3" s="110" t="s">
        <v>1</v>
      </c>
      <c r="B3" s="110"/>
      <c r="C3" s="110"/>
      <c r="D3" s="110"/>
      <c r="E3" s="110"/>
      <c r="F3" s="110"/>
      <c r="G3" s="110"/>
      <c r="H3" s="110"/>
      <c r="I3" s="110"/>
      <c r="J3" s="110"/>
      <c r="K3" s="110"/>
      <c r="L3" s="110"/>
      <c r="M3" s="110"/>
    </row>
    <row r="4" spans="1:13" ht="23.25" x14ac:dyDescent="0.25">
      <c r="A4" s="110" t="s">
        <v>2</v>
      </c>
      <c r="B4" s="110"/>
      <c r="C4" s="110"/>
      <c r="D4" s="110"/>
      <c r="E4" s="110"/>
      <c r="F4" s="110"/>
      <c r="G4" s="110"/>
      <c r="H4" s="110"/>
      <c r="I4" s="110"/>
      <c r="J4" s="110"/>
      <c r="K4" s="110"/>
      <c r="L4" s="110"/>
      <c r="M4" s="110"/>
    </row>
    <row r="5" spans="1:13" ht="23.25" x14ac:dyDescent="0.25">
      <c r="A5" s="110" t="s">
        <v>3</v>
      </c>
      <c r="B5" s="110"/>
      <c r="C5" s="110"/>
      <c r="D5" s="110"/>
      <c r="E5" s="110"/>
      <c r="F5" s="110"/>
      <c r="G5" s="110"/>
      <c r="H5" s="110"/>
      <c r="I5" s="110"/>
      <c r="J5" s="110"/>
      <c r="K5" s="110"/>
      <c r="L5" s="110"/>
      <c r="M5" s="110"/>
    </row>
    <row r="6" spans="1:13" x14ac:dyDescent="0.25">
      <c r="A6" s="111"/>
      <c r="B6" s="111"/>
      <c r="C6" s="111"/>
      <c r="D6" s="111"/>
      <c r="E6" s="111"/>
      <c r="F6" s="111"/>
      <c r="G6" s="111"/>
      <c r="H6" s="111"/>
      <c r="I6" s="111"/>
      <c r="J6" s="111"/>
      <c r="K6" s="111"/>
      <c r="L6" s="111"/>
      <c r="M6" s="111"/>
    </row>
    <row r="7" spans="1:13" x14ac:dyDescent="0.25">
      <c r="A7" s="111" t="s">
        <v>166</v>
      </c>
      <c r="B7" s="111"/>
      <c r="C7" s="111"/>
      <c r="D7" s="111"/>
      <c r="E7" s="111"/>
      <c r="F7" s="111"/>
      <c r="G7" s="111"/>
      <c r="H7" s="111"/>
      <c r="I7" s="111"/>
      <c r="J7" s="111"/>
      <c r="K7" s="111"/>
      <c r="L7" s="111"/>
      <c r="M7" s="111"/>
    </row>
    <row r="8" spans="1:13" ht="24" customHeight="1" x14ac:dyDescent="0.25">
      <c r="C8" s="119" t="s">
        <v>113</v>
      </c>
      <c r="D8" s="120"/>
      <c r="E8" s="120"/>
      <c r="F8" s="120"/>
      <c r="G8" s="120"/>
      <c r="H8" s="120"/>
      <c r="I8" s="121"/>
    </row>
    <row r="9" spans="1:13" ht="25.5" x14ac:dyDescent="0.25">
      <c r="C9" s="122" t="s">
        <v>111</v>
      </c>
      <c r="D9" s="122" t="s">
        <v>4</v>
      </c>
      <c r="E9" s="122" t="s">
        <v>5</v>
      </c>
      <c r="F9" s="123" t="s">
        <v>6</v>
      </c>
      <c r="G9" s="123" t="s">
        <v>107</v>
      </c>
      <c r="H9" s="19" t="s">
        <v>119</v>
      </c>
      <c r="I9" s="19" t="s">
        <v>120</v>
      </c>
    </row>
    <row r="10" spans="1:13" x14ac:dyDescent="0.25">
      <c r="C10" s="19" t="s">
        <v>7</v>
      </c>
      <c r="D10" s="124">
        <v>4882.4556414148155</v>
      </c>
      <c r="E10" s="124">
        <v>4790.7360691231906</v>
      </c>
      <c r="F10" s="124">
        <f t="shared" ref="F10:F25" si="0">SUM(D10:E10)</f>
        <v>9673.1917105380053</v>
      </c>
      <c r="G10" s="125">
        <f t="shared" ref="G10:G25" si="1">+F10/$F$25</f>
        <v>0.10185155167090423</v>
      </c>
      <c r="H10" s="126">
        <f>SUM(G10:G11)</f>
        <v>0.22954624610694199</v>
      </c>
      <c r="I10" s="127" t="s">
        <v>114</v>
      </c>
    </row>
    <row r="11" spans="1:13" x14ac:dyDescent="0.25">
      <c r="C11" s="19" t="s">
        <v>8</v>
      </c>
      <c r="D11" s="124">
        <v>6114.3065884105081</v>
      </c>
      <c r="E11" s="124">
        <v>6013.2971587519032</v>
      </c>
      <c r="F11" s="124">
        <f t="shared" si="0"/>
        <v>12127.603747162411</v>
      </c>
      <c r="G11" s="125">
        <f t="shared" si="1"/>
        <v>0.12769469443603776</v>
      </c>
      <c r="H11" s="126"/>
      <c r="I11" s="128"/>
    </row>
    <row r="12" spans="1:13" x14ac:dyDescent="0.25">
      <c r="C12" s="19" t="s">
        <v>9</v>
      </c>
      <c r="D12" s="124">
        <v>6537.9305896785263</v>
      </c>
      <c r="E12" s="124">
        <v>6301.1878814073152</v>
      </c>
      <c r="F12" s="124">
        <f t="shared" si="0"/>
        <v>12839.118471085842</v>
      </c>
      <c r="G12" s="125">
        <f t="shared" si="1"/>
        <v>0.13518641804049694</v>
      </c>
      <c r="H12" s="126">
        <f>SUM(G12:G14)</f>
        <v>0.31064435869412999</v>
      </c>
      <c r="I12" s="127" t="s">
        <v>115</v>
      </c>
    </row>
    <row r="13" spans="1:13" x14ac:dyDescent="0.25">
      <c r="C13" s="19" t="s">
        <v>10</v>
      </c>
      <c r="D13" s="124">
        <v>4462.49266249827</v>
      </c>
      <c r="E13" s="124">
        <v>4907.1088827898238</v>
      </c>
      <c r="F13" s="124">
        <f t="shared" si="0"/>
        <v>9369.6015452880929</v>
      </c>
      <c r="G13" s="125">
        <f t="shared" si="1"/>
        <v>9.8654971852368822E-2</v>
      </c>
      <c r="H13" s="129"/>
      <c r="I13" s="130"/>
    </row>
    <row r="14" spans="1:13" ht="27" customHeight="1" x14ac:dyDescent="0.25">
      <c r="C14" s="19" t="s">
        <v>11</v>
      </c>
      <c r="D14" s="124">
        <v>3443.9149718861609</v>
      </c>
      <c r="E14" s="124">
        <v>3850.326784524209</v>
      </c>
      <c r="F14" s="124">
        <f t="shared" si="0"/>
        <v>7294.2417564103698</v>
      </c>
      <c r="G14" s="125">
        <f t="shared" si="1"/>
        <v>7.6802968801264207E-2</v>
      </c>
      <c r="H14" s="129"/>
      <c r="I14" s="128"/>
    </row>
    <row r="15" spans="1:13" x14ac:dyDescent="0.25">
      <c r="C15" s="19" t="s">
        <v>12</v>
      </c>
      <c r="D15" s="124">
        <v>3480.4651852595375</v>
      </c>
      <c r="E15" s="124">
        <v>3487.8066805550538</v>
      </c>
      <c r="F15" s="124">
        <f t="shared" si="0"/>
        <v>6968.2718658145914</v>
      </c>
      <c r="G15" s="125">
        <f t="shared" si="1"/>
        <v>7.3370747033240521E-2</v>
      </c>
      <c r="H15" s="126">
        <f>SUM(G15:G17)</f>
        <v>0.22910369287446469</v>
      </c>
      <c r="I15" s="127" t="s">
        <v>104</v>
      </c>
    </row>
    <row r="16" spans="1:13" x14ac:dyDescent="0.25">
      <c r="C16" s="19" t="s">
        <v>13</v>
      </c>
      <c r="D16" s="124">
        <v>3221.5988035616615</v>
      </c>
      <c r="E16" s="124">
        <v>3566.3124688376429</v>
      </c>
      <c r="F16" s="124">
        <f t="shared" si="0"/>
        <v>6787.9112723993039</v>
      </c>
      <c r="G16" s="125">
        <f t="shared" si="1"/>
        <v>7.1471683430518809E-2</v>
      </c>
      <c r="H16" s="129"/>
      <c r="I16" s="130"/>
    </row>
    <row r="17" spans="1:9" x14ac:dyDescent="0.25">
      <c r="C17" s="19" t="s">
        <v>14</v>
      </c>
      <c r="D17" s="124">
        <v>3582.8036398766408</v>
      </c>
      <c r="E17" s="124">
        <v>4419.7778790021121</v>
      </c>
      <c r="F17" s="124">
        <f t="shared" si="0"/>
        <v>8002.5815188787528</v>
      </c>
      <c r="G17" s="125">
        <f t="shared" si="1"/>
        <v>8.4261262410705348E-2</v>
      </c>
      <c r="H17" s="129"/>
      <c r="I17" s="128"/>
    </row>
    <row r="18" spans="1:9" x14ac:dyDescent="0.25">
      <c r="C18" s="19" t="s">
        <v>15</v>
      </c>
      <c r="D18" s="124">
        <v>3209.5807451209216</v>
      </c>
      <c r="E18" s="124">
        <v>3809.6097554682619</v>
      </c>
      <c r="F18" s="124">
        <f t="shared" si="0"/>
        <v>7019.190500589184</v>
      </c>
      <c r="G18" s="125">
        <f t="shared" si="1"/>
        <v>7.3906882583527039E-2</v>
      </c>
      <c r="H18" s="126">
        <f>SUM(G18:G21)</f>
        <v>0.18367190007920392</v>
      </c>
      <c r="I18" s="127" t="s">
        <v>105</v>
      </c>
    </row>
    <row r="19" spans="1:9" x14ac:dyDescent="0.25">
      <c r="C19" s="19" t="s">
        <v>16</v>
      </c>
      <c r="D19" s="124">
        <v>2267.0594023383424</v>
      </c>
      <c r="E19" s="124">
        <v>2579.5511962221503</v>
      </c>
      <c r="F19" s="124">
        <f t="shared" si="0"/>
        <v>4846.6105985604927</v>
      </c>
      <c r="G19" s="125">
        <f t="shared" si="1"/>
        <v>5.1031223672561847E-2</v>
      </c>
      <c r="H19" s="129"/>
      <c r="I19" s="130"/>
    </row>
    <row r="20" spans="1:9" x14ac:dyDescent="0.25">
      <c r="C20" s="19" t="s">
        <v>17</v>
      </c>
      <c r="D20" s="124">
        <v>1380.4793114743829</v>
      </c>
      <c r="E20" s="124">
        <v>1943.1593541408754</v>
      </c>
      <c r="F20" s="124">
        <f t="shared" si="0"/>
        <v>3323.6386656152581</v>
      </c>
      <c r="G20" s="125">
        <f t="shared" si="1"/>
        <v>3.4995456041416545E-2</v>
      </c>
      <c r="H20" s="129"/>
      <c r="I20" s="130"/>
    </row>
    <row r="21" spans="1:9" x14ac:dyDescent="0.25">
      <c r="C21" s="19" t="s">
        <v>18</v>
      </c>
      <c r="D21" s="124">
        <v>968.5380831671747</v>
      </c>
      <c r="E21" s="124">
        <v>1285.9733944176462</v>
      </c>
      <c r="F21" s="124">
        <f t="shared" si="0"/>
        <v>2254.511477584821</v>
      </c>
      <c r="G21" s="125">
        <f t="shared" si="1"/>
        <v>2.3738337781698496E-2</v>
      </c>
      <c r="H21" s="129"/>
      <c r="I21" s="128"/>
    </row>
    <row r="22" spans="1:9" x14ac:dyDescent="0.25">
      <c r="C22" s="19" t="s">
        <v>19</v>
      </c>
      <c r="D22" s="124">
        <v>623.36176655464749</v>
      </c>
      <c r="E22" s="124">
        <v>823.85676107659151</v>
      </c>
      <c r="F22" s="124">
        <f t="shared" si="0"/>
        <v>1447.2185276312389</v>
      </c>
      <c r="G22" s="125">
        <f t="shared" si="1"/>
        <v>1.5238140321931536E-2</v>
      </c>
      <c r="H22" s="126">
        <f>SUM(G22:G24)</f>
        <v>4.7033802245259382E-2</v>
      </c>
      <c r="I22" s="127" t="s">
        <v>116</v>
      </c>
    </row>
    <row r="23" spans="1:9" x14ac:dyDescent="0.25">
      <c r="C23" s="19" t="s">
        <v>20</v>
      </c>
      <c r="D23" s="124">
        <v>529.9567896702905</v>
      </c>
      <c r="E23" s="124">
        <v>719.0415525441789</v>
      </c>
      <c r="F23" s="124">
        <f t="shared" si="0"/>
        <v>1248.9983422144694</v>
      </c>
      <c r="G23" s="125">
        <f t="shared" si="1"/>
        <v>1.315102842946296E-2</v>
      </c>
      <c r="H23" s="129"/>
      <c r="I23" s="130"/>
    </row>
    <row r="24" spans="1:9" x14ac:dyDescent="0.25">
      <c r="C24" s="19" t="s">
        <v>21</v>
      </c>
      <c r="D24" s="124">
        <v>747.90776293125589</v>
      </c>
      <c r="E24" s="124">
        <v>1022.8371221502964</v>
      </c>
      <c r="F24" s="124">
        <f t="shared" si="0"/>
        <v>1770.7448850815522</v>
      </c>
      <c r="G24" s="125">
        <f t="shared" si="1"/>
        <v>1.8644633493864887E-2</v>
      </c>
      <c r="H24" s="129"/>
      <c r="I24" s="128"/>
    </row>
    <row r="25" spans="1:9" x14ac:dyDescent="0.25">
      <c r="C25" s="19" t="s">
        <v>22</v>
      </c>
      <c r="D25" s="124">
        <v>45452.851943843139</v>
      </c>
      <c r="E25" s="124">
        <v>49520.582941011256</v>
      </c>
      <c r="F25" s="124">
        <f t="shared" si="0"/>
        <v>94973.434884854389</v>
      </c>
      <c r="G25" s="125">
        <f t="shared" si="1"/>
        <v>1</v>
      </c>
      <c r="H25" s="131">
        <f>SUM(H10:H24)</f>
        <v>1</v>
      </c>
      <c r="I25" s="19"/>
    </row>
    <row r="26" spans="1:9" ht="38.25" customHeight="1" x14ac:dyDescent="0.25">
      <c r="C26" s="129" t="s">
        <v>167</v>
      </c>
      <c r="D26" s="129"/>
      <c r="E26" s="129"/>
      <c r="F26" s="129"/>
      <c r="G26" s="129"/>
      <c r="H26" s="129"/>
      <c r="I26" s="129"/>
    </row>
    <row r="27" spans="1:9" x14ac:dyDescent="0.25">
      <c r="A27" s="6"/>
      <c r="B27" s="9"/>
      <c r="C27" s="132"/>
      <c r="D27" s="133"/>
      <c r="E27" s="133"/>
      <c r="F27" s="133"/>
      <c r="G27" s="133"/>
      <c r="H27" s="133"/>
      <c r="I27" s="133"/>
    </row>
    <row r="28" spans="1:9" ht="25.5" customHeight="1" x14ac:dyDescent="0.25">
      <c r="C28" s="134" t="s">
        <v>168</v>
      </c>
      <c r="D28" s="134"/>
      <c r="E28" s="134"/>
      <c r="F28" s="134"/>
      <c r="G28" s="134"/>
      <c r="H28" s="134"/>
      <c r="I28" s="134"/>
    </row>
    <row r="29" spans="1:9" ht="40.5" customHeight="1" x14ac:dyDescent="0.25">
      <c r="C29" s="19" t="s">
        <v>112</v>
      </c>
      <c r="D29" s="122" t="s">
        <v>4</v>
      </c>
      <c r="E29" s="19" t="s">
        <v>108</v>
      </c>
      <c r="F29" s="122" t="s">
        <v>5</v>
      </c>
      <c r="G29" s="19" t="s">
        <v>109</v>
      </c>
      <c r="H29" s="134" t="s">
        <v>6</v>
      </c>
      <c r="I29" s="134"/>
    </row>
    <row r="30" spans="1:9" x14ac:dyDescent="0.25">
      <c r="C30" s="11" t="s">
        <v>169</v>
      </c>
      <c r="D30" s="124">
        <v>2287.7106010609041</v>
      </c>
      <c r="E30" s="135">
        <f>+D30/H30</f>
        <v>0.4806157429097424</v>
      </c>
      <c r="F30" s="124">
        <v>2472.2470882371063</v>
      </c>
      <c r="G30" s="135">
        <f>+F30/H30</f>
        <v>0.5193842570902576</v>
      </c>
      <c r="H30" s="136">
        <f>+D30+F30</f>
        <v>4759.9576892980103</v>
      </c>
      <c r="I30" s="136"/>
    </row>
    <row r="31" spans="1:9" x14ac:dyDescent="0.25">
      <c r="C31" s="11" t="s">
        <v>170</v>
      </c>
      <c r="D31" s="124">
        <v>2647.721387107621</v>
      </c>
      <c r="E31" s="135">
        <f t="shared" ref="E31:E44" si="2">+D31/H31</f>
        <v>0.48073826696079469</v>
      </c>
      <c r="F31" s="124">
        <v>2859.8938144996782</v>
      </c>
      <c r="G31" s="135">
        <f t="shared" ref="G31:G44" si="3">+F31/H31</f>
        <v>0.51926173303920531</v>
      </c>
      <c r="H31" s="136">
        <f t="shared" ref="H31:H42" si="4">+D31+F31</f>
        <v>5507.6152016072992</v>
      </c>
      <c r="I31" s="136"/>
    </row>
    <row r="32" spans="1:9" x14ac:dyDescent="0.25">
      <c r="C32" s="11" t="s">
        <v>171</v>
      </c>
      <c r="D32" s="124">
        <v>7455.1637163619607</v>
      </c>
      <c r="E32" s="135">
        <f t="shared" si="2"/>
        <v>0.47805920331253898</v>
      </c>
      <c r="F32" s="124">
        <v>8139.4816010047807</v>
      </c>
      <c r="G32" s="135">
        <f t="shared" si="3"/>
        <v>0.52194079668746107</v>
      </c>
      <c r="H32" s="136">
        <f t="shared" si="4"/>
        <v>15594.645317366741</v>
      </c>
      <c r="I32" s="136"/>
    </row>
    <row r="33" spans="1:12" x14ac:dyDescent="0.25">
      <c r="C33" s="11" t="s">
        <v>172</v>
      </c>
      <c r="D33" s="124">
        <v>1941.2245507583341</v>
      </c>
      <c r="E33" s="135">
        <f t="shared" si="2"/>
        <v>0.47633903003659162</v>
      </c>
      <c r="F33" s="124">
        <v>2134.0756626405387</v>
      </c>
      <c r="G33" s="135">
        <f t="shared" si="3"/>
        <v>0.52366096996340827</v>
      </c>
      <c r="H33" s="136">
        <f t="shared" ref="H33:H35" si="5">+D33+F33</f>
        <v>4075.300213398873</v>
      </c>
      <c r="I33" s="136"/>
    </row>
    <row r="34" spans="1:12" x14ac:dyDescent="0.25">
      <c r="C34" s="11" t="s">
        <v>173</v>
      </c>
      <c r="D34" s="124">
        <v>1052.1353609174096</v>
      </c>
      <c r="E34" s="135">
        <f t="shared" si="2"/>
        <v>0.47602808856437112</v>
      </c>
      <c r="F34" s="124">
        <v>1158.1026191364381</v>
      </c>
      <c r="G34" s="135">
        <f t="shared" si="3"/>
        <v>0.52397191143562905</v>
      </c>
      <c r="H34" s="136">
        <f t="shared" si="5"/>
        <v>2210.2379800538474</v>
      </c>
      <c r="I34" s="136"/>
    </row>
    <row r="35" spans="1:12" x14ac:dyDescent="0.25">
      <c r="C35" s="11" t="s">
        <v>174</v>
      </c>
      <c r="D35" s="124">
        <v>7931.9725920598157</v>
      </c>
      <c r="E35" s="135">
        <f t="shared" si="2"/>
        <v>0.48056045911599216</v>
      </c>
      <c r="F35" s="124">
        <v>8573.6979049489455</v>
      </c>
      <c r="G35" s="135">
        <f t="shared" si="3"/>
        <v>0.51943954088400801</v>
      </c>
      <c r="H35" s="136">
        <f t="shared" si="5"/>
        <v>16505.670497008759</v>
      </c>
      <c r="I35" s="136"/>
    </row>
    <row r="36" spans="1:12" x14ac:dyDescent="0.25">
      <c r="C36" s="11" t="s">
        <v>175</v>
      </c>
      <c r="D36" s="124">
        <v>4705.8849877351249</v>
      </c>
      <c r="E36" s="135">
        <f t="shared" si="2"/>
        <v>0.47587297396126554</v>
      </c>
      <c r="F36" s="124">
        <v>5183.066991534386</v>
      </c>
      <c r="G36" s="135">
        <f t="shared" si="3"/>
        <v>0.52412702603873451</v>
      </c>
      <c r="H36" s="136">
        <f t="shared" ref="H36:H39" si="6">+D36+F36</f>
        <v>9888.95197926951</v>
      </c>
      <c r="I36" s="136"/>
    </row>
    <row r="37" spans="1:12" x14ac:dyDescent="0.25">
      <c r="C37" s="11" t="s">
        <v>176</v>
      </c>
      <c r="D37" s="124">
        <v>5683.2763661706695</v>
      </c>
      <c r="E37" s="135">
        <f t="shared" si="2"/>
        <v>0.47687207101447943</v>
      </c>
      <c r="F37" s="124">
        <v>6234.5454389106908</v>
      </c>
      <c r="G37" s="135">
        <f t="shared" si="3"/>
        <v>0.52312792898552063</v>
      </c>
      <c r="H37" s="136">
        <f t="shared" si="6"/>
        <v>11917.821805081359</v>
      </c>
      <c r="I37" s="136"/>
    </row>
    <row r="38" spans="1:12" x14ac:dyDescent="0.25">
      <c r="C38" s="11" t="s">
        <v>177</v>
      </c>
      <c r="D38" s="124">
        <v>1134.4597966557981</v>
      </c>
      <c r="E38" s="135">
        <f t="shared" si="2"/>
        <v>0.47762258668675317</v>
      </c>
      <c r="F38" s="124">
        <v>1240.762456809005</v>
      </c>
      <c r="G38" s="135">
        <f t="shared" si="3"/>
        <v>0.52237741331324683</v>
      </c>
      <c r="H38" s="136">
        <f t="shared" si="6"/>
        <v>2375.2222534648031</v>
      </c>
      <c r="I38" s="136"/>
    </row>
    <row r="39" spans="1:12" x14ac:dyDescent="0.25">
      <c r="C39" s="11" t="s">
        <v>178</v>
      </c>
      <c r="D39" s="124">
        <v>1057.5165624665381</v>
      </c>
      <c r="E39" s="135">
        <f t="shared" si="2"/>
        <v>0.47851977301014609</v>
      </c>
      <c r="F39" s="124">
        <v>1152.4580762285184</v>
      </c>
      <c r="G39" s="135">
        <f t="shared" si="3"/>
        <v>0.52148022698985386</v>
      </c>
      <c r="H39" s="136">
        <f t="shared" si="6"/>
        <v>2209.9746386950565</v>
      </c>
      <c r="I39" s="136"/>
    </row>
    <row r="40" spans="1:12" x14ac:dyDescent="0.25">
      <c r="C40" s="11" t="s">
        <v>179</v>
      </c>
      <c r="D40" s="124">
        <v>177.75910044288815</v>
      </c>
      <c r="E40" s="135">
        <f t="shared" si="2"/>
        <v>0.47999309099787651</v>
      </c>
      <c r="F40" s="124">
        <v>192.57768934993527</v>
      </c>
      <c r="G40" s="135">
        <f t="shared" si="3"/>
        <v>0.52000690900212354</v>
      </c>
      <c r="H40" s="136">
        <f t="shared" si="4"/>
        <v>370.33678979282342</v>
      </c>
      <c r="I40" s="136"/>
    </row>
    <row r="41" spans="1:12" x14ac:dyDescent="0.25">
      <c r="C41" s="11" t="s">
        <v>180</v>
      </c>
      <c r="D41" s="124">
        <v>4607.9295905941972</v>
      </c>
      <c r="E41" s="135">
        <f t="shared" si="2"/>
        <v>0.48076663711598872</v>
      </c>
      <c r="F41" s="124">
        <v>4976.6156645344327</v>
      </c>
      <c r="G41" s="135">
        <f t="shared" si="3"/>
        <v>0.51923336288401134</v>
      </c>
      <c r="H41" s="136">
        <f t="shared" si="4"/>
        <v>9584.5452551286289</v>
      </c>
      <c r="I41" s="136"/>
    </row>
    <row r="42" spans="1:12" x14ac:dyDescent="0.25">
      <c r="C42" s="11" t="s">
        <v>181</v>
      </c>
      <c r="D42" s="124">
        <v>4434.7962378813891</v>
      </c>
      <c r="E42" s="135">
        <f t="shared" si="2"/>
        <v>0.47909512871940041</v>
      </c>
      <c r="F42" s="124">
        <v>4821.8126734540238</v>
      </c>
      <c r="G42" s="135">
        <f t="shared" si="3"/>
        <v>0.52090487128059948</v>
      </c>
      <c r="H42" s="136">
        <f t="shared" si="4"/>
        <v>9256.6089113354137</v>
      </c>
      <c r="I42" s="136"/>
    </row>
    <row r="43" spans="1:12" x14ac:dyDescent="0.25">
      <c r="C43" s="11" t="s">
        <v>182</v>
      </c>
      <c r="D43" s="124">
        <v>335.30109363048689</v>
      </c>
      <c r="E43" s="135">
        <f t="shared" si="2"/>
        <v>0.46794054852328948</v>
      </c>
      <c r="F43" s="124">
        <v>381.24525972277229</v>
      </c>
      <c r="G43" s="135">
        <f t="shared" si="3"/>
        <v>0.53205945147671052</v>
      </c>
      <c r="H43" s="136">
        <f>+D43+F43</f>
        <v>716.54635335325918</v>
      </c>
      <c r="I43" s="136"/>
    </row>
    <row r="44" spans="1:12" x14ac:dyDescent="0.25">
      <c r="C44" s="19" t="s">
        <v>22</v>
      </c>
      <c r="D44" s="124">
        <v>45452.851943843139</v>
      </c>
      <c r="E44" s="135">
        <f t="shared" si="2"/>
        <v>0.47858490112472074</v>
      </c>
      <c r="F44" s="124">
        <v>49520.582941011256</v>
      </c>
      <c r="G44" s="135">
        <f t="shared" si="3"/>
        <v>0.52141509887527937</v>
      </c>
      <c r="H44" s="137">
        <f>+D44+F44</f>
        <v>94973.434884854389</v>
      </c>
      <c r="I44" s="138"/>
    </row>
    <row r="45" spans="1:12" ht="30.75" customHeight="1" x14ac:dyDescent="0.25">
      <c r="C45" s="139" t="s">
        <v>183</v>
      </c>
      <c r="D45" s="140"/>
      <c r="E45" s="140"/>
      <c r="F45" s="140"/>
      <c r="G45" s="140"/>
      <c r="H45" s="140"/>
      <c r="I45" s="141"/>
    </row>
    <row r="46" spans="1:12" ht="48" customHeight="1" x14ac:dyDescent="0.25">
      <c r="B46" s="75"/>
      <c r="C46" s="102" t="s">
        <v>237</v>
      </c>
      <c r="D46" s="102"/>
      <c r="E46" s="102"/>
      <c r="F46" s="102"/>
      <c r="G46" s="102"/>
      <c r="H46" s="102"/>
      <c r="I46" s="102"/>
      <c r="J46" s="77"/>
      <c r="K46" s="77"/>
      <c r="L46" s="77"/>
    </row>
    <row r="47" spans="1:12" x14ac:dyDescent="0.25">
      <c r="A47" s="6"/>
      <c r="B47" s="9"/>
      <c r="C47" s="9"/>
      <c r="D47" s="9"/>
    </row>
    <row r="48" spans="1:12" ht="24.75" customHeight="1" x14ac:dyDescent="0.25">
      <c r="B48" s="79" t="s">
        <v>82</v>
      </c>
      <c r="C48" s="80" t="s">
        <v>83</v>
      </c>
      <c r="D48" s="93" t="s">
        <v>185</v>
      </c>
      <c r="E48" s="93"/>
      <c r="F48" s="93"/>
      <c r="G48" s="93"/>
      <c r="H48" s="93"/>
      <c r="I48" s="93"/>
      <c r="J48" s="93"/>
      <c r="K48" s="93"/>
      <c r="L48" s="93"/>
    </row>
    <row r="49" spans="2:12" ht="24.75" customHeight="1" x14ac:dyDescent="0.25">
      <c r="B49" s="79"/>
      <c r="C49" s="80"/>
      <c r="D49" s="93"/>
      <c r="E49" s="93"/>
      <c r="F49" s="93"/>
      <c r="G49" s="93"/>
      <c r="H49" s="93"/>
      <c r="I49" s="93"/>
      <c r="J49" s="93"/>
      <c r="K49" s="93"/>
      <c r="L49" s="93"/>
    </row>
    <row r="50" spans="2:12" ht="24.75" customHeight="1" x14ac:dyDescent="0.25">
      <c r="B50" s="79"/>
      <c r="C50" s="80"/>
      <c r="D50" s="80" t="s">
        <v>101</v>
      </c>
      <c r="E50" s="80"/>
      <c r="F50" s="80"/>
      <c r="G50" s="80"/>
      <c r="H50" s="101" t="s">
        <v>103</v>
      </c>
      <c r="I50" s="101"/>
      <c r="J50" s="101"/>
      <c r="K50" s="101"/>
      <c r="L50" s="101"/>
    </row>
    <row r="51" spans="2:12" ht="24.75" customHeight="1" x14ac:dyDescent="0.25">
      <c r="B51" s="79"/>
      <c r="C51" s="80"/>
      <c r="D51" s="24" t="s">
        <v>84</v>
      </c>
      <c r="E51" s="24" t="s">
        <v>85</v>
      </c>
      <c r="F51" s="24" t="s">
        <v>102</v>
      </c>
      <c r="G51" s="24" t="s">
        <v>118</v>
      </c>
      <c r="H51" s="33" t="s">
        <v>86</v>
      </c>
      <c r="I51" s="33" t="s">
        <v>87</v>
      </c>
      <c r="J51" s="33" t="s">
        <v>88</v>
      </c>
      <c r="K51" s="33" t="s">
        <v>102</v>
      </c>
      <c r="L51" s="24" t="s">
        <v>118</v>
      </c>
    </row>
    <row r="52" spans="2:12" x14ac:dyDescent="0.2">
      <c r="B52" s="11" t="s">
        <v>169</v>
      </c>
      <c r="C52" s="65">
        <v>1</v>
      </c>
      <c r="D52" s="13">
        <v>601.60713330269903</v>
      </c>
      <c r="E52" s="13">
        <v>662.78556745046467</v>
      </c>
      <c r="F52" s="13">
        <f>+D52+E52</f>
        <v>1264.3927007531638</v>
      </c>
      <c r="G52" s="29">
        <f>F52/$F$66</f>
        <v>5.7997548906251431E-2</v>
      </c>
      <c r="H52" s="42">
        <v>689.74273205628447</v>
      </c>
      <c r="I52" s="42">
        <v>535.42565031534014</v>
      </c>
      <c r="J52" s="42">
        <v>355.26070265125861</v>
      </c>
      <c r="K52" s="42">
        <f>SUM(H52:J52)</f>
        <v>1580.4290850228831</v>
      </c>
      <c r="L52" s="29">
        <f>K52/$K$66</f>
        <v>5.356848906202992E-2</v>
      </c>
    </row>
    <row r="53" spans="2:12" x14ac:dyDescent="0.2">
      <c r="B53" s="11" t="s">
        <v>170</v>
      </c>
      <c r="C53" s="65">
        <v>1</v>
      </c>
      <c r="D53" s="13">
        <v>556.97363585133837</v>
      </c>
      <c r="E53" s="13">
        <v>756.55200316627031</v>
      </c>
      <c r="F53" s="13">
        <f t="shared" ref="F53:F66" si="7">+D53+E53</f>
        <v>1313.5256390176087</v>
      </c>
      <c r="G53" s="29">
        <f>F53/$F$66</f>
        <v>6.0251271177981215E-2</v>
      </c>
      <c r="H53" s="42">
        <v>864.29907984194722</v>
      </c>
      <c r="I53" s="42">
        <v>561.27538026522575</v>
      </c>
      <c r="J53" s="42">
        <v>387.78582020955474</v>
      </c>
      <c r="K53" s="42">
        <f t="shared" ref="K53:K66" si="8">SUM(H53:J53)</f>
        <v>1813.3602803167275</v>
      </c>
      <c r="L53" s="29">
        <f>K53/$K$66</f>
        <v>6.146366911506166E-2</v>
      </c>
    </row>
    <row r="54" spans="2:12" x14ac:dyDescent="0.2">
      <c r="B54" s="11" t="s">
        <v>171</v>
      </c>
      <c r="C54" s="65">
        <v>1</v>
      </c>
      <c r="D54" s="13">
        <v>1371.6415824124174</v>
      </c>
      <c r="E54" s="13">
        <v>1998.7905141991114</v>
      </c>
      <c r="F54" s="13">
        <f t="shared" si="7"/>
        <v>3370.4320966115288</v>
      </c>
      <c r="G54" s="29">
        <f>F54/$F$66</f>
        <v>0.15460133567837475</v>
      </c>
      <c r="H54" s="42">
        <v>2139.6505389526023</v>
      </c>
      <c r="I54" s="42">
        <v>1574.1397774502093</v>
      </c>
      <c r="J54" s="42">
        <v>1254.3370134493712</v>
      </c>
      <c r="K54" s="42">
        <f t="shared" si="8"/>
        <v>4968.1273298521828</v>
      </c>
      <c r="L54" s="29">
        <f>K54/$K$66</f>
        <v>0.16839418930594105</v>
      </c>
    </row>
    <row r="55" spans="2:12" x14ac:dyDescent="0.2">
      <c r="B55" s="11" t="s">
        <v>172</v>
      </c>
      <c r="C55" s="65">
        <v>1</v>
      </c>
      <c r="D55" s="13">
        <v>299.29258954313423</v>
      </c>
      <c r="E55" s="13">
        <v>481.16635104127857</v>
      </c>
      <c r="F55" s="13">
        <f t="shared" ref="F55:F61" si="9">+D55+E55</f>
        <v>780.45894058441286</v>
      </c>
      <c r="G55" s="69">
        <f>F55/$F$66</f>
        <v>3.5799562548014342E-2</v>
      </c>
      <c r="H55" s="42">
        <v>555.15973958241636</v>
      </c>
      <c r="I55" s="42">
        <v>419.37526212616643</v>
      </c>
      <c r="J55" s="42">
        <v>302.23598715690235</v>
      </c>
      <c r="K55" s="42">
        <f t="shared" ref="K55:K61" si="10">SUM(H55:J55)</f>
        <v>1276.7709888654852</v>
      </c>
      <c r="L55" s="69">
        <f>K55/$K$66</f>
        <v>4.3276027630665619E-2</v>
      </c>
    </row>
    <row r="56" spans="2:12" x14ac:dyDescent="0.2">
      <c r="B56" s="11" t="s">
        <v>173</v>
      </c>
      <c r="C56" s="65">
        <v>1</v>
      </c>
      <c r="D56" s="13">
        <v>181.84321209305534</v>
      </c>
      <c r="E56" s="13">
        <v>250.27459258392662</v>
      </c>
      <c r="F56" s="13">
        <f t="shared" ref="F56:F58" si="11">+D56+E56</f>
        <v>432.11780467698196</v>
      </c>
      <c r="G56" s="72">
        <f t="shared" ref="G56:G58" si="12">F56/$F$66</f>
        <v>1.982119439244363E-2</v>
      </c>
      <c r="H56" s="42">
        <v>277.55481939291042</v>
      </c>
      <c r="I56" s="42">
        <v>234.39756333819494</v>
      </c>
      <c r="J56" s="42">
        <v>176.55777908163665</v>
      </c>
      <c r="K56" s="42">
        <f t="shared" ref="K56:K58" si="13">SUM(H56:J56)</f>
        <v>688.51016181274201</v>
      </c>
      <c r="L56" s="72">
        <f t="shared" ref="L56:L58" si="14">K56/$K$66</f>
        <v>2.3336984507361366E-2</v>
      </c>
    </row>
    <row r="57" spans="2:12" x14ac:dyDescent="0.2">
      <c r="B57" s="11" t="s">
        <v>174</v>
      </c>
      <c r="C57" s="65">
        <v>1</v>
      </c>
      <c r="D57" s="13">
        <v>2075.1051611237394</v>
      </c>
      <c r="E57" s="13">
        <v>2238.7529534951518</v>
      </c>
      <c r="F57" s="13">
        <f t="shared" si="11"/>
        <v>4313.8581146188917</v>
      </c>
      <c r="G57" s="72">
        <f t="shared" si="12"/>
        <v>0.19787617947193589</v>
      </c>
      <c r="H57" s="42">
        <v>2406.6339305746942</v>
      </c>
      <c r="I57" s="42">
        <v>2017.1101523464079</v>
      </c>
      <c r="J57" s="42">
        <v>1464.4590701259272</v>
      </c>
      <c r="K57" s="42">
        <f t="shared" si="13"/>
        <v>5888.2031530470285</v>
      </c>
      <c r="L57" s="72">
        <f t="shared" si="14"/>
        <v>0.19958006922812538</v>
      </c>
    </row>
    <row r="58" spans="2:12" x14ac:dyDescent="0.2">
      <c r="B58" s="11" t="s">
        <v>175</v>
      </c>
      <c r="C58" s="65">
        <v>1</v>
      </c>
      <c r="D58" s="13">
        <v>767.89946667486879</v>
      </c>
      <c r="E58" s="13">
        <v>1151.9436083023083</v>
      </c>
      <c r="F58" s="13">
        <f t="shared" si="11"/>
        <v>1919.8430749771771</v>
      </c>
      <c r="G58" s="72">
        <f t="shared" si="12"/>
        <v>8.8062982779789162E-2</v>
      </c>
      <c r="H58" s="42">
        <v>1362.0003906708998</v>
      </c>
      <c r="I58" s="42">
        <v>963.39290391820111</v>
      </c>
      <c r="J58" s="42">
        <v>713.81276402127526</v>
      </c>
      <c r="K58" s="42">
        <f t="shared" si="13"/>
        <v>3039.2060586103762</v>
      </c>
      <c r="L58" s="72">
        <f t="shared" si="14"/>
        <v>0.10301359172061032</v>
      </c>
    </row>
    <row r="59" spans="2:12" x14ac:dyDescent="0.2">
      <c r="B59" s="11" t="s">
        <v>176</v>
      </c>
      <c r="C59" s="65">
        <v>1</v>
      </c>
      <c r="D59" s="13">
        <v>1102.50999813571</v>
      </c>
      <c r="E59" s="13">
        <v>1437.6688855095285</v>
      </c>
      <c r="F59" s="13">
        <f t="shared" si="9"/>
        <v>2540.1788836452388</v>
      </c>
      <c r="G59" s="69">
        <f>F59/$F$66</f>
        <v>0.11651771553812749</v>
      </c>
      <c r="H59" s="42">
        <v>1431.12106906801</v>
      </c>
      <c r="I59" s="42">
        <v>1037.6005721020249</v>
      </c>
      <c r="J59" s="42">
        <v>888.21910856873774</v>
      </c>
      <c r="K59" s="42">
        <f t="shared" si="10"/>
        <v>3356.9407497387724</v>
      </c>
      <c r="L59" s="69">
        <f>K59/$K$66</f>
        <v>0.11378317795996538</v>
      </c>
    </row>
    <row r="60" spans="2:12" x14ac:dyDescent="0.2">
      <c r="B60" s="11" t="s">
        <v>177</v>
      </c>
      <c r="C60" s="65">
        <v>1</v>
      </c>
      <c r="D60" s="13">
        <v>239.02011552062424</v>
      </c>
      <c r="E60" s="13">
        <v>286.87244549773652</v>
      </c>
      <c r="F60" s="13">
        <f t="shared" si="9"/>
        <v>525.89256101836077</v>
      </c>
      <c r="G60" s="69">
        <f>F60/$F$66</f>
        <v>2.4122631765374714E-2</v>
      </c>
      <c r="H60" s="42">
        <v>346.68328340127124</v>
      </c>
      <c r="I60" s="42">
        <v>254.85246526033188</v>
      </c>
      <c r="J60" s="42">
        <v>184.15924185259192</v>
      </c>
      <c r="K60" s="42">
        <f t="shared" si="10"/>
        <v>785.69499051419496</v>
      </c>
      <c r="L60" s="69">
        <f>K60/$K$66</f>
        <v>2.663105475867774E-2</v>
      </c>
    </row>
    <row r="61" spans="2:12" x14ac:dyDescent="0.2">
      <c r="B61" s="11" t="s">
        <v>178</v>
      </c>
      <c r="C61" s="65">
        <v>1</v>
      </c>
      <c r="D61" s="13">
        <v>233.84661645239544</v>
      </c>
      <c r="E61" s="13">
        <v>250.3241971985604</v>
      </c>
      <c r="F61" s="13">
        <f t="shared" si="9"/>
        <v>484.17081365095584</v>
      </c>
      <c r="G61" s="69">
        <f>F61/$F$66</f>
        <v>2.2208859974416139E-2</v>
      </c>
      <c r="H61" s="42">
        <v>325.6342955652774</v>
      </c>
      <c r="I61" s="42">
        <v>232.2936759284278</v>
      </c>
      <c r="J61" s="42">
        <v>158.17583193229089</v>
      </c>
      <c r="K61" s="42">
        <f t="shared" si="10"/>
        <v>716.10380342599603</v>
      </c>
      <c r="L61" s="69">
        <f>K61/$K$66</f>
        <v>2.427226828753792E-2</v>
      </c>
    </row>
    <row r="62" spans="2:12" x14ac:dyDescent="0.2">
      <c r="B62" s="11" t="s">
        <v>179</v>
      </c>
      <c r="C62" s="65">
        <v>1</v>
      </c>
      <c r="D62" s="13">
        <v>34.318634212352393</v>
      </c>
      <c r="E62" s="13">
        <v>43.461857218887111</v>
      </c>
      <c r="F62" s="13">
        <f t="shared" si="7"/>
        <v>77.780491431239511</v>
      </c>
      <c r="G62" s="29">
        <f>F62/$F$66</f>
        <v>3.5677822665762461E-3</v>
      </c>
      <c r="H62" s="42">
        <v>63.291379711046616</v>
      </c>
      <c r="I62" s="42">
        <v>41.967648283764277</v>
      </c>
      <c r="J62" s="42">
        <v>37.942167592426195</v>
      </c>
      <c r="K62" s="42">
        <f t="shared" si="8"/>
        <v>143.20119558723709</v>
      </c>
      <c r="L62" s="29">
        <f>K62/$K$66</f>
        <v>4.8537905004282103E-3</v>
      </c>
    </row>
    <row r="63" spans="2:12" x14ac:dyDescent="0.2">
      <c r="B63" s="11" t="s">
        <v>180</v>
      </c>
      <c r="C63" s="65">
        <v>2</v>
      </c>
      <c r="D63" s="13">
        <v>1188.7311503288236</v>
      </c>
      <c r="E63" s="13">
        <v>1381.640086856293</v>
      </c>
      <c r="F63" s="13">
        <f t="shared" si="7"/>
        <v>2570.3712371851166</v>
      </c>
      <c r="G63" s="35">
        <f t="shared" ref="G63:G65" si="15">F63/$F$66</f>
        <v>0.11790263534981324</v>
      </c>
      <c r="H63" s="42">
        <v>1344.4276158479674</v>
      </c>
      <c r="I63" s="42">
        <v>813.93398313088073</v>
      </c>
      <c r="J63" s="42">
        <v>647.73576506923791</v>
      </c>
      <c r="K63" s="42">
        <f t="shared" si="8"/>
        <v>2806.0973640480861</v>
      </c>
      <c r="L63" s="35">
        <f t="shared" ref="L63:L65" si="16">K63/$K$66</f>
        <v>9.5112395347257503E-2</v>
      </c>
    </row>
    <row r="64" spans="2:12" x14ac:dyDescent="0.2">
      <c r="B64" s="11" t="s">
        <v>181</v>
      </c>
      <c r="C64" s="65">
        <v>2</v>
      </c>
      <c r="D64" s="13">
        <v>970.5284375545981</v>
      </c>
      <c r="E64" s="13">
        <v>1113.0921758395625</v>
      </c>
      <c r="F64" s="13">
        <f t="shared" si="7"/>
        <v>2083.6206133941605</v>
      </c>
      <c r="G64" s="35">
        <f t="shared" si="15"/>
        <v>9.557543977865221E-2</v>
      </c>
      <c r="H64" s="42">
        <v>977.87982683070743</v>
      </c>
      <c r="I64" s="42">
        <v>634.37918423269639</v>
      </c>
      <c r="J64" s="42">
        <v>668.32165138878418</v>
      </c>
      <c r="K64" s="42">
        <f t="shared" si="8"/>
        <v>2280.5806624521879</v>
      </c>
      <c r="L64" s="35">
        <f t="shared" si="16"/>
        <v>7.7300058211645803E-2</v>
      </c>
    </row>
    <row r="65" spans="1:13" x14ac:dyDescent="0.2">
      <c r="B65" s="11" t="s">
        <v>182</v>
      </c>
      <c r="C65" s="65" t="s">
        <v>184</v>
      </c>
      <c r="D65" s="13">
        <v>49.873977332248465</v>
      </c>
      <c r="E65" s="13">
        <v>74.278508803329771</v>
      </c>
      <c r="F65" s="13">
        <f t="shared" si="7"/>
        <v>124.15248613557824</v>
      </c>
      <c r="G65" s="35">
        <f t="shared" si="15"/>
        <v>5.6948603722496499E-3</v>
      </c>
      <c r="H65" s="42">
        <v>55.039769589807769</v>
      </c>
      <c r="I65" s="42">
        <v>49.457326590224092</v>
      </c>
      <c r="J65" s="42">
        <v>55.238853310374807</v>
      </c>
      <c r="K65" s="42">
        <f t="shared" si="8"/>
        <v>159.73594949040665</v>
      </c>
      <c r="L65" s="35">
        <f t="shared" si="16"/>
        <v>5.4142343646921172E-3</v>
      </c>
    </row>
    <row r="66" spans="1:13" ht="24.75" customHeight="1" x14ac:dyDescent="0.2">
      <c r="B66" s="11" t="s">
        <v>186</v>
      </c>
      <c r="C66" s="14">
        <f>_xlfn.MODE.SNGL(C52:C65)</f>
        <v>1</v>
      </c>
      <c r="D66" s="13">
        <v>9673.1917105380035</v>
      </c>
      <c r="E66" s="13">
        <v>12127.603747162408</v>
      </c>
      <c r="F66" s="13">
        <f t="shared" si="7"/>
        <v>21800.795457700413</v>
      </c>
      <c r="G66" s="29">
        <f>F66/$F$66</f>
        <v>1</v>
      </c>
      <c r="H66" s="42">
        <v>12839.118471085843</v>
      </c>
      <c r="I66" s="42">
        <v>9369.6015452880947</v>
      </c>
      <c r="J66" s="42">
        <v>7294.2417564103689</v>
      </c>
      <c r="K66" s="42">
        <f t="shared" si="8"/>
        <v>29502.961772784307</v>
      </c>
      <c r="L66" s="29">
        <f>K66/$K$66</f>
        <v>1</v>
      </c>
    </row>
    <row r="67" spans="1:13" ht="15.75" customHeight="1" x14ac:dyDescent="0.25">
      <c r="B67" s="45" t="s">
        <v>187</v>
      </c>
    </row>
    <row r="68" spans="1:13" ht="16.5" customHeight="1" x14ac:dyDescent="0.25">
      <c r="B68" s="45" t="s">
        <v>188</v>
      </c>
    </row>
    <row r="69" spans="1:13" ht="19.5" customHeight="1" x14ac:dyDescent="0.25"/>
    <row r="70" spans="1:13" ht="19.5" customHeight="1" x14ac:dyDescent="0.25">
      <c r="A70" s="79" t="s">
        <v>82</v>
      </c>
      <c r="B70" s="80" t="s">
        <v>83</v>
      </c>
      <c r="C70" s="93" t="s">
        <v>191</v>
      </c>
      <c r="D70" s="93"/>
      <c r="E70" s="93"/>
      <c r="F70" s="93"/>
      <c r="G70" s="93"/>
      <c r="H70" s="93"/>
      <c r="I70" s="93"/>
      <c r="J70" s="93"/>
      <c r="K70" s="93"/>
      <c r="L70" s="93"/>
      <c r="M70" s="93"/>
    </row>
    <row r="71" spans="1:13" ht="19.5" customHeight="1" x14ac:dyDescent="0.25">
      <c r="A71" s="79"/>
      <c r="B71" s="80"/>
      <c r="C71" s="93"/>
      <c r="D71" s="93"/>
      <c r="E71" s="93"/>
      <c r="F71" s="93"/>
      <c r="G71" s="93"/>
      <c r="H71" s="93"/>
      <c r="I71" s="93"/>
      <c r="J71" s="93"/>
      <c r="K71" s="93"/>
      <c r="L71" s="93"/>
      <c r="M71" s="93"/>
    </row>
    <row r="72" spans="1:13" ht="19.5" customHeight="1" x14ac:dyDescent="0.25">
      <c r="A72" s="79"/>
      <c r="B72" s="80"/>
      <c r="C72" s="90" t="s">
        <v>104</v>
      </c>
      <c r="D72" s="90"/>
      <c r="E72" s="90"/>
      <c r="F72" s="90"/>
      <c r="G72" s="90"/>
      <c r="H72" s="118" t="s">
        <v>105</v>
      </c>
      <c r="I72" s="118"/>
      <c r="J72" s="118"/>
      <c r="K72" s="118"/>
      <c r="L72" s="118"/>
      <c r="M72" s="118"/>
    </row>
    <row r="73" spans="1:13" ht="19.5" customHeight="1" x14ac:dyDescent="0.25">
      <c r="A73" s="79"/>
      <c r="B73" s="80"/>
      <c r="C73" s="24" t="s">
        <v>89</v>
      </c>
      <c r="D73" s="24" t="s">
        <v>90</v>
      </c>
      <c r="E73" s="24" t="s">
        <v>91</v>
      </c>
      <c r="F73" s="24" t="s">
        <v>102</v>
      </c>
      <c r="G73" s="24" t="s">
        <v>118</v>
      </c>
      <c r="H73" s="33" t="s">
        <v>92</v>
      </c>
      <c r="I73" s="33" t="s">
        <v>93</v>
      </c>
      <c r="J73" s="33" t="s">
        <v>94</v>
      </c>
      <c r="K73" s="33" t="s">
        <v>95</v>
      </c>
      <c r="L73" s="33" t="s">
        <v>102</v>
      </c>
      <c r="M73" s="33" t="s">
        <v>118</v>
      </c>
    </row>
    <row r="74" spans="1:13" ht="19.5" customHeight="1" x14ac:dyDescent="0.2">
      <c r="A74" s="11" t="s">
        <v>169</v>
      </c>
      <c r="B74" s="65">
        <v>1</v>
      </c>
      <c r="C74" s="13">
        <v>339.1129467368508</v>
      </c>
      <c r="D74" s="13">
        <v>268.53028805510723</v>
      </c>
      <c r="E74" s="13">
        <v>279.93270075622644</v>
      </c>
      <c r="F74" s="13">
        <f>SUM(C74:E74)</f>
        <v>887.57593554818459</v>
      </c>
      <c r="G74" s="29">
        <f>F74/$F$88</f>
        <v>4.079165106732581E-2</v>
      </c>
      <c r="H74" s="42">
        <v>270.81254344210606</v>
      </c>
      <c r="I74" s="42">
        <v>217.71342213171735</v>
      </c>
      <c r="J74" s="42">
        <v>173.25019252122243</v>
      </c>
      <c r="K74" s="42">
        <v>121.69558967889201</v>
      </c>
      <c r="L74" s="42">
        <f>SUM(H74:K74)</f>
        <v>783.47174777393786</v>
      </c>
      <c r="M74" s="34">
        <f>L74/$L$88</f>
        <v>4.4913663016430329E-2</v>
      </c>
    </row>
    <row r="75" spans="1:13" ht="19.5" customHeight="1" x14ac:dyDescent="0.2">
      <c r="A75" s="11" t="s">
        <v>170</v>
      </c>
      <c r="B75" s="65">
        <v>1</v>
      </c>
      <c r="C75" s="13">
        <v>380.11060722953175</v>
      </c>
      <c r="D75" s="13">
        <v>434.92749533136322</v>
      </c>
      <c r="E75" s="13">
        <v>443.80828833451949</v>
      </c>
      <c r="F75" s="13">
        <f t="shared" ref="F75:F88" si="17">SUM(C75:E75)</f>
        <v>1258.8463908954145</v>
      </c>
      <c r="G75" s="29">
        <f>F75/$F$88</f>
        <v>5.7854681124328969E-2</v>
      </c>
      <c r="H75" s="42">
        <v>398.58646433265835</v>
      </c>
      <c r="I75" s="42">
        <v>249.0074149330917</v>
      </c>
      <c r="J75" s="42">
        <v>138.8865824682687</v>
      </c>
      <c r="K75" s="42">
        <v>126.15828557385012</v>
      </c>
      <c r="L75" s="42">
        <f t="shared" ref="L75:L88" si="18">SUM(H75:K75)</f>
        <v>912.63874730786881</v>
      </c>
      <c r="M75" s="34">
        <f>L75/$L$88</f>
        <v>5.2318350047447948E-2</v>
      </c>
    </row>
    <row r="76" spans="1:13" ht="19.5" customHeight="1" x14ac:dyDescent="0.2">
      <c r="A76" s="11" t="s">
        <v>171</v>
      </c>
      <c r="B76" s="65">
        <v>1</v>
      </c>
      <c r="C76" s="13">
        <v>1094.801714598306</v>
      </c>
      <c r="D76" s="13">
        <v>1082.3384546159848</v>
      </c>
      <c r="E76" s="13">
        <v>1440.9637063273501</v>
      </c>
      <c r="F76" s="13">
        <f t="shared" si="17"/>
        <v>3618.1038755416412</v>
      </c>
      <c r="G76" s="29">
        <f>F76/$F$88</f>
        <v>0.16628259611982413</v>
      </c>
      <c r="H76" s="42">
        <v>1247.8739162208678</v>
      </c>
      <c r="I76" s="42">
        <v>811.97498295216735</v>
      </c>
      <c r="J76" s="42">
        <v>523.9146872998034</v>
      </c>
      <c r="K76" s="42">
        <v>338.39840078044216</v>
      </c>
      <c r="L76" s="42">
        <f t="shared" si="18"/>
        <v>2922.1619872532806</v>
      </c>
      <c r="M76" s="34">
        <f>L76/$L$88</f>
        <v>0.16751720677589196</v>
      </c>
    </row>
    <row r="77" spans="1:13" ht="19.5" customHeight="1" x14ac:dyDescent="0.2">
      <c r="A77" s="11" t="s">
        <v>172</v>
      </c>
      <c r="B77" s="65">
        <v>1</v>
      </c>
      <c r="C77" s="13">
        <v>283.39786726152465</v>
      </c>
      <c r="D77" s="13">
        <v>270.38247996935593</v>
      </c>
      <c r="E77" s="13">
        <v>414.81814369434886</v>
      </c>
      <c r="F77" s="13">
        <f t="shared" ref="F77:F83" si="19">SUM(C77:E77)</f>
        <v>968.5984909252295</v>
      </c>
      <c r="G77" s="69">
        <f>F77/$F$88</f>
        <v>4.4515325487906217E-2</v>
      </c>
      <c r="H77" s="42">
        <v>364.88953490886172</v>
      </c>
      <c r="I77" s="42">
        <v>235.79368305614076</v>
      </c>
      <c r="J77" s="42">
        <v>169.15172304935371</v>
      </c>
      <c r="K77" s="42">
        <v>118.74592395150944</v>
      </c>
      <c r="L77" s="42">
        <f t="shared" ref="L77:L83" si="20">SUM(H77:K77)</f>
        <v>888.58086496586566</v>
      </c>
      <c r="M77" s="34">
        <f>L77/$L$88</f>
        <v>5.0939196780635534E-2</v>
      </c>
    </row>
    <row r="78" spans="1:13" ht="19.5" customHeight="1" x14ac:dyDescent="0.2">
      <c r="A78" s="11" t="s">
        <v>173</v>
      </c>
      <c r="B78" s="65">
        <v>1</v>
      </c>
      <c r="C78" s="13">
        <v>159.32377407141934</v>
      </c>
      <c r="D78" s="13">
        <v>174.50755369649264</v>
      </c>
      <c r="E78" s="13">
        <v>201.29722060300497</v>
      </c>
      <c r="F78" s="13">
        <f t="shared" si="19"/>
        <v>535.12854837091686</v>
      </c>
      <c r="G78" s="69">
        <f>F78/$F$88</f>
        <v>2.4593700828345617E-2</v>
      </c>
      <c r="H78" s="42">
        <v>166.58325506614014</v>
      </c>
      <c r="I78" s="42">
        <v>116.68143212344432</v>
      </c>
      <c r="J78" s="42">
        <v>101.7565574112009</v>
      </c>
      <c r="K78" s="42">
        <v>43.041531642767168</v>
      </c>
      <c r="L78" s="42">
        <f t="shared" si="20"/>
        <v>428.06277624355255</v>
      </c>
      <c r="M78" s="34">
        <f>L78/$L$88</f>
        <v>2.4539324279026779E-2</v>
      </c>
    </row>
    <row r="79" spans="1:13" ht="19.5" customHeight="1" x14ac:dyDescent="0.2">
      <c r="A79" s="11" t="s">
        <v>174</v>
      </c>
      <c r="B79" s="65">
        <v>1</v>
      </c>
      <c r="C79" s="13">
        <v>970.74425806007287</v>
      </c>
      <c r="D79" s="13">
        <v>791.17755967050755</v>
      </c>
      <c r="E79" s="13">
        <v>1012.1345399849058</v>
      </c>
      <c r="F79" s="13">
        <f t="shared" ref="F79:F81" si="21">SUM(C79:E79)</f>
        <v>2774.0563577154862</v>
      </c>
      <c r="G79" s="72">
        <f t="shared" ref="G79:G81" si="22">F79/$F$88</f>
        <v>0.12749144546729743</v>
      </c>
      <c r="H79" s="42">
        <v>1039.3760303059762</v>
      </c>
      <c r="I79" s="42">
        <v>804.74961287196061</v>
      </c>
      <c r="J79" s="42">
        <v>551.40953265971098</v>
      </c>
      <c r="K79" s="42">
        <v>333.94106689149248</v>
      </c>
      <c r="L79" s="42">
        <f t="shared" ref="L79:L81" si="23">SUM(H79:K79)</f>
        <v>2729.4762427291403</v>
      </c>
      <c r="M79" s="34">
        <f t="shared" ref="M79:M81" si="24">L79/$L$88</f>
        <v>0.15647121485312476</v>
      </c>
    </row>
    <row r="80" spans="1:13" ht="19.5" customHeight="1" x14ac:dyDescent="0.2">
      <c r="A80" s="11" t="s">
        <v>175</v>
      </c>
      <c r="B80" s="65">
        <v>1</v>
      </c>
      <c r="C80" s="13">
        <v>578.11910975028252</v>
      </c>
      <c r="D80" s="13">
        <v>663.67920962516848</v>
      </c>
      <c r="E80" s="13">
        <v>1006.5053799681708</v>
      </c>
      <c r="F80" s="13">
        <f t="shared" si="21"/>
        <v>2248.3036993436217</v>
      </c>
      <c r="G80" s="72">
        <f t="shared" si="22"/>
        <v>0.10332864639954399</v>
      </c>
      <c r="H80" s="42">
        <v>908.5524816956638</v>
      </c>
      <c r="I80" s="42">
        <v>635.13495387511944</v>
      </c>
      <c r="J80" s="42">
        <v>380.89790493749274</v>
      </c>
      <c r="K80" s="42">
        <v>255.27901721477386</v>
      </c>
      <c r="L80" s="42">
        <f t="shared" si="23"/>
        <v>2179.86435772305</v>
      </c>
      <c r="M80" s="34">
        <f t="shared" si="24"/>
        <v>0.12496391026540246</v>
      </c>
    </row>
    <row r="81" spans="1:13" ht="19.5" customHeight="1" x14ac:dyDescent="0.2">
      <c r="A81" s="11" t="s">
        <v>176</v>
      </c>
      <c r="B81" s="65">
        <v>1</v>
      </c>
      <c r="C81" s="13">
        <v>942.30425986449075</v>
      </c>
      <c r="D81" s="13">
        <v>959.36588807543751</v>
      </c>
      <c r="E81" s="13">
        <v>1172.2449022218004</v>
      </c>
      <c r="F81" s="13">
        <f t="shared" si="21"/>
        <v>3073.9150501617287</v>
      </c>
      <c r="G81" s="72">
        <f t="shared" si="22"/>
        <v>0.14127249862779925</v>
      </c>
      <c r="H81" s="42">
        <v>952.51316271934104</v>
      </c>
      <c r="I81" s="42">
        <v>651.9862982918803</v>
      </c>
      <c r="J81" s="42">
        <v>416.65728399661634</v>
      </c>
      <c r="K81" s="42">
        <v>311.68337273449333</v>
      </c>
      <c r="L81" s="42">
        <f t="shared" si="23"/>
        <v>2332.8401177423311</v>
      </c>
      <c r="M81" s="34">
        <f t="shared" si="24"/>
        <v>0.13373346928869831</v>
      </c>
    </row>
    <row r="82" spans="1:13" ht="19.5" customHeight="1" x14ac:dyDescent="0.2">
      <c r="A82" s="11" t="s">
        <v>177</v>
      </c>
      <c r="B82" s="65">
        <v>1</v>
      </c>
      <c r="C82" s="13">
        <v>147.95982115768905</v>
      </c>
      <c r="D82" s="13">
        <v>141.97502503502901</v>
      </c>
      <c r="E82" s="13">
        <v>156.37838026521445</v>
      </c>
      <c r="F82" s="13">
        <f t="shared" si="19"/>
        <v>446.3132264579325</v>
      </c>
      <c r="G82" s="69">
        <f>F82/$F$88</f>
        <v>2.0511882613356399E-2</v>
      </c>
      <c r="H82" s="42">
        <v>179.89144348103349</v>
      </c>
      <c r="I82" s="42">
        <v>128.72517969472563</v>
      </c>
      <c r="J82" s="42">
        <v>104.51699279422704</v>
      </c>
      <c r="K82" s="42">
        <v>60.857497781863458</v>
      </c>
      <c r="L82" s="42">
        <f t="shared" si="20"/>
        <v>473.99111375184964</v>
      </c>
      <c r="M82" s="34">
        <f>L82/$L$88</f>
        <v>2.7172233352791789E-2</v>
      </c>
    </row>
    <row r="83" spans="1:13" ht="19.5" customHeight="1" x14ac:dyDescent="0.2">
      <c r="A83" s="11" t="s">
        <v>178</v>
      </c>
      <c r="B83" s="65">
        <v>1</v>
      </c>
      <c r="C83" s="13">
        <v>144.55929376504238</v>
      </c>
      <c r="D83" s="13">
        <v>154.64926100647656</v>
      </c>
      <c r="E83" s="13">
        <v>187.29573364145111</v>
      </c>
      <c r="F83" s="13">
        <f t="shared" si="19"/>
        <v>486.50428841297003</v>
      </c>
      <c r="G83" s="69">
        <f>F83/$F$88</f>
        <v>2.235900319158907E-2</v>
      </c>
      <c r="H83" s="42">
        <v>180.93015511600552</v>
      </c>
      <c r="I83" s="42">
        <v>120.31533773329441</v>
      </c>
      <c r="J83" s="42">
        <v>97.650666746420683</v>
      </c>
      <c r="K83" s="42">
        <v>53.441294337755785</v>
      </c>
      <c r="L83" s="42">
        <f t="shared" si="20"/>
        <v>452.33745393347641</v>
      </c>
      <c r="M83" s="34">
        <f>L83/$L$88</f>
        <v>2.5930905656013817E-2</v>
      </c>
    </row>
    <row r="84" spans="1:13" ht="19.5" customHeight="1" x14ac:dyDescent="0.2">
      <c r="A84" s="11" t="s">
        <v>179</v>
      </c>
      <c r="B84" s="65">
        <v>1</v>
      </c>
      <c r="C84" s="13">
        <v>23.918237381566936</v>
      </c>
      <c r="D84" s="13">
        <v>19.908760562557273</v>
      </c>
      <c r="E84" s="13">
        <v>31.860182299652365</v>
      </c>
      <c r="F84" s="13">
        <f t="shared" si="17"/>
        <v>75.687180243776567</v>
      </c>
      <c r="G84" s="29">
        <f>F84/$F$88</f>
        <v>3.4784686280020499E-3</v>
      </c>
      <c r="H84" s="42">
        <v>16.365417730881955</v>
      </c>
      <c r="I84" s="42">
        <v>22.87403153230844</v>
      </c>
      <c r="J84" s="42">
        <v>11.009633603928707</v>
      </c>
      <c r="K84" s="42">
        <v>8.912326845371485</v>
      </c>
      <c r="L84" s="42">
        <f t="shared" si="18"/>
        <v>59.161409712490581</v>
      </c>
      <c r="M84" s="34">
        <f>L84/$L$88</f>
        <v>3.3915142785346016E-3</v>
      </c>
    </row>
    <row r="85" spans="1:13" ht="19.5" customHeight="1" x14ac:dyDescent="0.2">
      <c r="A85" s="11" t="s">
        <v>180</v>
      </c>
      <c r="B85" s="65">
        <v>2</v>
      </c>
      <c r="C85" s="13">
        <v>697.60849932316501</v>
      </c>
      <c r="D85" s="13">
        <v>755.90243778255149</v>
      </c>
      <c r="E85" s="13">
        <v>797.70860985940692</v>
      </c>
      <c r="F85" s="13">
        <f t="shared" si="17"/>
        <v>2251.2195469651233</v>
      </c>
      <c r="G85" s="35">
        <f t="shared" ref="G85:G87" si="25">F85/$F$88</f>
        <v>0.10346265435759924</v>
      </c>
      <c r="H85" s="42">
        <v>670.42387874196936</v>
      </c>
      <c r="I85" s="42">
        <v>407.78324559646529</v>
      </c>
      <c r="J85" s="42">
        <v>302.51674936679206</v>
      </c>
      <c r="K85" s="42">
        <v>200.3634365742422</v>
      </c>
      <c r="L85" s="42">
        <f t="shared" si="18"/>
        <v>1581.087310279469</v>
      </c>
      <c r="M85" s="34">
        <f t="shared" ref="M85:M87" si="26">L85/$L$88</f>
        <v>9.0638140884100063E-2</v>
      </c>
    </row>
    <row r="86" spans="1:13" ht="19.5" customHeight="1" x14ac:dyDescent="0.2">
      <c r="A86" s="11" t="s">
        <v>181</v>
      </c>
      <c r="B86" s="65">
        <v>2</v>
      </c>
      <c r="C86" s="13">
        <v>1144.86177046696</v>
      </c>
      <c r="D86" s="13">
        <v>1028.9774073419305</v>
      </c>
      <c r="E86" s="13">
        <v>807.07946909810119</v>
      </c>
      <c r="F86" s="13">
        <f t="shared" si="17"/>
        <v>2980.9186469069919</v>
      </c>
      <c r="G86" s="35">
        <f t="shared" si="25"/>
        <v>0.13699852422160874</v>
      </c>
      <c r="H86" s="42">
        <v>574.36240286865245</v>
      </c>
      <c r="I86" s="42">
        <v>399.36649483856496</v>
      </c>
      <c r="J86" s="42">
        <v>309.39466309450421</v>
      </c>
      <c r="K86" s="42">
        <v>249.34315434321283</v>
      </c>
      <c r="L86" s="42">
        <f t="shared" si="18"/>
        <v>1532.4667151449344</v>
      </c>
      <c r="M86" s="34">
        <f t="shared" si="26"/>
        <v>8.7850894207068805E-2</v>
      </c>
    </row>
    <row r="87" spans="1:13" ht="19.5" customHeight="1" x14ac:dyDescent="0.2">
      <c r="A87" s="11" t="s">
        <v>182</v>
      </c>
      <c r="B87" s="65" t="s">
        <v>184</v>
      </c>
      <c r="C87" s="13">
        <v>61.449706147688424</v>
      </c>
      <c r="D87" s="13">
        <v>41.589451631342669</v>
      </c>
      <c r="E87" s="13">
        <v>50.554261824599898</v>
      </c>
      <c r="F87" s="13">
        <f t="shared" si="17"/>
        <v>153.59341960363099</v>
      </c>
      <c r="G87" s="35">
        <f t="shared" si="25"/>
        <v>7.058921865472933E-3</v>
      </c>
      <c r="H87" s="42">
        <v>48.029813959024963</v>
      </c>
      <c r="I87" s="42">
        <v>44.504508929612427</v>
      </c>
      <c r="J87" s="42">
        <v>42.625495665715974</v>
      </c>
      <c r="K87" s="42">
        <v>32.650579234154563</v>
      </c>
      <c r="L87" s="42">
        <f t="shared" si="18"/>
        <v>167.81039778850794</v>
      </c>
      <c r="M87" s="34">
        <f t="shared" si="26"/>
        <v>9.6199763148330942E-3</v>
      </c>
    </row>
    <row r="88" spans="1:13" ht="19.5" customHeight="1" x14ac:dyDescent="0.2">
      <c r="A88" s="11" t="s">
        <v>186</v>
      </c>
      <c r="B88" s="14">
        <f>_xlfn.MODE.SNGL(B74:B87)</f>
        <v>1</v>
      </c>
      <c r="C88" s="13">
        <v>6968.2718658145914</v>
      </c>
      <c r="D88" s="13">
        <v>6787.9112723993057</v>
      </c>
      <c r="E88" s="13">
        <v>8002.5815188787528</v>
      </c>
      <c r="F88" s="13">
        <f t="shared" si="17"/>
        <v>21758.764657092652</v>
      </c>
      <c r="G88" s="29">
        <f>F88/$F$88</f>
        <v>1</v>
      </c>
      <c r="H88" s="42">
        <v>7019.1905005891822</v>
      </c>
      <c r="I88" s="42">
        <v>4846.6105985604927</v>
      </c>
      <c r="J88" s="42">
        <v>3323.6386656152577</v>
      </c>
      <c r="K88" s="42">
        <v>2254.511477584821</v>
      </c>
      <c r="L88" s="42">
        <f t="shared" si="18"/>
        <v>17443.951242349751</v>
      </c>
      <c r="M88" s="34">
        <f>L88/$L$88</f>
        <v>1</v>
      </c>
    </row>
    <row r="89" spans="1:13" ht="19.5" customHeight="1" x14ac:dyDescent="0.25">
      <c r="A89" s="45" t="s">
        <v>189</v>
      </c>
    </row>
    <row r="90" spans="1:13" ht="19.5" customHeight="1" x14ac:dyDescent="0.25">
      <c r="A90" s="45" t="s">
        <v>190</v>
      </c>
    </row>
    <row r="91" spans="1:13" ht="24.75" customHeight="1" x14ac:dyDescent="0.25"/>
    <row r="92" spans="1:13" ht="24.75" customHeight="1" x14ac:dyDescent="0.25">
      <c r="B92" s="79" t="s">
        <v>82</v>
      </c>
      <c r="C92" s="80" t="s">
        <v>83</v>
      </c>
      <c r="D92" s="93" t="s">
        <v>192</v>
      </c>
      <c r="E92" s="93"/>
      <c r="F92" s="93"/>
      <c r="G92" s="93"/>
      <c r="H92" s="93"/>
      <c r="I92" s="93"/>
      <c r="J92" s="93"/>
      <c r="K92" s="93"/>
    </row>
    <row r="93" spans="1:13" ht="24.75" customHeight="1" x14ac:dyDescent="0.25">
      <c r="B93" s="79"/>
      <c r="C93" s="80"/>
      <c r="D93" s="93"/>
      <c r="E93" s="93"/>
      <c r="F93" s="93"/>
      <c r="G93" s="93"/>
      <c r="H93" s="93"/>
      <c r="I93" s="93"/>
      <c r="J93" s="93"/>
      <c r="K93" s="93"/>
    </row>
    <row r="94" spans="1:13" ht="24.75" customHeight="1" x14ac:dyDescent="0.25">
      <c r="B94" s="79"/>
      <c r="C94" s="80"/>
      <c r="D94" s="81" t="s">
        <v>106</v>
      </c>
      <c r="E94" s="81"/>
      <c r="F94" s="81"/>
      <c r="G94" s="81"/>
      <c r="H94" s="81"/>
      <c r="I94" s="82" t="s">
        <v>164</v>
      </c>
      <c r="J94" s="84" t="s">
        <v>165</v>
      </c>
      <c r="K94" s="85"/>
    </row>
    <row r="95" spans="1:13" ht="24.75" customHeight="1" x14ac:dyDescent="0.25">
      <c r="B95" s="79"/>
      <c r="C95" s="80"/>
      <c r="D95" s="24" t="s">
        <v>96</v>
      </c>
      <c r="E95" s="24" t="s">
        <v>97</v>
      </c>
      <c r="F95" s="24" t="s">
        <v>98</v>
      </c>
      <c r="G95" s="24" t="s">
        <v>102</v>
      </c>
      <c r="H95" s="24" t="s">
        <v>118</v>
      </c>
      <c r="I95" s="83"/>
      <c r="J95" s="86"/>
      <c r="K95" s="87"/>
    </row>
    <row r="96" spans="1:13" ht="24.75" customHeight="1" x14ac:dyDescent="0.2">
      <c r="B96" s="11" t="s">
        <v>169</v>
      </c>
      <c r="C96" s="65">
        <v>1</v>
      </c>
      <c r="D96" s="13">
        <v>73.031958378080475</v>
      </c>
      <c r="E96" s="13">
        <v>83.459156827712718</v>
      </c>
      <c r="F96" s="13">
        <v>87.597104994047783</v>
      </c>
      <c r="G96" s="13">
        <f>SUM(D96:F96)</f>
        <v>244.08822019984098</v>
      </c>
      <c r="H96" s="29">
        <f>G96/$G$110</f>
        <v>5.4643006497783551E-2</v>
      </c>
      <c r="I96" s="42">
        <v>4759.9576892980094</v>
      </c>
      <c r="J96" s="91">
        <f>I96/$I$110</f>
        <v>5.0118832651140539E-2</v>
      </c>
      <c r="K96" s="92"/>
    </row>
    <row r="97" spans="2:11" ht="24.75" customHeight="1" x14ac:dyDescent="0.2">
      <c r="B97" s="11" t="s">
        <v>170</v>
      </c>
      <c r="C97" s="65">
        <v>1</v>
      </c>
      <c r="D97" s="13">
        <v>66.275210025026212</v>
      </c>
      <c r="E97" s="13">
        <v>61.109079133947482</v>
      </c>
      <c r="F97" s="13">
        <v>81.859854910706204</v>
      </c>
      <c r="G97" s="13">
        <f>SUM(D97:F97)</f>
        <v>209.24414406967992</v>
      </c>
      <c r="H97" s="29">
        <f>G97/$G$110</f>
        <v>4.6842609260953294E-2</v>
      </c>
      <c r="I97" s="42">
        <v>5507.6152016072992</v>
      </c>
      <c r="J97" s="91">
        <f>I97/$I$110</f>
        <v>5.7991113075827175E-2</v>
      </c>
      <c r="K97" s="92"/>
    </row>
    <row r="98" spans="2:11" ht="24.75" customHeight="1" x14ac:dyDescent="0.2">
      <c r="B98" s="11" t="s">
        <v>171</v>
      </c>
      <c r="C98" s="65">
        <v>1</v>
      </c>
      <c r="D98" s="13">
        <v>216.40716191014528</v>
      </c>
      <c r="E98" s="13">
        <v>226.5489438058388</v>
      </c>
      <c r="F98" s="13">
        <v>272.86392239212256</v>
      </c>
      <c r="G98" s="13">
        <f t="shared" ref="G98:G104" si="27">SUM(D98:F98)</f>
        <v>715.82002810810673</v>
      </c>
      <c r="H98" s="69">
        <f>G98/$G$110</f>
        <v>0.16024762856286484</v>
      </c>
      <c r="I98" s="42">
        <v>15594.64531736674</v>
      </c>
      <c r="J98" s="91">
        <f>I98/$I$110</f>
        <v>0.16420007696124353</v>
      </c>
      <c r="K98" s="92"/>
    </row>
    <row r="99" spans="2:11" ht="24.75" customHeight="1" x14ac:dyDescent="0.2">
      <c r="B99" s="11" t="s">
        <v>172</v>
      </c>
      <c r="C99" s="65">
        <v>1</v>
      </c>
      <c r="D99" s="13">
        <v>47.342918756323606</v>
      </c>
      <c r="E99" s="13">
        <v>41.736072392610652</v>
      </c>
      <c r="F99" s="13">
        <v>71.811936908945441</v>
      </c>
      <c r="G99" s="13">
        <f t="shared" si="27"/>
        <v>160.89092805787971</v>
      </c>
      <c r="H99" s="69">
        <f>G99/$G$110</f>
        <v>3.6017977516912859E-2</v>
      </c>
      <c r="I99" s="42">
        <v>4075.3002133988725</v>
      </c>
      <c r="J99" s="91">
        <f>I99/$I$110</f>
        <v>4.2909895997125504E-2</v>
      </c>
      <c r="K99" s="92"/>
    </row>
    <row r="100" spans="2:11" ht="24.75" customHeight="1" x14ac:dyDescent="0.2">
      <c r="B100" s="11" t="s">
        <v>173</v>
      </c>
      <c r="C100" s="65">
        <v>1</v>
      </c>
      <c r="D100" s="13">
        <v>41.928509474583393</v>
      </c>
      <c r="E100" s="13">
        <v>32.789731850382204</v>
      </c>
      <c r="F100" s="13">
        <v>51.700447624688508</v>
      </c>
      <c r="G100" s="13">
        <f t="shared" si="27"/>
        <v>126.4186889496541</v>
      </c>
      <c r="H100" s="69">
        <f>G100/$G$110</f>
        <v>2.83008218752284E-2</v>
      </c>
      <c r="I100" s="42">
        <v>2210.2379800538479</v>
      </c>
      <c r="J100" s="91">
        <f>I100/$I$110</f>
        <v>2.3272170609955685E-2</v>
      </c>
      <c r="K100" s="92"/>
    </row>
    <row r="101" spans="2:11" ht="24.75" customHeight="1" x14ac:dyDescent="0.2">
      <c r="B101" s="11" t="s">
        <v>174</v>
      </c>
      <c r="C101" s="65">
        <v>1</v>
      </c>
      <c r="D101" s="13">
        <v>265.09506536195579</v>
      </c>
      <c r="E101" s="13">
        <v>217.60305678398123</v>
      </c>
      <c r="F101" s="13">
        <v>317.37850675227605</v>
      </c>
      <c r="G101" s="13">
        <f t="shared" ref="G101:G103" si="28">SUM(D101:F101)</f>
        <v>800.07662889821313</v>
      </c>
      <c r="H101" s="72">
        <f t="shared" ref="H101:H103" si="29">G101/$G$110</f>
        <v>0.17910980052956404</v>
      </c>
      <c r="I101" s="42">
        <v>16505.670497008759</v>
      </c>
      <c r="J101" s="91">
        <f t="shared" ref="J101:J103" si="30">I101/$I$110</f>
        <v>0.17379249804979893</v>
      </c>
      <c r="K101" s="92"/>
    </row>
    <row r="102" spans="2:11" ht="24.75" customHeight="1" x14ac:dyDescent="0.2">
      <c r="B102" s="11" t="s">
        <v>175</v>
      </c>
      <c r="C102" s="65">
        <v>1</v>
      </c>
      <c r="D102" s="13">
        <v>139.30993475465905</v>
      </c>
      <c r="E102" s="13">
        <v>132.64829678899511</v>
      </c>
      <c r="F102" s="13">
        <v>229.77655707163308</v>
      </c>
      <c r="G102" s="13">
        <f t="shared" si="28"/>
        <v>501.73478861528724</v>
      </c>
      <c r="H102" s="72">
        <f t="shared" si="29"/>
        <v>0.11232126356619261</v>
      </c>
      <c r="I102" s="42">
        <v>9888.95197926951</v>
      </c>
      <c r="J102" s="91">
        <f t="shared" si="30"/>
        <v>0.10412334766304765</v>
      </c>
      <c r="K102" s="92"/>
    </row>
    <row r="103" spans="2:11" ht="24.75" customHeight="1" x14ac:dyDescent="0.2">
      <c r="B103" s="11" t="s">
        <v>176</v>
      </c>
      <c r="C103" s="65">
        <v>1</v>
      </c>
      <c r="D103" s="13">
        <v>208.29230799277255</v>
      </c>
      <c r="E103" s="13">
        <v>175.87390187749452</v>
      </c>
      <c r="F103" s="13">
        <v>229.78079392302328</v>
      </c>
      <c r="G103" s="13">
        <f t="shared" si="28"/>
        <v>613.94700379329038</v>
      </c>
      <c r="H103" s="72">
        <f t="shared" si="29"/>
        <v>0.13744174171987905</v>
      </c>
      <c r="I103" s="42">
        <v>11917.821805081361</v>
      </c>
      <c r="J103" s="91">
        <f t="shared" si="30"/>
        <v>0.12548584580025465</v>
      </c>
      <c r="K103" s="92"/>
    </row>
    <row r="104" spans="2:11" ht="24.75" customHeight="1" x14ac:dyDescent="0.2">
      <c r="B104" s="11" t="s">
        <v>177</v>
      </c>
      <c r="C104" s="65">
        <v>1</v>
      </c>
      <c r="D104" s="13">
        <v>47.343091680657039</v>
      </c>
      <c r="E104" s="13">
        <v>32.79272783587664</v>
      </c>
      <c r="F104" s="13">
        <v>63.194542205931505</v>
      </c>
      <c r="G104" s="13">
        <f t="shared" si="27"/>
        <v>143.33036172246517</v>
      </c>
      <c r="H104" s="69">
        <f>G104/$G$110</f>
        <v>3.208676715540832E-2</v>
      </c>
      <c r="I104" s="42">
        <v>2375.2222534648035</v>
      </c>
      <c r="J104" s="91">
        <f>I104/$I$110</f>
        <v>2.5009332939726975E-2</v>
      </c>
      <c r="K104" s="92"/>
    </row>
    <row r="105" spans="2:11" ht="24.75" customHeight="1" x14ac:dyDescent="0.2">
      <c r="B105" s="11" t="s">
        <v>178</v>
      </c>
      <c r="C105" s="65">
        <v>1</v>
      </c>
      <c r="D105" s="13">
        <v>24.350349749785209</v>
      </c>
      <c r="E105" s="13">
        <v>14.907312845027533</v>
      </c>
      <c r="F105" s="13">
        <v>31.600616676845132</v>
      </c>
      <c r="G105" s="13">
        <f>SUM(D105:F105)</f>
        <v>70.858279271657878</v>
      </c>
      <c r="H105" s="29">
        <f>G105/$G$110</f>
        <v>1.5862745901842116E-2</v>
      </c>
      <c r="I105" s="42">
        <v>2209.974638695056</v>
      </c>
      <c r="J105" s="91">
        <f>I105/$I$110</f>
        <v>2.3269397820289698E-2</v>
      </c>
      <c r="K105" s="92"/>
    </row>
    <row r="106" spans="2:11" ht="24.75" customHeight="1" x14ac:dyDescent="0.2">
      <c r="B106" s="11" t="s">
        <v>179</v>
      </c>
      <c r="C106" s="65">
        <v>1</v>
      </c>
      <c r="D106" s="13">
        <v>1.3536244258721439</v>
      </c>
      <c r="E106" s="13">
        <v>5.9665666455169211</v>
      </c>
      <c r="F106" s="13">
        <v>7.1863217466906768</v>
      </c>
      <c r="G106" s="13">
        <f>SUM(D106:F106)</f>
        <v>14.506512818079742</v>
      </c>
      <c r="H106" s="29">
        <f>G106/$G$110</f>
        <v>3.2475122049295362E-3</v>
      </c>
      <c r="I106" s="42">
        <v>370.33678979282348</v>
      </c>
      <c r="J106" s="91">
        <f>I106/$I$110</f>
        <v>3.8993723902038414E-3</v>
      </c>
      <c r="K106" s="92"/>
    </row>
    <row r="107" spans="2:11" ht="24.75" customHeight="1" x14ac:dyDescent="0.2">
      <c r="B107" s="11" t="s">
        <v>180</v>
      </c>
      <c r="C107" s="65">
        <v>2</v>
      </c>
      <c r="D107" s="13">
        <v>117.66901884902008</v>
      </c>
      <c r="E107" s="13">
        <v>107.31050513921819</v>
      </c>
      <c r="F107" s="13">
        <v>150.79027266259502</v>
      </c>
      <c r="G107" s="13">
        <f t="shared" ref="G107:G109" si="31">SUM(D107:F107)</f>
        <v>375.76979665083331</v>
      </c>
      <c r="H107" s="35">
        <f t="shared" ref="H107:H109" si="32">G107/$G$110</f>
        <v>8.4122008932881992E-2</v>
      </c>
      <c r="I107" s="42">
        <v>9584.5452551286289</v>
      </c>
      <c r="J107" s="91">
        <f t="shared" ref="J107:J109" si="33">I107/$I$110</f>
        <v>0.10091817008354931</v>
      </c>
      <c r="K107" s="92"/>
    </row>
    <row r="108" spans="2:11" ht="24.75" customHeight="1" x14ac:dyDescent="0.2">
      <c r="B108" s="11" t="s">
        <v>181</v>
      </c>
      <c r="C108" s="65">
        <v>2</v>
      </c>
      <c r="D108" s="13">
        <v>150.13064020469773</v>
      </c>
      <c r="E108" s="13">
        <v>93.897433107071052</v>
      </c>
      <c r="F108" s="13">
        <v>134.99420012536876</v>
      </c>
      <c r="G108" s="13">
        <f t="shared" si="31"/>
        <v>379.02227343713753</v>
      </c>
      <c r="H108" s="35">
        <f t="shared" si="32"/>
        <v>8.4850127274776588E-2</v>
      </c>
      <c r="I108" s="42">
        <v>9256.6089113354137</v>
      </c>
      <c r="J108" s="91">
        <f t="shared" si="33"/>
        <v>9.7465243018304115E-2</v>
      </c>
      <c r="K108" s="92"/>
    </row>
    <row r="109" spans="2:11" ht="24.75" customHeight="1" x14ac:dyDescent="0.2">
      <c r="B109" s="11" t="s">
        <v>182</v>
      </c>
      <c r="C109" s="65" t="s">
        <v>184</v>
      </c>
      <c r="D109" s="13">
        <v>48.688736067660365</v>
      </c>
      <c r="E109" s="13">
        <v>22.355557180796261</v>
      </c>
      <c r="F109" s="13">
        <v>40.20980708667863</v>
      </c>
      <c r="G109" s="13">
        <f t="shared" si="31"/>
        <v>111.25410033513526</v>
      </c>
      <c r="H109" s="35">
        <f t="shared" si="32"/>
        <v>2.4905989000782676E-2</v>
      </c>
      <c r="I109" s="42">
        <v>716.54635335325906</v>
      </c>
      <c r="J109" s="91">
        <f t="shared" si="33"/>
        <v>7.5447029395324982E-3</v>
      </c>
      <c r="K109" s="92"/>
    </row>
    <row r="110" spans="2:11" ht="24.75" customHeight="1" x14ac:dyDescent="0.2">
      <c r="B110" s="11" t="s">
        <v>186</v>
      </c>
      <c r="C110" s="14">
        <f>_xlfn.MODE.SNGL(C96:C109)</f>
        <v>1</v>
      </c>
      <c r="D110" s="13">
        <v>1447.2185276312391</v>
      </c>
      <c r="E110" s="13">
        <v>1248.9983422144694</v>
      </c>
      <c r="F110" s="13">
        <v>1770.7448850815531</v>
      </c>
      <c r="G110" s="13">
        <f>SUM(D110:F110)</f>
        <v>4466.9617549272616</v>
      </c>
      <c r="H110" s="29">
        <f>G110/$G$110</f>
        <v>1</v>
      </c>
      <c r="I110" s="42">
        <v>94973.434884854374</v>
      </c>
      <c r="J110" s="91">
        <f>I110/$I$110</f>
        <v>1</v>
      </c>
      <c r="K110" s="92"/>
    </row>
    <row r="111" spans="2:11" x14ac:dyDescent="0.25">
      <c r="B111" s="88" t="s">
        <v>193</v>
      </c>
      <c r="C111" s="88"/>
      <c r="D111" s="88"/>
      <c r="E111" s="88"/>
      <c r="F111" s="88"/>
    </row>
    <row r="113" spans="1:11" x14ac:dyDescent="0.25">
      <c r="A113" s="6"/>
      <c r="B113" s="12"/>
      <c r="C113" s="12"/>
    </row>
    <row r="114" spans="1:11" ht="25.5" customHeight="1" x14ac:dyDescent="0.25">
      <c r="B114" s="93" t="s">
        <v>194</v>
      </c>
      <c r="C114" s="93"/>
      <c r="D114" s="93"/>
      <c r="E114" s="93"/>
      <c r="F114" s="93"/>
      <c r="G114" s="93"/>
      <c r="H114" s="93"/>
      <c r="I114" s="93"/>
      <c r="J114" s="93"/>
      <c r="K114" s="93"/>
    </row>
    <row r="115" spans="1:11" ht="76.5" customHeight="1" x14ac:dyDescent="0.25">
      <c r="B115" s="27" t="s">
        <v>128</v>
      </c>
      <c r="C115" s="46" t="s">
        <v>130</v>
      </c>
      <c r="D115" s="46" t="s">
        <v>129</v>
      </c>
      <c r="E115" s="46" t="s">
        <v>131</v>
      </c>
      <c r="F115" s="46" t="s">
        <v>155</v>
      </c>
      <c r="G115" s="46" t="s">
        <v>156</v>
      </c>
      <c r="H115" s="23" t="s">
        <v>157</v>
      </c>
      <c r="I115" s="23" t="s">
        <v>132</v>
      </c>
      <c r="J115" s="23" t="s">
        <v>133</v>
      </c>
      <c r="K115" s="23" t="s">
        <v>120</v>
      </c>
    </row>
    <row r="116" spans="1:11" ht="12.75" customHeight="1" x14ac:dyDescent="0.2">
      <c r="B116" s="27" t="s">
        <v>7</v>
      </c>
      <c r="C116" s="47">
        <v>4838</v>
      </c>
      <c r="D116" s="66">
        <v>4750</v>
      </c>
      <c r="E116" s="47">
        <f>SUM(C116:D116)</f>
        <v>9588</v>
      </c>
      <c r="F116" s="48">
        <f t="shared" ref="F116:F131" si="34">E116/$E$131</f>
        <v>9.7380635594511419E-2</v>
      </c>
      <c r="G116" s="94">
        <f>SUM(F116:F117)</f>
        <v>0.19514721863923054</v>
      </c>
      <c r="H116" s="16">
        <f>F10</f>
        <v>9673.1917105380053</v>
      </c>
      <c r="I116" s="25">
        <f t="shared" ref="I116:I131" si="35">E116/H116</f>
        <v>0.99119300918587216</v>
      </c>
      <c r="J116" s="95">
        <f>(SUM(E116:E117)/SUM(H116:H117))</f>
        <v>0.88134398752928456</v>
      </c>
      <c r="K116" s="81" t="s">
        <v>114</v>
      </c>
    </row>
    <row r="117" spans="1:11" ht="12.75" customHeight="1" x14ac:dyDescent="0.2">
      <c r="B117" s="27" t="s">
        <v>8</v>
      </c>
      <c r="C117" s="47">
        <v>4932</v>
      </c>
      <c r="D117" s="66">
        <v>4694</v>
      </c>
      <c r="E117" s="47">
        <f t="shared" ref="E117:E131" si="36">SUM(C117:D117)</f>
        <v>9626</v>
      </c>
      <c r="F117" s="48">
        <f t="shared" si="34"/>
        <v>9.7766583044719121E-2</v>
      </c>
      <c r="G117" s="94"/>
      <c r="H117" s="16">
        <f t="shared" ref="H117:H131" si="37">F11</f>
        <v>12127.603747162411</v>
      </c>
      <c r="I117" s="25">
        <f t="shared" si="35"/>
        <v>0.79372646078185638</v>
      </c>
      <c r="J117" s="95"/>
      <c r="K117" s="81"/>
    </row>
    <row r="118" spans="1:11" ht="12.75" customHeight="1" x14ac:dyDescent="0.2">
      <c r="B118" s="27" t="s">
        <v>9</v>
      </c>
      <c r="C118" s="47">
        <v>5788</v>
      </c>
      <c r="D118" s="66">
        <v>5601</v>
      </c>
      <c r="E118" s="47">
        <f t="shared" si="36"/>
        <v>11389</v>
      </c>
      <c r="F118" s="48">
        <f t="shared" si="34"/>
        <v>0.11567251343198692</v>
      </c>
      <c r="G118" s="94">
        <f>SUM(F118:F120)</f>
        <v>0.31697457825084552</v>
      </c>
      <c r="H118" s="16">
        <f t="shared" si="37"/>
        <v>12839.118471085842</v>
      </c>
      <c r="I118" s="25">
        <f t="shared" si="35"/>
        <v>0.88705467011994943</v>
      </c>
      <c r="J118" s="95">
        <f>(SUM(E118:E120)/SUM(H118:H120))</f>
        <v>1.0578259986354819</v>
      </c>
      <c r="K118" s="81" t="s">
        <v>122</v>
      </c>
    </row>
    <row r="119" spans="1:11" x14ac:dyDescent="0.2">
      <c r="B119" s="27" t="s">
        <v>10</v>
      </c>
      <c r="C119" s="47">
        <v>5357</v>
      </c>
      <c r="D119" s="66">
        <v>5632</v>
      </c>
      <c r="E119" s="47">
        <f t="shared" si="36"/>
        <v>10989</v>
      </c>
      <c r="F119" s="48">
        <f t="shared" si="34"/>
        <v>0.11160990869295849</v>
      </c>
      <c r="G119" s="100"/>
      <c r="H119" s="16">
        <f>F13</f>
        <v>9369.6015452880929</v>
      </c>
      <c r="I119" s="25">
        <f t="shared" si="35"/>
        <v>1.1728353598479639</v>
      </c>
      <c r="J119" s="81"/>
      <c r="K119" s="81"/>
    </row>
    <row r="120" spans="1:11" x14ac:dyDescent="0.2">
      <c r="B120" s="27" t="s">
        <v>11</v>
      </c>
      <c r="C120" s="47">
        <v>4167</v>
      </c>
      <c r="D120" s="66">
        <v>4664</v>
      </c>
      <c r="E120" s="47">
        <f t="shared" si="36"/>
        <v>8831</v>
      </c>
      <c r="F120" s="48">
        <f t="shared" si="34"/>
        <v>8.9692156125900119E-2</v>
      </c>
      <c r="G120" s="100"/>
      <c r="H120" s="16">
        <f t="shared" si="37"/>
        <v>7294.2417564103698</v>
      </c>
      <c r="I120" s="25">
        <f t="shared" si="35"/>
        <v>1.2106810131757817</v>
      </c>
      <c r="J120" s="81"/>
      <c r="K120" s="81"/>
    </row>
    <row r="121" spans="1:11" x14ac:dyDescent="0.2">
      <c r="B121" s="27" t="s">
        <v>12</v>
      </c>
      <c r="C121" s="47">
        <v>3413</v>
      </c>
      <c r="D121" s="66">
        <v>4193</v>
      </c>
      <c r="E121" s="47">
        <f t="shared" si="36"/>
        <v>7606</v>
      </c>
      <c r="F121" s="48">
        <f t="shared" si="34"/>
        <v>7.7250429112625557E-2</v>
      </c>
      <c r="G121" s="94">
        <f>SUM(F121:F123)</f>
        <v>0.2318223829208097</v>
      </c>
      <c r="H121" s="16">
        <f t="shared" si="37"/>
        <v>6968.2718658145914</v>
      </c>
      <c r="I121" s="25">
        <f t="shared" si="35"/>
        <v>1.0915188365875932</v>
      </c>
      <c r="J121" s="95">
        <f>(SUM(E121:E123)/SUM(H121:H123))</f>
        <v>1.0490025679173747</v>
      </c>
      <c r="K121" s="81" t="s">
        <v>104</v>
      </c>
    </row>
    <row r="122" spans="1:11" x14ac:dyDescent="0.2">
      <c r="B122" s="27" t="s">
        <v>13</v>
      </c>
      <c r="C122" s="47">
        <v>3110</v>
      </c>
      <c r="D122" s="66">
        <v>4105</v>
      </c>
      <c r="E122" s="47">
        <f t="shared" si="36"/>
        <v>7215</v>
      </c>
      <c r="F122" s="48">
        <f t="shared" si="34"/>
        <v>7.3279232980225276E-2</v>
      </c>
      <c r="G122" s="100"/>
      <c r="H122" s="16">
        <f t="shared" si="37"/>
        <v>6787.9112723993039</v>
      </c>
      <c r="I122" s="25">
        <f t="shared" si="35"/>
        <v>1.0629190203674737</v>
      </c>
      <c r="J122" s="81"/>
      <c r="K122" s="81"/>
    </row>
    <row r="123" spans="1:11" x14ac:dyDescent="0.2">
      <c r="B123" s="27" t="s">
        <v>14</v>
      </c>
      <c r="C123" s="47">
        <v>3427</v>
      </c>
      <c r="D123" s="66">
        <v>4577</v>
      </c>
      <c r="E123" s="47">
        <f t="shared" si="36"/>
        <v>8004</v>
      </c>
      <c r="F123" s="48">
        <f t="shared" si="34"/>
        <v>8.1292720827958839E-2</v>
      </c>
      <c r="G123" s="100"/>
      <c r="H123" s="16">
        <f t="shared" si="37"/>
        <v>8002.5815188787528</v>
      </c>
      <c r="I123" s="25">
        <f t="shared" si="35"/>
        <v>1.0001772529424287</v>
      </c>
      <c r="J123" s="81"/>
      <c r="K123" s="81"/>
    </row>
    <row r="124" spans="1:11" x14ac:dyDescent="0.2">
      <c r="B124" s="27" t="s">
        <v>15</v>
      </c>
      <c r="C124" s="47">
        <v>3575</v>
      </c>
      <c r="D124" s="66">
        <v>4397</v>
      </c>
      <c r="E124" s="47">
        <f t="shared" si="36"/>
        <v>7972</v>
      </c>
      <c r="F124" s="48">
        <f t="shared" si="34"/>
        <v>8.0967712448836576E-2</v>
      </c>
      <c r="G124" s="94">
        <f>SUM(F124:F127)</f>
        <v>0.20702018098904112</v>
      </c>
      <c r="H124" s="16">
        <f t="shared" si="37"/>
        <v>7019.190500589184</v>
      </c>
      <c r="I124" s="25">
        <f t="shared" si="35"/>
        <v>1.1357435019509499</v>
      </c>
      <c r="J124" s="95">
        <f>(SUM(E124:E127)/SUM(H124:H127))</f>
        <v>1.1684852655695881</v>
      </c>
      <c r="K124" s="81" t="s">
        <v>105</v>
      </c>
    </row>
    <row r="125" spans="1:11" x14ac:dyDescent="0.2">
      <c r="B125" s="27" t="s">
        <v>16</v>
      </c>
      <c r="C125" s="47">
        <v>2933</v>
      </c>
      <c r="D125" s="66">
        <v>3284</v>
      </c>
      <c r="E125" s="47">
        <f t="shared" si="36"/>
        <v>6217</v>
      </c>
      <c r="F125" s="48">
        <f t="shared" si="34"/>
        <v>6.3143034156349337E-2</v>
      </c>
      <c r="G125" s="100"/>
      <c r="H125" s="16">
        <f t="shared" si="37"/>
        <v>4846.6105985604927</v>
      </c>
      <c r="I125" s="25">
        <f t="shared" si="35"/>
        <v>1.28275211584907</v>
      </c>
      <c r="J125" s="81"/>
      <c r="K125" s="81"/>
    </row>
    <row r="126" spans="1:11" x14ac:dyDescent="0.2">
      <c r="B126" s="27" t="s">
        <v>17</v>
      </c>
      <c r="C126" s="47">
        <v>1701</v>
      </c>
      <c r="D126" s="66">
        <v>2042</v>
      </c>
      <c r="E126" s="47">
        <f t="shared" si="36"/>
        <v>3743</v>
      </c>
      <c r="F126" s="48">
        <f t="shared" si="34"/>
        <v>3.8015823845458513E-2</v>
      </c>
      <c r="G126" s="100"/>
      <c r="H126" s="16">
        <f t="shared" si="37"/>
        <v>3323.6386656152581</v>
      </c>
      <c r="I126" s="25">
        <f t="shared" si="35"/>
        <v>1.1261753687978326</v>
      </c>
      <c r="J126" s="81"/>
      <c r="K126" s="81"/>
    </row>
    <row r="127" spans="1:11" ht="12.75" customHeight="1" x14ac:dyDescent="0.2">
      <c r="B127" s="27" t="s">
        <v>18</v>
      </c>
      <c r="C127" s="47">
        <v>1065</v>
      </c>
      <c r="D127" s="66">
        <v>1386</v>
      </c>
      <c r="E127" s="47">
        <f t="shared" si="36"/>
        <v>2451</v>
      </c>
      <c r="F127" s="48">
        <f t="shared" si="34"/>
        <v>2.4893610538396692E-2</v>
      </c>
      <c r="G127" s="100"/>
      <c r="H127" s="16">
        <f t="shared" si="37"/>
        <v>2254.511477584821</v>
      </c>
      <c r="I127" s="25">
        <f t="shared" si="35"/>
        <v>1.0871534806403693</v>
      </c>
      <c r="J127" s="81"/>
      <c r="K127" s="81"/>
    </row>
    <row r="128" spans="1:11" ht="12.75" customHeight="1" x14ac:dyDescent="0.2">
      <c r="B128" s="27" t="s">
        <v>19</v>
      </c>
      <c r="C128" s="47">
        <v>658</v>
      </c>
      <c r="D128" s="66">
        <v>993</v>
      </c>
      <c r="E128" s="47">
        <f t="shared" si="36"/>
        <v>1651</v>
      </c>
      <c r="F128" s="48">
        <f t="shared" si="34"/>
        <v>1.6768401060339836E-2</v>
      </c>
      <c r="G128" s="94">
        <f>SUM(F128:F130)</f>
        <v>4.9035639200073131E-2</v>
      </c>
      <c r="H128" s="16">
        <f t="shared" si="37"/>
        <v>1447.2185276312389</v>
      </c>
      <c r="I128" s="25">
        <f t="shared" si="35"/>
        <v>1.1408090543881471</v>
      </c>
      <c r="J128" s="95">
        <f>(SUM(E128:E130)/SUM(H128:H130))</f>
        <v>1.0808241182442402</v>
      </c>
      <c r="K128" s="81" t="s">
        <v>116</v>
      </c>
    </row>
    <row r="129" spans="1:13" x14ac:dyDescent="0.2">
      <c r="B129" s="27" t="s">
        <v>20</v>
      </c>
      <c r="C129" s="47">
        <v>452</v>
      </c>
      <c r="D129" s="66">
        <v>739</v>
      </c>
      <c r="E129" s="47">
        <f t="shared" si="36"/>
        <v>1191</v>
      </c>
      <c r="F129" s="48">
        <f t="shared" si="34"/>
        <v>1.2096405610457144E-2</v>
      </c>
      <c r="G129" s="100"/>
      <c r="H129" s="16">
        <f t="shared" si="37"/>
        <v>1248.9983422144694</v>
      </c>
      <c r="I129" s="25">
        <f t="shared" si="35"/>
        <v>0.95356411593658441</v>
      </c>
      <c r="J129" s="81"/>
      <c r="K129" s="81"/>
    </row>
    <row r="130" spans="1:13" x14ac:dyDescent="0.25">
      <c r="B130" s="27" t="s">
        <v>98</v>
      </c>
      <c r="C130" s="47">
        <v>702</v>
      </c>
      <c r="D130" s="47">
        <v>1284</v>
      </c>
      <c r="E130" s="47">
        <f t="shared" si="36"/>
        <v>1986</v>
      </c>
      <c r="F130" s="48">
        <f t="shared" si="34"/>
        <v>2.0170832529276147E-2</v>
      </c>
      <c r="G130" s="100"/>
      <c r="H130" s="16">
        <f t="shared" si="37"/>
        <v>1770.7448850815522</v>
      </c>
      <c r="I130" s="25">
        <f t="shared" si="35"/>
        <v>1.1215619012834444</v>
      </c>
      <c r="J130" s="81"/>
      <c r="K130" s="81"/>
    </row>
    <row r="131" spans="1:13" x14ac:dyDescent="0.25">
      <c r="B131" s="27" t="s">
        <v>22</v>
      </c>
      <c r="C131" s="47">
        <v>46118</v>
      </c>
      <c r="D131" s="47">
        <v>52341</v>
      </c>
      <c r="E131" s="47">
        <f t="shared" si="36"/>
        <v>98459</v>
      </c>
      <c r="F131" s="48">
        <f t="shared" si="34"/>
        <v>1</v>
      </c>
      <c r="G131" s="49">
        <f>SUM(G116:G130)</f>
        <v>1</v>
      </c>
      <c r="H131" s="16">
        <f t="shared" si="37"/>
        <v>94973.434884854389</v>
      </c>
      <c r="I131" s="25">
        <f t="shared" si="35"/>
        <v>1.0367004217481604</v>
      </c>
      <c r="J131" s="28">
        <f>(SUM(E116:E130)/SUM(H116:H130))</f>
        <v>1.0367004217481604</v>
      </c>
      <c r="K131" s="27" t="s">
        <v>158</v>
      </c>
    </row>
    <row r="132" spans="1:13" ht="45.75" customHeight="1" x14ac:dyDescent="0.25">
      <c r="B132" s="102" t="s">
        <v>196</v>
      </c>
      <c r="C132" s="102"/>
      <c r="D132" s="102"/>
      <c r="E132" s="102"/>
      <c r="F132" s="102"/>
      <c r="G132" s="102"/>
      <c r="H132" s="102"/>
      <c r="I132" s="102"/>
      <c r="J132" s="102"/>
      <c r="K132" s="102"/>
    </row>
    <row r="133" spans="1:13" ht="20.25" customHeight="1" x14ac:dyDescent="0.25">
      <c r="B133" s="45" t="s">
        <v>195</v>
      </c>
    </row>
    <row r="134" spans="1:13" ht="12.75" customHeight="1" x14ac:dyDescent="0.25">
      <c r="B134" s="45" t="s">
        <v>197</v>
      </c>
    </row>
    <row r="135" spans="1:13" ht="12.75" customHeight="1" x14ac:dyDescent="0.25">
      <c r="B135" s="45" t="s">
        <v>198</v>
      </c>
    </row>
    <row r="136" spans="1:13" ht="12.75" customHeight="1" x14ac:dyDescent="0.25">
      <c r="B136" s="45" t="s">
        <v>199</v>
      </c>
    </row>
    <row r="137" spans="1:13" ht="12.75" customHeight="1" x14ac:dyDescent="0.25">
      <c r="B137" s="45" t="s">
        <v>200</v>
      </c>
    </row>
    <row r="138" spans="1:13" ht="12.75" customHeight="1" x14ac:dyDescent="0.25">
      <c r="B138" s="45" t="s">
        <v>201</v>
      </c>
      <c r="K138" s="39"/>
      <c r="L138" s="39"/>
      <c r="M138" s="39"/>
    </row>
    <row r="139" spans="1:13" x14ac:dyDescent="0.25">
      <c r="A139" s="6"/>
      <c r="B139" s="6"/>
      <c r="C139" s="6"/>
      <c r="D139" s="6"/>
      <c r="K139" s="39"/>
      <c r="L139" s="39"/>
      <c r="M139" s="39"/>
    </row>
    <row r="140" spans="1:13" x14ac:dyDescent="0.25">
      <c r="A140" s="6"/>
      <c r="B140" s="6"/>
      <c r="C140" s="6"/>
      <c r="D140" s="6"/>
      <c r="K140" s="39"/>
      <c r="L140" s="39"/>
      <c r="M140" s="39"/>
    </row>
    <row r="141" spans="1:13" x14ac:dyDescent="0.25">
      <c r="A141" s="6"/>
      <c r="B141" s="6"/>
      <c r="C141" s="6"/>
      <c r="D141" s="6"/>
      <c r="K141" s="39"/>
      <c r="L141" s="39"/>
      <c r="M141" s="39"/>
    </row>
    <row r="142" spans="1:13" ht="12.75" customHeight="1" x14ac:dyDescent="0.25">
      <c r="B142" s="75"/>
      <c r="K142" s="39"/>
      <c r="L142" s="39"/>
      <c r="M142" s="39"/>
    </row>
    <row r="143" spans="1:13" ht="18" customHeight="1" x14ac:dyDescent="0.25">
      <c r="B143" s="101" t="s">
        <v>202</v>
      </c>
      <c r="C143" s="101"/>
      <c r="D143" s="101"/>
      <c r="E143" s="101"/>
      <c r="F143" s="101"/>
      <c r="G143" s="101"/>
      <c r="H143" s="101"/>
      <c r="I143" s="101"/>
      <c r="J143" s="101"/>
      <c r="K143" s="101"/>
      <c r="L143" s="39"/>
      <c r="M143" s="39"/>
    </row>
    <row r="144" spans="1:13" x14ac:dyDescent="0.25">
      <c r="B144" s="112" t="s">
        <v>110</v>
      </c>
      <c r="C144" s="96" t="s">
        <v>117</v>
      </c>
      <c r="D144" s="97"/>
      <c r="E144" s="97"/>
      <c r="F144" s="98"/>
      <c r="G144" s="99" t="s">
        <v>123</v>
      </c>
      <c r="H144" s="99"/>
      <c r="I144" s="99"/>
      <c r="J144" s="99"/>
      <c r="K144" s="99"/>
      <c r="L144" s="39"/>
      <c r="M144" s="39"/>
    </row>
    <row r="145" spans="2:13" x14ac:dyDescent="0.25">
      <c r="B145" s="113"/>
      <c r="C145" s="36" t="s">
        <v>84</v>
      </c>
      <c r="D145" s="36" t="s">
        <v>85</v>
      </c>
      <c r="E145" s="24" t="s">
        <v>102</v>
      </c>
      <c r="F145" s="24" t="s">
        <v>159</v>
      </c>
      <c r="G145" s="40" t="s">
        <v>86</v>
      </c>
      <c r="H145" s="40" t="s">
        <v>87</v>
      </c>
      <c r="I145" s="40" t="s">
        <v>88</v>
      </c>
      <c r="J145" s="33" t="s">
        <v>102</v>
      </c>
      <c r="K145" s="33" t="s">
        <v>159</v>
      </c>
      <c r="L145" s="39"/>
      <c r="M145" s="39"/>
    </row>
    <row r="146" spans="2:13" x14ac:dyDescent="0.25">
      <c r="B146" s="11" t="s">
        <v>169</v>
      </c>
      <c r="C146" s="26">
        <v>473</v>
      </c>
      <c r="D146" s="26">
        <v>408</v>
      </c>
      <c r="E146" s="16">
        <f>+C146+D146</f>
        <v>881</v>
      </c>
      <c r="F146" s="25">
        <f>E146/$E$160</f>
        <v>4.5851982929114188E-2</v>
      </c>
      <c r="G146" s="41">
        <v>505</v>
      </c>
      <c r="H146" s="41">
        <v>518</v>
      </c>
      <c r="I146" s="41">
        <v>420</v>
      </c>
      <c r="J146" s="41">
        <f>+G146+H146+I146</f>
        <v>1443</v>
      </c>
      <c r="K146" s="44">
        <f>J146/$J$160</f>
        <v>4.6236662501201578E-2</v>
      </c>
    </row>
    <row r="147" spans="2:13" x14ac:dyDescent="0.25">
      <c r="B147" s="11" t="s">
        <v>170</v>
      </c>
      <c r="C147" s="26">
        <v>1076</v>
      </c>
      <c r="D147" s="26">
        <v>1011</v>
      </c>
      <c r="E147" s="16">
        <f t="shared" ref="E147:E159" si="38">+C147+D147</f>
        <v>2087</v>
      </c>
      <c r="F147" s="32">
        <f>E147/$E$160</f>
        <v>0.10861871551993338</v>
      </c>
      <c r="G147" s="41">
        <v>1243</v>
      </c>
      <c r="H147" s="41">
        <v>1106</v>
      </c>
      <c r="I147" s="41">
        <v>787</v>
      </c>
      <c r="J147" s="41">
        <f t="shared" ref="J147:J159" si="39">+G147+H147+I147</f>
        <v>3136</v>
      </c>
      <c r="K147" s="44">
        <f>J147/$J$160</f>
        <v>0.10048383479124612</v>
      </c>
    </row>
    <row r="148" spans="2:13" x14ac:dyDescent="0.25">
      <c r="B148" s="11" t="s">
        <v>171</v>
      </c>
      <c r="C148" s="26">
        <v>1148</v>
      </c>
      <c r="D148" s="26">
        <v>1135</v>
      </c>
      <c r="E148" s="16">
        <f t="shared" ref="E148:E154" si="40">+C148+D148</f>
        <v>2283</v>
      </c>
      <c r="F148" s="71">
        <f>E148/$E$160</f>
        <v>0.11881961070053086</v>
      </c>
      <c r="G148" s="41">
        <v>1477</v>
      </c>
      <c r="H148" s="41">
        <v>1495</v>
      </c>
      <c r="I148" s="41">
        <v>1184</v>
      </c>
      <c r="J148" s="41">
        <f t="shared" ref="J148:J154" si="41">+G148+H148+I148</f>
        <v>4156</v>
      </c>
      <c r="K148" s="44">
        <f>J148/$J$160</f>
        <v>0.13316671472972541</v>
      </c>
    </row>
    <row r="149" spans="2:13" x14ac:dyDescent="0.25">
      <c r="B149" s="11" t="s">
        <v>172</v>
      </c>
      <c r="C149" s="26">
        <v>262</v>
      </c>
      <c r="D149" s="26">
        <v>252</v>
      </c>
      <c r="E149" s="16">
        <f t="shared" si="40"/>
        <v>514</v>
      </c>
      <c r="F149" s="71">
        <f>E149/$E$160</f>
        <v>2.6751327157281148E-2</v>
      </c>
      <c r="G149" s="41">
        <v>376</v>
      </c>
      <c r="H149" s="41">
        <v>420</v>
      </c>
      <c r="I149" s="41">
        <v>330</v>
      </c>
      <c r="J149" s="41">
        <f t="shared" si="41"/>
        <v>1126</v>
      </c>
      <c r="K149" s="44">
        <f>J149/$J$160</f>
        <v>3.6079336088948699E-2</v>
      </c>
    </row>
    <row r="150" spans="2:13" x14ac:dyDescent="0.25">
      <c r="B150" s="11" t="s">
        <v>173</v>
      </c>
      <c r="C150" s="26">
        <v>194</v>
      </c>
      <c r="D150" s="26">
        <v>200</v>
      </c>
      <c r="E150" s="16">
        <f t="shared" si="40"/>
        <v>394</v>
      </c>
      <c r="F150" s="71">
        <f>E150/$E$160</f>
        <v>2.0505881128343915E-2</v>
      </c>
      <c r="G150" s="41">
        <v>256</v>
      </c>
      <c r="H150" s="41">
        <v>267</v>
      </c>
      <c r="I150" s="41">
        <v>219</v>
      </c>
      <c r="J150" s="41">
        <f t="shared" si="41"/>
        <v>742</v>
      </c>
      <c r="K150" s="44">
        <f>J150/$J$160</f>
        <v>2.377519305328591E-2</v>
      </c>
    </row>
    <row r="151" spans="2:13" x14ac:dyDescent="0.25">
      <c r="B151" s="11" t="s">
        <v>174</v>
      </c>
      <c r="C151" s="26">
        <v>1314</v>
      </c>
      <c r="D151" s="26">
        <v>1155</v>
      </c>
      <c r="E151" s="16">
        <f t="shared" ref="E151:E153" si="42">+C151+D151</f>
        <v>2469</v>
      </c>
      <c r="F151" s="73">
        <f t="shared" ref="F151:F153" si="43">E151/$E$160</f>
        <v>0.12850005204538356</v>
      </c>
      <c r="G151" s="41">
        <v>1310</v>
      </c>
      <c r="H151" s="41">
        <v>1540</v>
      </c>
      <c r="I151" s="41">
        <v>1382</v>
      </c>
      <c r="J151" s="41">
        <f t="shared" ref="J151:J153" si="44">+G151+H151+I151</f>
        <v>4232</v>
      </c>
      <c r="K151" s="44">
        <f t="shared" ref="K151:K153" si="45">J151/$J$160</f>
        <v>0.13560190970553365</v>
      </c>
    </row>
    <row r="152" spans="2:13" x14ac:dyDescent="0.25">
      <c r="B152" s="11" t="s">
        <v>175</v>
      </c>
      <c r="C152" s="26">
        <v>612</v>
      </c>
      <c r="D152" s="26">
        <v>645</v>
      </c>
      <c r="E152" s="16">
        <f t="shared" si="42"/>
        <v>1257</v>
      </c>
      <c r="F152" s="73">
        <f t="shared" si="43"/>
        <v>6.5421047153117515E-2</v>
      </c>
      <c r="G152" s="41">
        <v>851</v>
      </c>
      <c r="H152" s="41">
        <v>893</v>
      </c>
      <c r="I152" s="41">
        <v>708</v>
      </c>
      <c r="J152" s="41">
        <f t="shared" si="44"/>
        <v>2452</v>
      </c>
      <c r="K152" s="44">
        <f t="shared" si="45"/>
        <v>7.8567080008971765E-2</v>
      </c>
    </row>
    <row r="153" spans="2:13" x14ac:dyDescent="0.25">
      <c r="B153" s="11" t="s">
        <v>176</v>
      </c>
      <c r="C153" s="26">
        <v>771</v>
      </c>
      <c r="D153" s="26">
        <v>910</v>
      </c>
      <c r="E153" s="16">
        <f t="shared" si="42"/>
        <v>1681</v>
      </c>
      <c r="F153" s="73">
        <f t="shared" si="43"/>
        <v>8.7488289788695744E-2</v>
      </c>
      <c r="G153" s="41">
        <v>1075</v>
      </c>
      <c r="H153" s="41">
        <v>1041</v>
      </c>
      <c r="I153" s="41">
        <v>908</v>
      </c>
      <c r="J153" s="41">
        <f t="shared" si="44"/>
        <v>3024</v>
      </c>
      <c r="K153" s="44">
        <f t="shared" si="45"/>
        <v>9.6895126405844467E-2</v>
      </c>
    </row>
    <row r="154" spans="2:13" x14ac:dyDescent="0.25">
      <c r="B154" s="11" t="s">
        <v>177</v>
      </c>
      <c r="C154" s="26">
        <v>254</v>
      </c>
      <c r="D154" s="26">
        <v>223</v>
      </c>
      <c r="E154" s="16">
        <f t="shared" si="40"/>
        <v>477</v>
      </c>
      <c r="F154" s="71">
        <f>E154/$E$160</f>
        <v>2.4825647965025503E-2</v>
      </c>
      <c r="G154" s="41">
        <v>243</v>
      </c>
      <c r="H154" s="41">
        <v>288</v>
      </c>
      <c r="I154" s="41">
        <v>243</v>
      </c>
      <c r="J154" s="41">
        <f t="shared" si="41"/>
        <v>774</v>
      </c>
      <c r="K154" s="44">
        <f>J154/$J$160</f>
        <v>2.4800538306257811E-2</v>
      </c>
    </row>
    <row r="155" spans="2:13" x14ac:dyDescent="0.25">
      <c r="B155" s="11" t="s">
        <v>178</v>
      </c>
      <c r="C155" s="26">
        <v>167</v>
      </c>
      <c r="D155" s="26">
        <v>176</v>
      </c>
      <c r="E155" s="16">
        <f t="shared" si="38"/>
        <v>343</v>
      </c>
      <c r="F155" s="32">
        <f t="shared" ref="F155:F160" si="46">E155/$E$160</f>
        <v>1.7851566566045592E-2</v>
      </c>
      <c r="G155" s="41">
        <v>183</v>
      </c>
      <c r="H155" s="41">
        <v>247</v>
      </c>
      <c r="I155" s="41">
        <v>164</v>
      </c>
      <c r="J155" s="41">
        <f t="shared" si="39"/>
        <v>594</v>
      </c>
      <c r="K155" s="44">
        <f t="shared" ref="K155:K160" si="47">J155/$J$160</f>
        <v>1.9032971258290877E-2</v>
      </c>
    </row>
    <row r="156" spans="2:13" x14ac:dyDescent="0.25">
      <c r="B156" s="11" t="s">
        <v>179</v>
      </c>
      <c r="C156" s="26">
        <v>1463</v>
      </c>
      <c r="D156" s="26">
        <v>1464</v>
      </c>
      <c r="E156" s="16">
        <f t="shared" si="38"/>
        <v>2927</v>
      </c>
      <c r="F156" s="32">
        <f t="shared" si="46"/>
        <v>0.15233683772249401</v>
      </c>
      <c r="G156" s="41">
        <v>1598</v>
      </c>
      <c r="H156" s="41">
        <v>1233</v>
      </c>
      <c r="I156" s="41">
        <v>980</v>
      </c>
      <c r="J156" s="41">
        <f t="shared" si="39"/>
        <v>3811</v>
      </c>
      <c r="K156" s="44">
        <f t="shared" si="47"/>
        <v>0.12211221122112212</v>
      </c>
    </row>
    <row r="157" spans="2:13" x14ac:dyDescent="0.25">
      <c r="B157" s="11" t="s">
        <v>180</v>
      </c>
      <c r="C157" s="26">
        <v>531</v>
      </c>
      <c r="D157" s="26">
        <v>625</v>
      </c>
      <c r="E157" s="16">
        <f t="shared" si="38"/>
        <v>1156</v>
      </c>
      <c r="F157" s="32">
        <f t="shared" si="46"/>
        <v>6.0164463412095345E-2</v>
      </c>
      <c r="G157" s="41">
        <v>746</v>
      </c>
      <c r="H157" s="41">
        <v>681</v>
      </c>
      <c r="I157" s="41">
        <v>523</v>
      </c>
      <c r="J157" s="41">
        <f t="shared" si="39"/>
        <v>1950</v>
      </c>
      <c r="K157" s="44">
        <f t="shared" si="47"/>
        <v>6.2481976352975102E-2</v>
      </c>
    </row>
    <row r="158" spans="2:13" x14ac:dyDescent="0.25">
      <c r="B158" s="11" t="s">
        <v>181</v>
      </c>
      <c r="C158" s="26">
        <v>1323</v>
      </c>
      <c r="D158" s="26">
        <v>1422</v>
      </c>
      <c r="E158" s="16">
        <f t="shared" si="38"/>
        <v>2745</v>
      </c>
      <c r="F158" s="32">
        <f t="shared" si="46"/>
        <v>0.14286457791193921</v>
      </c>
      <c r="G158" s="41">
        <v>1526</v>
      </c>
      <c r="H158" s="41">
        <v>1260</v>
      </c>
      <c r="I158" s="41">
        <v>983</v>
      </c>
      <c r="J158" s="41">
        <f t="shared" si="39"/>
        <v>3769</v>
      </c>
      <c r="K158" s="44">
        <f t="shared" si="47"/>
        <v>0.12076644557659649</v>
      </c>
    </row>
    <row r="159" spans="2:13" x14ac:dyDescent="0.25">
      <c r="B159" s="11" t="s">
        <v>182</v>
      </c>
      <c r="C159" s="26">
        <v>0</v>
      </c>
      <c r="D159" s="26">
        <v>0</v>
      </c>
      <c r="E159" s="16">
        <f t="shared" si="38"/>
        <v>0</v>
      </c>
      <c r="F159" s="32">
        <f t="shared" si="46"/>
        <v>0</v>
      </c>
      <c r="G159" s="41">
        <v>0</v>
      </c>
      <c r="H159" s="41">
        <v>0</v>
      </c>
      <c r="I159" s="41">
        <v>0</v>
      </c>
      <c r="J159" s="41">
        <f t="shared" si="39"/>
        <v>0</v>
      </c>
      <c r="K159" s="44">
        <f t="shared" si="47"/>
        <v>0</v>
      </c>
    </row>
    <row r="160" spans="2:13" ht="25.5" x14ac:dyDescent="0.25">
      <c r="B160" s="31" t="s">
        <v>203</v>
      </c>
      <c r="C160" s="26">
        <v>9588</v>
      </c>
      <c r="D160" s="26">
        <v>9626</v>
      </c>
      <c r="E160" s="16">
        <f t="shared" ref="E160" si="48">+C160+D160</f>
        <v>19214</v>
      </c>
      <c r="F160" s="25">
        <f t="shared" si="46"/>
        <v>1</v>
      </c>
      <c r="G160" s="41">
        <v>11389</v>
      </c>
      <c r="H160" s="41">
        <v>10989</v>
      </c>
      <c r="I160" s="41">
        <v>8831</v>
      </c>
      <c r="J160" s="41">
        <f t="shared" ref="J160" si="49">+G160+H160+I160</f>
        <v>31209</v>
      </c>
      <c r="K160" s="44">
        <f t="shared" si="47"/>
        <v>1</v>
      </c>
      <c r="L160" s="39"/>
      <c r="M160" s="39"/>
    </row>
    <row r="161" spans="1:13" x14ac:dyDescent="0.25">
      <c r="B161" s="45" t="s">
        <v>204</v>
      </c>
      <c r="C161" s="38"/>
      <c r="D161" s="38"/>
      <c r="E161" s="39"/>
      <c r="F161" s="12"/>
      <c r="G161" s="39"/>
      <c r="H161" s="39"/>
      <c r="I161" s="39"/>
      <c r="J161" s="39"/>
      <c r="K161" s="12"/>
      <c r="L161" s="39"/>
      <c r="M161" s="39"/>
    </row>
    <row r="162" spans="1:13" x14ac:dyDescent="0.25">
      <c r="B162" s="45" t="s">
        <v>205</v>
      </c>
      <c r="C162" s="38"/>
      <c r="D162" s="38"/>
      <c r="E162" s="39"/>
      <c r="F162" s="12"/>
      <c r="G162" s="39"/>
      <c r="H162" s="39"/>
      <c r="I162" s="39"/>
      <c r="J162" s="39"/>
      <c r="K162" s="12"/>
      <c r="L162" s="39"/>
      <c r="M162" s="39"/>
    </row>
    <row r="163" spans="1:13" x14ac:dyDescent="0.25">
      <c r="A163" s="45"/>
      <c r="B163" s="38"/>
      <c r="C163" s="38"/>
      <c r="D163" s="39"/>
      <c r="E163" s="12"/>
      <c r="F163" s="39"/>
      <c r="G163" s="39"/>
      <c r="H163" s="39"/>
      <c r="I163" s="39"/>
      <c r="J163" s="12"/>
      <c r="K163" s="39"/>
      <c r="L163" s="39"/>
      <c r="M163" s="39"/>
    </row>
    <row r="164" spans="1:13" ht="27.75" customHeight="1" x14ac:dyDescent="0.25">
      <c r="A164" s="101" t="s">
        <v>206</v>
      </c>
      <c r="B164" s="101"/>
      <c r="C164" s="101"/>
      <c r="D164" s="101"/>
      <c r="E164" s="101"/>
      <c r="F164" s="101"/>
      <c r="G164" s="101"/>
      <c r="H164" s="101"/>
      <c r="I164" s="101"/>
      <c r="J164" s="101"/>
      <c r="K164" s="101"/>
      <c r="L164" s="101"/>
      <c r="M164" s="39"/>
    </row>
    <row r="165" spans="1:13" ht="15" customHeight="1" x14ac:dyDescent="0.25">
      <c r="A165" s="112" t="s">
        <v>110</v>
      </c>
      <c r="B165" s="80" t="s">
        <v>124</v>
      </c>
      <c r="C165" s="80"/>
      <c r="D165" s="80"/>
      <c r="E165" s="80"/>
      <c r="F165" s="80"/>
      <c r="G165" s="99" t="s">
        <v>125</v>
      </c>
      <c r="H165" s="99"/>
      <c r="I165" s="99"/>
      <c r="J165" s="99"/>
      <c r="K165" s="99"/>
      <c r="L165" s="99"/>
      <c r="M165" s="39"/>
    </row>
    <row r="166" spans="1:13" ht="25.5" x14ac:dyDescent="0.25">
      <c r="A166" s="113"/>
      <c r="B166" s="37" t="s">
        <v>89</v>
      </c>
      <c r="C166" s="37" t="s">
        <v>90</v>
      </c>
      <c r="D166" s="37" t="s">
        <v>91</v>
      </c>
      <c r="E166" s="24" t="s">
        <v>102</v>
      </c>
      <c r="F166" s="24" t="s">
        <v>159</v>
      </c>
      <c r="G166" s="40" t="s">
        <v>92</v>
      </c>
      <c r="H166" s="40" t="s">
        <v>93</v>
      </c>
      <c r="I166" s="40" t="s">
        <v>94</v>
      </c>
      <c r="J166" s="40" t="s">
        <v>95</v>
      </c>
      <c r="K166" s="43" t="s">
        <v>102</v>
      </c>
      <c r="L166" s="43" t="s">
        <v>159</v>
      </c>
      <c r="M166" s="39"/>
    </row>
    <row r="167" spans="1:13" x14ac:dyDescent="0.25">
      <c r="A167" s="11" t="s">
        <v>169</v>
      </c>
      <c r="B167" s="16">
        <v>295</v>
      </c>
      <c r="C167" s="16">
        <v>279</v>
      </c>
      <c r="D167" s="16">
        <v>267</v>
      </c>
      <c r="E167" s="16">
        <f>SUM(B167:D167)</f>
        <v>841</v>
      </c>
      <c r="F167" s="25">
        <f t="shared" ref="F167:F172" si="50">E167/$E$181</f>
        <v>3.6845564074479739E-2</v>
      </c>
      <c r="G167" s="41">
        <v>276</v>
      </c>
      <c r="H167" s="41">
        <v>253</v>
      </c>
      <c r="I167" s="41">
        <v>149</v>
      </c>
      <c r="J167" s="41">
        <v>114</v>
      </c>
      <c r="K167" s="41">
        <f>SUM(G167:J167)</f>
        <v>792</v>
      </c>
      <c r="L167" s="44">
        <f t="shared" ref="L167:L172" si="51">K167/$K$181</f>
        <v>3.8855909336211546E-2</v>
      </c>
      <c r="M167" s="39"/>
    </row>
    <row r="168" spans="1:13" x14ac:dyDescent="0.25">
      <c r="A168" s="11" t="s">
        <v>170</v>
      </c>
      <c r="B168" s="16">
        <v>682</v>
      </c>
      <c r="C168" s="16">
        <v>681</v>
      </c>
      <c r="D168" s="16">
        <v>761</v>
      </c>
      <c r="E168" s="16">
        <f t="shared" ref="E168:E180" si="52">SUM(B168:D168)</f>
        <v>2124</v>
      </c>
      <c r="F168" s="32">
        <f t="shared" si="50"/>
        <v>9.3055859802847751E-2</v>
      </c>
      <c r="G168" s="41">
        <v>637</v>
      </c>
      <c r="H168" s="41">
        <v>493</v>
      </c>
      <c r="I168" s="41">
        <v>320</v>
      </c>
      <c r="J168" s="41">
        <v>174</v>
      </c>
      <c r="K168" s="41">
        <f t="shared" ref="K168:K180" si="53">SUM(G168:J168)</f>
        <v>1624</v>
      </c>
      <c r="L168" s="44">
        <f t="shared" si="51"/>
        <v>7.9674238335868119E-2</v>
      </c>
      <c r="M168" s="39"/>
    </row>
    <row r="169" spans="1:13" x14ac:dyDescent="0.25">
      <c r="A169" s="11" t="s">
        <v>171</v>
      </c>
      <c r="B169" s="16">
        <v>958</v>
      </c>
      <c r="C169" s="16">
        <v>875</v>
      </c>
      <c r="D169" s="16">
        <v>1023</v>
      </c>
      <c r="E169" s="16">
        <f t="shared" ref="E169:E172" si="54">SUM(B169:D169)</f>
        <v>2856</v>
      </c>
      <c r="F169" s="71">
        <f t="shared" si="50"/>
        <v>0.12512595837897042</v>
      </c>
      <c r="G169" s="41">
        <v>1142</v>
      </c>
      <c r="H169" s="41">
        <v>895</v>
      </c>
      <c r="I169" s="41">
        <v>496</v>
      </c>
      <c r="J169" s="41">
        <v>323</v>
      </c>
      <c r="K169" s="41">
        <f t="shared" ref="K169:K172" si="55">SUM(G169:J169)</f>
        <v>2856</v>
      </c>
      <c r="L169" s="44">
        <f t="shared" si="51"/>
        <v>0.14011676396997497</v>
      </c>
      <c r="M169" s="39"/>
    </row>
    <row r="170" spans="1:13" x14ac:dyDescent="0.25">
      <c r="A170" s="11" t="s">
        <v>172</v>
      </c>
      <c r="B170" s="16">
        <v>250</v>
      </c>
      <c r="C170" s="16">
        <v>183</v>
      </c>
      <c r="D170" s="16">
        <v>272</v>
      </c>
      <c r="E170" s="16">
        <f t="shared" si="54"/>
        <v>705</v>
      </c>
      <c r="F170" s="71">
        <f t="shared" si="50"/>
        <v>3.0887185104052573E-2</v>
      </c>
      <c r="G170" s="41">
        <v>342</v>
      </c>
      <c r="H170" s="41">
        <v>275</v>
      </c>
      <c r="I170" s="41">
        <v>150</v>
      </c>
      <c r="J170" s="41">
        <v>93</v>
      </c>
      <c r="K170" s="41">
        <f t="shared" si="55"/>
        <v>860</v>
      </c>
      <c r="L170" s="44">
        <f t="shared" si="51"/>
        <v>4.2192022764068096E-2</v>
      </c>
      <c r="M170" s="39"/>
    </row>
    <row r="171" spans="1:13" x14ac:dyDescent="0.25">
      <c r="A171" s="11" t="s">
        <v>173</v>
      </c>
      <c r="B171" s="16">
        <v>205</v>
      </c>
      <c r="C171" s="16">
        <v>164</v>
      </c>
      <c r="D171" s="16">
        <v>189</v>
      </c>
      <c r="E171" s="16">
        <f t="shared" si="54"/>
        <v>558</v>
      </c>
      <c r="F171" s="71">
        <f t="shared" si="50"/>
        <v>2.4446878422782037E-2</v>
      </c>
      <c r="G171" s="41">
        <v>208</v>
      </c>
      <c r="H171" s="41">
        <v>150</v>
      </c>
      <c r="I171" s="41">
        <v>93</v>
      </c>
      <c r="J171" s="41">
        <v>51</v>
      </c>
      <c r="K171" s="41">
        <f t="shared" si="55"/>
        <v>502</v>
      </c>
      <c r="L171" s="44">
        <f t="shared" si="51"/>
        <v>2.4628366776235099E-2</v>
      </c>
      <c r="M171" s="39"/>
    </row>
    <row r="172" spans="1:13" x14ac:dyDescent="0.25">
      <c r="A172" s="11" t="s">
        <v>174</v>
      </c>
      <c r="B172" s="16">
        <v>1007</v>
      </c>
      <c r="C172" s="16">
        <v>721</v>
      </c>
      <c r="D172" s="16">
        <v>775</v>
      </c>
      <c r="E172" s="16">
        <f t="shared" si="54"/>
        <v>2503</v>
      </c>
      <c r="F172" s="71">
        <f t="shared" si="50"/>
        <v>0.10966046002190581</v>
      </c>
      <c r="G172" s="41">
        <v>937</v>
      </c>
      <c r="H172" s="41">
        <v>846</v>
      </c>
      <c r="I172" s="41">
        <v>515</v>
      </c>
      <c r="J172" s="41">
        <v>322</v>
      </c>
      <c r="K172" s="41">
        <f t="shared" si="55"/>
        <v>2620</v>
      </c>
      <c r="L172" s="44">
        <f t="shared" si="51"/>
        <v>0.12853848795564932</v>
      </c>
      <c r="M172" s="39"/>
    </row>
    <row r="173" spans="1:13" x14ac:dyDescent="0.25">
      <c r="A173" s="11" t="s">
        <v>175</v>
      </c>
      <c r="B173" s="16">
        <v>568</v>
      </c>
      <c r="C173" s="16">
        <v>413</v>
      </c>
      <c r="D173" s="16">
        <v>611</v>
      </c>
      <c r="E173" s="16">
        <f t="shared" ref="E173:E175" si="56">SUM(B173:D173)</f>
        <v>1592</v>
      </c>
      <c r="F173" s="76">
        <f t="shared" ref="F173:F175" si="57">E173/$E$181</f>
        <v>6.9748083242059139E-2</v>
      </c>
      <c r="G173" s="41">
        <v>790</v>
      </c>
      <c r="H173" s="41">
        <v>625</v>
      </c>
      <c r="I173" s="41">
        <v>379</v>
      </c>
      <c r="J173" s="41">
        <v>239</v>
      </c>
      <c r="K173" s="41">
        <f t="shared" ref="K173:K175" si="58">SUM(G173:J173)</f>
        <v>2033</v>
      </c>
      <c r="L173" s="44">
        <f t="shared" ref="L173:L175" si="59">K173/$K$181</f>
        <v>9.9739979394593531E-2</v>
      </c>
      <c r="M173" s="39"/>
    </row>
    <row r="174" spans="1:13" x14ac:dyDescent="0.25">
      <c r="A174" s="11" t="s">
        <v>176</v>
      </c>
      <c r="B174" s="16">
        <v>718</v>
      </c>
      <c r="C174" s="16">
        <v>713</v>
      </c>
      <c r="D174" s="16">
        <v>855</v>
      </c>
      <c r="E174" s="16">
        <f t="shared" si="56"/>
        <v>2286</v>
      </c>
      <c r="F174" s="76">
        <f t="shared" si="57"/>
        <v>0.10015334063526835</v>
      </c>
      <c r="G174" s="41">
        <v>952</v>
      </c>
      <c r="H174" s="41">
        <v>717</v>
      </c>
      <c r="I174" s="41">
        <v>408</v>
      </c>
      <c r="J174" s="41">
        <v>261</v>
      </c>
      <c r="K174" s="41">
        <f t="shared" si="58"/>
        <v>2338</v>
      </c>
      <c r="L174" s="44">
        <f t="shared" si="59"/>
        <v>0.11470342932836187</v>
      </c>
      <c r="M174" s="39"/>
    </row>
    <row r="175" spans="1:13" x14ac:dyDescent="0.25">
      <c r="A175" s="11" t="s">
        <v>177</v>
      </c>
      <c r="B175" s="16">
        <v>179</v>
      </c>
      <c r="C175" s="16">
        <v>135</v>
      </c>
      <c r="D175" s="16">
        <v>168</v>
      </c>
      <c r="E175" s="16">
        <f t="shared" si="56"/>
        <v>482</v>
      </c>
      <c r="F175" s="76">
        <f t="shared" si="57"/>
        <v>2.1117196056955095E-2</v>
      </c>
      <c r="G175" s="41">
        <v>153</v>
      </c>
      <c r="H175" s="41">
        <v>153</v>
      </c>
      <c r="I175" s="41">
        <v>108</v>
      </c>
      <c r="J175" s="41">
        <v>65</v>
      </c>
      <c r="K175" s="41">
        <f t="shared" si="58"/>
        <v>479</v>
      </c>
      <c r="L175" s="44">
        <f t="shared" si="59"/>
        <v>2.3499975469754207E-2</v>
      </c>
      <c r="M175" s="39"/>
    </row>
    <row r="176" spans="1:13" x14ac:dyDescent="0.25">
      <c r="A176" s="11" t="s">
        <v>178</v>
      </c>
      <c r="B176" s="16">
        <v>123</v>
      </c>
      <c r="C176" s="16">
        <v>118</v>
      </c>
      <c r="D176" s="16">
        <v>151</v>
      </c>
      <c r="E176" s="16">
        <f t="shared" si="52"/>
        <v>392</v>
      </c>
      <c r="F176" s="32">
        <f t="shared" ref="F176:F181" si="60">E176/$E$181</f>
        <v>1.7174151150054766E-2</v>
      </c>
      <c r="G176" s="41">
        <v>141</v>
      </c>
      <c r="H176" s="41">
        <v>104</v>
      </c>
      <c r="I176" s="41">
        <v>80</v>
      </c>
      <c r="J176" s="41">
        <v>51</v>
      </c>
      <c r="K176" s="41">
        <f t="shared" si="53"/>
        <v>376</v>
      </c>
      <c r="L176" s="44">
        <f t="shared" ref="L176:L181" si="61">K176/$K$181</f>
        <v>1.8446744836383262E-2</v>
      </c>
      <c r="M176" s="39"/>
    </row>
    <row r="177" spans="1:13" x14ac:dyDescent="0.25">
      <c r="A177" s="11" t="s">
        <v>179</v>
      </c>
      <c r="B177" s="16">
        <v>844</v>
      </c>
      <c r="C177" s="16">
        <v>821</v>
      </c>
      <c r="D177" s="16">
        <v>774</v>
      </c>
      <c r="E177" s="16">
        <f t="shared" si="52"/>
        <v>2439</v>
      </c>
      <c r="F177" s="32">
        <f t="shared" si="60"/>
        <v>0.10685651697699891</v>
      </c>
      <c r="G177" s="41">
        <v>647</v>
      </c>
      <c r="H177" s="41">
        <v>470</v>
      </c>
      <c r="I177" s="41">
        <v>313</v>
      </c>
      <c r="J177" s="41">
        <v>234</v>
      </c>
      <c r="K177" s="41">
        <f t="shared" si="53"/>
        <v>1664</v>
      </c>
      <c r="L177" s="44">
        <f t="shared" si="61"/>
        <v>8.1636657999313147E-2</v>
      </c>
      <c r="M177" s="39"/>
    </row>
    <row r="178" spans="1:13" x14ac:dyDescent="0.25">
      <c r="A178" s="11" t="s">
        <v>180</v>
      </c>
      <c r="B178" s="16">
        <v>407</v>
      </c>
      <c r="C178" s="16">
        <v>507</v>
      </c>
      <c r="D178" s="16">
        <v>617</v>
      </c>
      <c r="E178" s="16">
        <f t="shared" si="52"/>
        <v>1531</v>
      </c>
      <c r="F178" s="32">
        <f t="shared" si="60"/>
        <v>6.7075575027382262E-2</v>
      </c>
      <c r="G178" s="41">
        <v>638</v>
      </c>
      <c r="H178" s="41">
        <v>446</v>
      </c>
      <c r="I178" s="41">
        <v>264</v>
      </c>
      <c r="J178" s="41">
        <v>178</v>
      </c>
      <c r="K178" s="41">
        <f t="shared" si="53"/>
        <v>1526</v>
      </c>
      <c r="L178" s="44">
        <f t="shared" si="61"/>
        <v>7.4866310160427801E-2</v>
      </c>
      <c r="M178" s="39"/>
    </row>
    <row r="179" spans="1:13" x14ac:dyDescent="0.25">
      <c r="A179" s="11" t="s">
        <v>181</v>
      </c>
      <c r="B179" s="16">
        <v>1370</v>
      </c>
      <c r="C179" s="16">
        <v>1605</v>
      </c>
      <c r="D179" s="16">
        <v>1541</v>
      </c>
      <c r="E179" s="16">
        <f t="shared" si="52"/>
        <v>4516</v>
      </c>
      <c r="F179" s="32">
        <f t="shared" si="60"/>
        <v>0.19785323110624314</v>
      </c>
      <c r="G179" s="41">
        <v>1109</v>
      </c>
      <c r="H179" s="41">
        <v>790</v>
      </c>
      <c r="I179" s="41">
        <v>468</v>
      </c>
      <c r="J179" s="41">
        <v>346</v>
      </c>
      <c r="K179" s="41">
        <f t="shared" si="53"/>
        <v>2713</v>
      </c>
      <c r="L179" s="44">
        <f t="shared" si="61"/>
        <v>0.13310111367315899</v>
      </c>
      <c r="M179" s="39"/>
    </row>
    <row r="180" spans="1:13" x14ac:dyDescent="0.25">
      <c r="A180" s="11" t="s">
        <v>182</v>
      </c>
      <c r="B180" s="16">
        <v>0</v>
      </c>
      <c r="C180" s="16">
        <v>0</v>
      </c>
      <c r="D180" s="16">
        <v>0</v>
      </c>
      <c r="E180" s="16">
        <f t="shared" si="52"/>
        <v>0</v>
      </c>
      <c r="F180" s="32">
        <f t="shared" si="60"/>
        <v>0</v>
      </c>
      <c r="G180" s="41">
        <v>0</v>
      </c>
      <c r="H180" s="41">
        <v>0</v>
      </c>
      <c r="I180" s="41">
        <v>0</v>
      </c>
      <c r="J180" s="41">
        <v>0</v>
      </c>
      <c r="K180" s="41">
        <f t="shared" si="53"/>
        <v>0</v>
      </c>
      <c r="L180" s="44">
        <f t="shared" si="61"/>
        <v>0</v>
      </c>
      <c r="M180" s="39"/>
    </row>
    <row r="181" spans="1:13" ht="25.5" x14ac:dyDescent="0.25">
      <c r="A181" s="31" t="s">
        <v>203</v>
      </c>
      <c r="B181" s="16">
        <v>7606</v>
      </c>
      <c r="C181" s="16">
        <v>7215</v>
      </c>
      <c r="D181" s="16">
        <v>8004</v>
      </c>
      <c r="E181" s="16">
        <f>SUM(B181:D181)</f>
        <v>22825</v>
      </c>
      <c r="F181" s="25">
        <f t="shared" si="60"/>
        <v>1</v>
      </c>
      <c r="G181" s="41">
        <v>7972</v>
      </c>
      <c r="H181" s="41">
        <v>6217</v>
      </c>
      <c r="I181" s="41">
        <v>3743</v>
      </c>
      <c r="J181" s="41">
        <v>2451</v>
      </c>
      <c r="K181" s="41">
        <f t="shared" ref="K181" si="62">SUM(G181:J181)</f>
        <v>20383</v>
      </c>
      <c r="L181" s="44">
        <f t="shared" si="61"/>
        <v>1</v>
      </c>
      <c r="M181" s="39"/>
    </row>
    <row r="182" spans="1:13" ht="12.75" customHeight="1" x14ac:dyDescent="0.25">
      <c r="A182" s="89" t="s">
        <v>207</v>
      </c>
      <c r="B182" s="89"/>
      <c r="C182" s="89"/>
      <c r="D182" s="89"/>
      <c r="E182" s="89"/>
      <c r="F182" s="39"/>
      <c r="G182" s="39"/>
      <c r="H182" s="39"/>
      <c r="I182" s="39"/>
      <c r="J182" s="12"/>
      <c r="K182" s="39"/>
      <c r="L182" s="39"/>
      <c r="M182" s="39"/>
    </row>
    <row r="183" spans="1:13" x14ac:dyDescent="0.25">
      <c r="A183" s="38"/>
      <c r="B183" s="38"/>
      <c r="C183" s="38"/>
      <c r="D183" s="39"/>
      <c r="E183" s="12"/>
      <c r="F183" s="39"/>
      <c r="G183" s="39"/>
      <c r="H183" s="39"/>
      <c r="I183" s="39"/>
      <c r="J183" s="12"/>
      <c r="K183" s="39"/>
      <c r="L183" s="39"/>
      <c r="M183" s="39"/>
    </row>
    <row r="184" spans="1:13" x14ac:dyDescent="0.25">
      <c r="A184" s="38"/>
      <c r="B184" s="38"/>
      <c r="C184" s="38"/>
      <c r="D184" s="39"/>
      <c r="E184" s="12"/>
      <c r="F184" s="39"/>
      <c r="G184" s="39"/>
      <c r="H184" s="39"/>
      <c r="I184" s="39"/>
      <c r="J184" s="39"/>
      <c r="K184" s="39"/>
      <c r="L184" s="39"/>
      <c r="M184" s="39"/>
    </row>
    <row r="185" spans="1:13" ht="21.75" customHeight="1" x14ac:dyDescent="0.25">
      <c r="A185" s="38"/>
      <c r="B185" s="101" t="s">
        <v>208</v>
      </c>
      <c r="C185" s="101"/>
      <c r="D185" s="101"/>
      <c r="E185" s="101"/>
      <c r="F185" s="101"/>
      <c r="G185" s="101"/>
      <c r="H185" s="101"/>
      <c r="I185" s="101"/>
      <c r="J185" s="101"/>
      <c r="K185" s="39"/>
      <c r="L185" s="39"/>
      <c r="M185" s="39"/>
    </row>
    <row r="186" spans="1:13" ht="12.75" customHeight="1" x14ac:dyDescent="0.25">
      <c r="B186" s="101" t="s">
        <v>126</v>
      </c>
      <c r="C186" s="101"/>
      <c r="D186" s="101"/>
      <c r="E186" s="101"/>
      <c r="F186" s="101"/>
      <c r="G186" s="101"/>
      <c r="H186" s="117" t="s">
        <v>99</v>
      </c>
      <c r="I186" s="109" t="s">
        <v>127</v>
      </c>
      <c r="J186" s="109"/>
      <c r="K186" s="39"/>
      <c r="L186" s="39"/>
    </row>
    <row r="187" spans="1:13" ht="23.25" customHeight="1" x14ac:dyDescent="0.25">
      <c r="B187" s="11" t="s">
        <v>110</v>
      </c>
      <c r="C187" s="37" t="s">
        <v>96</v>
      </c>
      <c r="D187" s="37" t="s">
        <v>97</v>
      </c>
      <c r="E187" s="37" t="s">
        <v>98</v>
      </c>
      <c r="F187" s="24" t="s">
        <v>102</v>
      </c>
      <c r="G187" s="24" t="s">
        <v>121</v>
      </c>
      <c r="H187" s="117"/>
      <c r="I187" s="109"/>
      <c r="J187" s="109"/>
      <c r="K187" s="39"/>
      <c r="L187" s="39"/>
    </row>
    <row r="188" spans="1:13" x14ac:dyDescent="0.25">
      <c r="B188" s="11" t="s">
        <v>169</v>
      </c>
      <c r="C188" s="16">
        <v>74</v>
      </c>
      <c r="D188" s="16">
        <v>79</v>
      </c>
      <c r="E188" s="16">
        <v>96</v>
      </c>
      <c r="F188" s="16">
        <f>SUM(C188:E188)</f>
        <v>249</v>
      </c>
      <c r="G188" s="67">
        <f>F188/$F$202</f>
        <v>5.157415078707539E-2</v>
      </c>
      <c r="H188" s="41">
        <v>4206</v>
      </c>
      <c r="I188" s="108">
        <f>H188/$H$202</f>
        <v>4.2718288830883924E-2</v>
      </c>
      <c r="J188" s="108"/>
      <c r="K188" s="39"/>
      <c r="L188" s="39"/>
    </row>
    <row r="189" spans="1:13" x14ac:dyDescent="0.25">
      <c r="B189" s="11" t="s">
        <v>170</v>
      </c>
      <c r="C189" s="16">
        <v>146</v>
      </c>
      <c r="D189" s="16">
        <v>110</v>
      </c>
      <c r="E189" s="16">
        <v>149</v>
      </c>
      <c r="F189" s="16">
        <f t="shared" ref="F189:F201" si="63">SUM(C189:E189)</f>
        <v>405</v>
      </c>
      <c r="G189" s="67">
        <f>F189/$F$202</f>
        <v>8.3885666942833476E-2</v>
      </c>
      <c r="H189" s="41">
        <v>9376</v>
      </c>
      <c r="I189" s="108">
        <f>H189/$H$202</f>
        <v>9.5227455082826359E-2</v>
      </c>
      <c r="J189" s="108"/>
      <c r="K189" s="39"/>
      <c r="L189" s="39"/>
    </row>
    <row r="190" spans="1:13" x14ac:dyDescent="0.25">
      <c r="B190" s="11" t="s">
        <v>171</v>
      </c>
      <c r="C190" s="16">
        <v>230</v>
      </c>
      <c r="D190" s="16">
        <v>183</v>
      </c>
      <c r="E190" s="16">
        <v>295</v>
      </c>
      <c r="F190" s="16">
        <f t="shared" si="63"/>
        <v>708</v>
      </c>
      <c r="G190" s="67">
        <f>F190/$F$202</f>
        <v>0.14664457332228667</v>
      </c>
      <c r="H190" s="41">
        <v>12859</v>
      </c>
      <c r="I190" s="108">
        <f>H190/$H$202</f>
        <v>0.1306025858479164</v>
      </c>
      <c r="J190" s="108"/>
      <c r="K190" s="39"/>
      <c r="L190" s="39"/>
    </row>
    <row r="191" spans="1:13" x14ac:dyDescent="0.25">
      <c r="B191" s="11" t="s">
        <v>172</v>
      </c>
      <c r="C191" s="16">
        <v>64</v>
      </c>
      <c r="D191" s="16">
        <v>34</v>
      </c>
      <c r="E191" s="16">
        <v>63</v>
      </c>
      <c r="F191" s="16">
        <f t="shared" ref="F191:F197" si="64">SUM(C191:E191)</f>
        <v>161</v>
      </c>
      <c r="G191" s="67">
        <f>F191/$F$202</f>
        <v>3.3347141673570835E-2</v>
      </c>
      <c r="H191" s="41">
        <v>3366</v>
      </c>
      <c r="I191" s="108">
        <f>H191/$H$202</f>
        <v>3.4186818878924219E-2</v>
      </c>
      <c r="J191" s="108"/>
      <c r="K191" s="39"/>
      <c r="L191" s="39"/>
    </row>
    <row r="192" spans="1:13" x14ac:dyDescent="0.25">
      <c r="B192" s="11" t="s">
        <v>173</v>
      </c>
      <c r="C192" s="16">
        <v>35</v>
      </c>
      <c r="D192" s="16">
        <v>33</v>
      </c>
      <c r="E192" s="16">
        <v>57</v>
      </c>
      <c r="F192" s="16">
        <f t="shared" ref="F192:F194" si="65">SUM(C192:E192)</f>
        <v>125</v>
      </c>
      <c r="G192" s="67">
        <f t="shared" ref="G192:G194" si="66">F192/$F$202</f>
        <v>2.5890637945318973E-2</v>
      </c>
      <c r="H192" s="41">
        <v>2321</v>
      </c>
      <c r="I192" s="108">
        <f t="shared" ref="I192:I194" si="67">H192/$H$202</f>
        <v>2.3573263998212454E-2</v>
      </c>
      <c r="J192" s="108"/>
      <c r="K192" s="39"/>
      <c r="L192" s="39"/>
    </row>
    <row r="193" spans="1:13" x14ac:dyDescent="0.25">
      <c r="B193" s="11" t="s">
        <v>174</v>
      </c>
      <c r="C193" s="16">
        <v>203</v>
      </c>
      <c r="D193" s="16">
        <v>143</v>
      </c>
      <c r="E193" s="16">
        <v>271</v>
      </c>
      <c r="F193" s="16">
        <f t="shared" si="65"/>
        <v>617</v>
      </c>
      <c r="G193" s="67">
        <f t="shared" si="66"/>
        <v>0.12779618889809444</v>
      </c>
      <c r="H193" s="41">
        <v>12441</v>
      </c>
      <c r="I193" s="108">
        <f t="shared" si="67"/>
        <v>0.12635716389563167</v>
      </c>
      <c r="J193" s="108"/>
      <c r="K193" s="39"/>
      <c r="L193" s="39"/>
    </row>
    <row r="194" spans="1:13" x14ac:dyDescent="0.25">
      <c r="B194" s="11" t="s">
        <v>175</v>
      </c>
      <c r="C194" s="16">
        <v>155</v>
      </c>
      <c r="D194" s="16">
        <v>97</v>
      </c>
      <c r="E194" s="16">
        <v>210</v>
      </c>
      <c r="F194" s="16">
        <f t="shared" si="65"/>
        <v>462</v>
      </c>
      <c r="G194" s="67">
        <f t="shared" si="66"/>
        <v>9.5691797845898929E-2</v>
      </c>
      <c r="H194" s="41">
        <v>7796</v>
      </c>
      <c r="I194" s="108">
        <f t="shared" si="67"/>
        <v>7.9180166363664067E-2</v>
      </c>
      <c r="J194" s="108"/>
      <c r="K194" s="39"/>
      <c r="L194" s="39"/>
    </row>
    <row r="195" spans="1:13" x14ac:dyDescent="0.25">
      <c r="B195" s="11" t="s">
        <v>176</v>
      </c>
      <c r="C195" s="16">
        <v>185</v>
      </c>
      <c r="D195" s="16">
        <v>136</v>
      </c>
      <c r="E195" s="16">
        <v>234</v>
      </c>
      <c r="F195" s="16">
        <f t="shared" si="64"/>
        <v>555</v>
      </c>
      <c r="G195" s="67">
        <f t="shared" ref="G195:G202" si="68">F195/$F$202</f>
        <v>0.11495443247721623</v>
      </c>
      <c r="H195" s="41">
        <v>9884</v>
      </c>
      <c r="I195" s="108">
        <f t="shared" ref="I195:I202" si="69">H195/$H$202</f>
        <v>0.10038696310139246</v>
      </c>
      <c r="J195" s="108"/>
      <c r="K195" s="39"/>
      <c r="L195" s="39"/>
    </row>
    <row r="196" spans="1:13" x14ac:dyDescent="0.25">
      <c r="B196" s="11" t="s">
        <v>177</v>
      </c>
      <c r="C196" s="16">
        <v>45</v>
      </c>
      <c r="D196" s="16">
        <v>38</v>
      </c>
      <c r="E196" s="16">
        <v>50</v>
      </c>
      <c r="F196" s="16">
        <f t="shared" si="64"/>
        <v>133</v>
      </c>
      <c r="G196" s="67">
        <f t="shared" si="68"/>
        <v>2.7547638773819386E-2</v>
      </c>
      <c r="H196" s="41">
        <v>2345</v>
      </c>
      <c r="I196" s="108">
        <f t="shared" si="69"/>
        <v>2.3817020282554158E-2</v>
      </c>
      <c r="J196" s="108"/>
      <c r="K196" s="39"/>
      <c r="L196" s="39"/>
    </row>
    <row r="197" spans="1:13" x14ac:dyDescent="0.25">
      <c r="B197" s="11" t="s">
        <v>178</v>
      </c>
      <c r="C197" s="16">
        <v>36</v>
      </c>
      <c r="D197" s="16">
        <v>13</v>
      </c>
      <c r="E197" s="16">
        <v>22</v>
      </c>
      <c r="F197" s="16">
        <f t="shared" si="64"/>
        <v>71</v>
      </c>
      <c r="G197" s="67">
        <f t="shared" si="68"/>
        <v>1.4705882352941176E-2</v>
      </c>
      <c r="H197" s="41">
        <v>1776</v>
      </c>
      <c r="I197" s="108">
        <f t="shared" si="69"/>
        <v>1.8037965041286221E-2</v>
      </c>
      <c r="J197" s="108"/>
      <c r="K197" s="39"/>
      <c r="L197" s="39"/>
    </row>
    <row r="198" spans="1:13" x14ac:dyDescent="0.25">
      <c r="B198" s="11" t="s">
        <v>179</v>
      </c>
      <c r="C198" s="16">
        <v>131</v>
      </c>
      <c r="D198" s="16">
        <v>93</v>
      </c>
      <c r="E198" s="16">
        <v>163</v>
      </c>
      <c r="F198" s="16">
        <f t="shared" si="63"/>
        <v>387</v>
      </c>
      <c r="G198" s="67">
        <f t="shared" si="68"/>
        <v>8.0157415078707536E-2</v>
      </c>
      <c r="H198" s="41">
        <v>11228</v>
      </c>
      <c r="I198" s="108">
        <f t="shared" si="69"/>
        <v>0.11403731502452798</v>
      </c>
      <c r="J198" s="108"/>
      <c r="K198" s="39"/>
      <c r="L198" s="39"/>
    </row>
    <row r="199" spans="1:13" x14ac:dyDescent="0.25">
      <c r="B199" s="11" t="s">
        <v>180</v>
      </c>
      <c r="C199" s="16">
        <v>109</v>
      </c>
      <c r="D199" s="16">
        <v>82</v>
      </c>
      <c r="E199" s="16">
        <v>150</v>
      </c>
      <c r="F199" s="16">
        <f t="shared" si="63"/>
        <v>341</v>
      </c>
      <c r="G199" s="67">
        <f t="shared" si="68"/>
        <v>7.0629660314830159E-2</v>
      </c>
      <c r="H199" s="41">
        <v>6504</v>
      </c>
      <c r="I199" s="108">
        <f t="shared" si="69"/>
        <v>6.6057953056602239E-2</v>
      </c>
      <c r="J199" s="108"/>
      <c r="K199" s="39"/>
      <c r="L199" s="39"/>
    </row>
    <row r="200" spans="1:13" x14ac:dyDescent="0.25">
      <c r="B200" s="11" t="s">
        <v>181</v>
      </c>
      <c r="C200" s="16">
        <v>238</v>
      </c>
      <c r="D200" s="16">
        <v>150</v>
      </c>
      <c r="E200" s="16">
        <v>226</v>
      </c>
      <c r="F200" s="16">
        <f t="shared" si="63"/>
        <v>614</v>
      </c>
      <c r="G200" s="67">
        <f t="shared" si="68"/>
        <v>0.12717481358740679</v>
      </c>
      <c r="H200" s="41">
        <v>14357</v>
      </c>
      <c r="I200" s="108">
        <f t="shared" si="69"/>
        <v>0.14581704059557785</v>
      </c>
      <c r="J200" s="108"/>
      <c r="K200" s="39"/>
      <c r="L200" s="39"/>
    </row>
    <row r="201" spans="1:13" x14ac:dyDescent="0.25">
      <c r="B201" s="11" t="s">
        <v>182</v>
      </c>
      <c r="C201" s="16">
        <v>0</v>
      </c>
      <c r="D201" s="16">
        <v>0</v>
      </c>
      <c r="E201" s="16">
        <v>0</v>
      </c>
      <c r="F201" s="16">
        <f t="shared" si="63"/>
        <v>0</v>
      </c>
      <c r="G201" s="67">
        <f t="shared" si="68"/>
        <v>0</v>
      </c>
      <c r="H201" s="41">
        <v>0</v>
      </c>
      <c r="I201" s="108">
        <f t="shared" si="69"/>
        <v>0</v>
      </c>
      <c r="J201" s="108"/>
      <c r="K201" s="39"/>
      <c r="L201" s="39"/>
    </row>
    <row r="202" spans="1:13" ht="25.5" x14ac:dyDescent="0.25">
      <c r="B202" s="31" t="s">
        <v>203</v>
      </c>
      <c r="C202" s="16">
        <v>1651</v>
      </c>
      <c r="D202" s="16">
        <v>1191</v>
      </c>
      <c r="E202" s="16">
        <v>1986</v>
      </c>
      <c r="F202" s="16">
        <f>SUM(C202:E202)</f>
        <v>4828</v>
      </c>
      <c r="G202" s="25">
        <f t="shared" si="68"/>
        <v>1</v>
      </c>
      <c r="H202" s="41">
        <v>98459</v>
      </c>
      <c r="I202" s="91">
        <f t="shared" si="69"/>
        <v>1</v>
      </c>
      <c r="J202" s="92"/>
      <c r="K202" s="39"/>
      <c r="L202" s="39"/>
    </row>
    <row r="203" spans="1:13" ht="12.75" customHeight="1" x14ac:dyDescent="0.25">
      <c r="B203" s="89" t="s">
        <v>209</v>
      </c>
      <c r="C203" s="89"/>
      <c r="D203" s="89"/>
      <c r="E203" s="89"/>
      <c r="F203" s="89"/>
      <c r="G203" s="89"/>
      <c r="H203" s="89"/>
      <c r="I203" s="39"/>
      <c r="J203" s="39"/>
      <c r="K203" s="39"/>
      <c r="L203" s="39"/>
    </row>
    <row r="204" spans="1:13" x14ac:dyDescent="0.25">
      <c r="F204" s="12"/>
      <c r="G204" s="39"/>
      <c r="H204" s="39"/>
      <c r="I204" s="39"/>
      <c r="J204" s="39"/>
      <c r="K204" s="39"/>
      <c r="L204" s="39"/>
    </row>
    <row r="205" spans="1:13" x14ac:dyDescent="0.25">
      <c r="J205" s="12"/>
      <c r="K205" s="39"/>
      <c r="L205" s="39"/>
    </row>
    <row r="206" spans="1:13" x14ac:dyDescent="0.25">
      <c r="A206" s="30"/>
      <c r="B206" s="30"/>
      <c r="C206" s="30"/>
      <c r="D206" s="30"/>
      <c r="E206" s="12"/>
      <c r="F206" s="39"/>
      <c r="G206" s="39"/>
      <c r="H206" s="39"/>
      <c r="I206" s="39"/>
      <c r="J206" s="12"/>
      <c r="K206" s="39"/>
      <c r="L206" s="39"/>
      <c r="M206" s="39"/>
    </row>
    <row r="207" spans="1:13" x14ac:dyDescent="0.25">
      <c r="A207" s="38"/>
      <c r="B207" s="38"/>
      <c r="C207" s="38"/>
      <c r="D207" s="39"/>
      <c r="E207" s="12"/>
      <c r="F207" s="39"/>
      <c r="G207" s="39"/>
      <c r="H207" s="39"/>
      <c r="I207" s="39"/>
      <c r="J207" s="12"/>
      <c r="K207" s="39"/>
      <c r="L207" s="39"/>
      <c r="M207" s="39"/>
    </row>
    <row r="208" spans="1:13" ht="31.5" customHeight="1" x14ac:dyDescent="0.25">
      <c r="B208" s="105" t="s">
        <v>210</v>
      </c>
      <c r="C208" s="106"/>
      <c r="D208" s="106"/>
      <c r="E208" s="106"/>
      <c r="F208" s="106"/>
      <c r="G208" s="106"/>
      <c r="H208" s="107"/>
      <c r="I208" s="114" t="s">
        <v>211</v>
      </c>
      <c r="J208" s="115"/>
      <c r="K208" s="115"/>
      <c r="L208" s="116"/>
    </row>
    <row r="209" spans="1:12" x14ac:dyDescent="0.25">
      <c r="B209" s="23" t="s">
        <v>134</v>
      </c>
      <c r="C209" s="46" t="s">
        <v>23</v>
      </c>
      <c r="D209" s="46" t="s">
        <v>24</v>
      </c>
      <c r="E209" s="46" t="s">
        <v>50</v>
      </c>
      <c r="F209" s="23" t="s">
        <v>23</v>
      </c>
      <c r="G209" s="23" t="s">
        <v>24</v>
      </c>
      <c r="H209" s="23" t="s">
        <v>50</v>
      </c>
      <c r="I209" s="51"/>
      <c r="J209" s="51" t="s">
        <v>137</v>
      </c>
      <c r="K209" s="51" t="s">
        <v>138</v>
      </c>
      <c r="L209" s="51" t="s">
        <v>50</v>
      </c>
    </row>
    <row r="210" spans="1:12" x14ac:dyDescent="0.25">
      <c r="B210" s="27" t="s">
        <v>25</v>
      </c>
      <c r="C210" s="47">
        <v>1937</v>
      </c>
      <c r="D210" s="47">
        <v>7651</v>
      </c>
      <c r="E210" s="47">
        <f t="shared" ref="E210:E218" si="70">SUM(C210:D210)</f>
        <v>9588</v>
      </c>
      <c r="F210" s="15">
        <f t="shared" ref="F210:F218" si="71">+C210/E210</f>
        <v>0.20202336253650396</v>
      </c>
      <c r="G210" s="15">
        <f t="shared" ref="G210:G218" si="72">+D210/E210</f>
        <v>0.79797663746349601</v>
      </c>
      <c r="H210" s="15">
        <f t="shared" ref="H210:H218" si="73">+F210+G210</f>
        <v>1</v>
      </c>
      <c r="I210" s="57" t="s">
        <v>135</v>
      </c>
      <c r="J210" s="55">
        <f>+(C210+C211)/(E210+E211)</f>
        <v>0.26558768904218627</v>
      </c>
      <c r="K210" s="53">
        <f>+(D210+D211)/(E210+E211)</f>
        <v>0.73441231095781379</v>
      </c>
      <c r="L210" s="53">
        <f>+J210+K210</f>
        <v>1</v>
      </c>
    </row>
    <row r="211" spans="1:12" x14ac:dyDescent="0.25">
      <c r="B211" s="27" t="s">
        <v>26</v>
      </c>
      <c r="C211" s="47">
        <v>1066</v>
      </c>
      <c r="D211" s="47">
        <v>653</v>
      </c>
      <c r="E211" s="47">
        <f t="shared" si="70"/>
        <v>1719</v>
      </c>
      <c r="F211" s="15">
        <f t="shared" si="71"/>
        <v>0.62012798138452585</v>
      </c>
      <c r="G211" s="15">
        <f t="shared" si="72"/>
        <v>0.37987201861547409</v>
      </c>
      <c r="H211" s="15">
        <f t="shared" si="73"/>
        <v>1</v>
      </c>
      <c r="I211" s="58"/>
      <c r="J211" s="56"/>
      <c r="K211" s="54"/>
      <c r="L211" s="54"/>
    </row>
    <row r="212" spans="1:12" ht="25.5" x14ac:dyDescent="0.25">
      <c r="B212" s="27" t="s">
        <v>27</v>
      </c>
      <c r="C212" s="47">
        <v>9554</v>
      </c>
      <c r="D212" s="47">
        <v>550</v>
      </c>
      <c r="E212" s="47">
        <f t="shared" si="70"/>
        <v>10104</v>
      </c>
      <c r="F212" s="15">
        <f t="shared" si="71"/>
        <v>0.94556611243072053</v>
      </c>
      <c r="G212" s="15">
        <f t="shared" si="72"/>
        <v>5.4433887569279492E-2</v>
      </c>
      <c r="H212" s="15">
        <f t="shared" si="73"/>
        <v>1</v>
      </c>
      <c r="I212" s="51" t="s">
        <v>139</v>
      </c>
      <c r="J212" s="49">
        <f t="shared" ref="J212:K217" si="74">+F212</f>
        <v>0.94556611243072053</v>
      </c>
      <c r="K212" s="49">
        <f t="shared" si="74"/>
        <v>5.4433887569279492E-2</v>
      </c>
      <c r="L212" s="49">
        <f t="shared" ref="L212:L217" si="75">+J212+K212</f>
        <v>1</v>
      </c>
    </row>
    <row r="213" spans="1:12" ht="25.5" x14ac:dyDescent="0.25">
      <c r="B213" s="27" t="s">
        <v>29</v>
      </c>
      <c r="C213" s="47">
        <v>12438</v>
      </c>
      <c r="D213" s="47">
        <v>1290</v>
      </c>
      <c r="E213" s="47">
        <f t="shared" si="70"/>
        <v>13728</v>
      </c>
      <c r="F213" s="15">
        <f t="shared" si="71"/>
        <v>0.90603146853146854</v>
      </c>
      <c r="G213" s="15">
        <f t="shared" si="72"/>
        <v>9.3968531468531472E-2</v>
      </c>
      <c r="H213" s="15">
        <f t="shared" si="73"/>
        <v>1</v>
      </c>
      <c r="I213" s="51" t="s">
        <v>140</v>
      </c>
      <c r="J213" s="49">
        <f t="shared" si="74"/>
        <v>0.90603146853146854</v>
      </c>
      <c r="K213" s="49">
        <f t="shared" si="74"/>
        <v>9.3968531468531472E-2</v>
      </c>
      <c r="L213" s="49">
        <f t="shared" si="75"/>
        <v>1</v>
      </c>
    </row>
    <row r="214" spans="1:12" ht="25.5" x14ac:dyDescent="0.25">
      <c r="B214" s="27" t="s">
        <v>30</v>
      </c>
      <c r="C214" s="47">
        <v>8771</v>
      </c>
      <c r="D214" s="47">
        <v>421</v>
      </c>
      <c r="E214" s="47">
        <f t="shared" si="70"/>
        <v>9192</v>
      </c>
      <c r="F214" s="15">
        <f t="shared" si="71"/>
        <v>0.95419930374238471</v>
      </c>
      <c r="G214" s="15">
        <f t="shared" si="72"/>
        <v>4.580069625761532E-2</v>
      </c>
      <c r="H214" s="15">
        <f t="shared" si="73"/>
        <v>1</v>
      </c>
      <c r="I214" s="51" t="s">
        <v>136</v>
      </c>
      <c r="J214" s="49">
        <f t="shared" si="74"/>
        <v>0.95419930374238471</v>
      </c>
      <c r="K214" s="49">
        <f t="shared" si="74"/>
        <v>4.580069625761532E-2</v>
      </c>
      <c r="L214" s="49">
        <f t="shared" si="75"/>
        <v>1</v>
      </c>
    </row>
    <row r="215" spans="1:12" ht="25.5" customHeight="1" x14ac:dyDescent="0.25">
      <c r="B215" s="27" t="s">
        <v>28</v>
      </c>
      <c r="C215" s="47">
        <v>3667</v>
      </c>
      <c r="D215" s="47">
        <v>869</v>
      </c>
      <c r="E215" s="47">
        <f t="shared" si="70"/>
        <v>4536</v>
      </c>
      <c r="F215" s="15">
        <f t="shared" si="71"/>
        <v>0.80842151675485008</v>
      </c>
      <c r="G215" s="15">
        <f t="shared" si="72"/>
        <v>0.19157848324514992</v>
      </c>
      <c r="H215" s="15">
        <f t="shared" si="73"/>
        <v>1</v>
      </c>
      <c r="I215" s="52" t="s">
        <v>142</v>
      </c>
      <c r="J215" s="49">
        <f t="shared" si="74"/>
        <v>0.80842151675485008</v>
      </c>
      <c r="K215" s="49">
        <f t="shared" si="74"/>
        <v>0.19157848324514992</v>
      </c>
      <c r="L215" s="49">
        <f t="shared" si="75"/>
        <v>1</v>
      </c>
    </row>
    <row r="216" spans="1:12" ht="51" customHeight="1" x14ac:dyDescent="0.25">
      <c r="B216" s="27" t="s">
        <v>31</v>
      </c>
      <c r="C216" s="47">
        <v>3327</v>
      </c>
      <c r="D216" s="47">
        <v>6958</v>
      </c>
      <c r="E216" s="47">
        <f t="shared" si="70"/>
        <v>10285</v>
      </c>
      <c r="F216" s="15">
        <f t="shared" si="71"/>
        <v>0.32348079727758872</v>
      </c>
      <c r="G216" s="15">
        <f t="shared" si="72"/>
        <v>0.67651920272241128</v>
      </c>
      <c r="H216" s="15">
        <f t="shared" si="73"/>
        <v>1</v>
      </c>
      <c r="I216" s="48" t="s">
        <v>141</v>
      </c>
      <c r="J216" s="48">
        <f t="shared" si="74"/>
        <v>0.32348079727758872</v>
      </c>
      <c r="K216" s="48">
        <f t="shared" si="74"/>
        <v>0.67651920272241128</v>
      </c>
      <c r="L216" s="49">
        <f t="shared" si="75"/>
        <v>1</v>
      </c>
    </row>
    <row r="217" spans="1:12" ht="49.5" customHeight="1" x14ac:dyDescent="0.25">
      <c r="B217" s="27" t="s">
        <v>32</v>
      </c>
      <c r="C217" s="47">
        <v>1878</v>
      </c>
      <c r="D217" s="47">
        <v>51157</v>
      </c>
      <c r="E217" s="47">
        <f t="shared" si="70"/>
        <v>53035</v>
      </c>
      <c r="F217" s="15">
        <f t="shared" si="71"/>
        <v>3.5410577920241347E-2</v>
      </c>
      <c r="G217" s="15">
        <f t="shared" si="72"/>
        <v>0.96458942207975862</v>
      </c>
      <c r="H217" s="15">
        <f t="shared" si="73"/>
        <v>1</v>
      </c>
      <c r="I217" s="48" t="s">
        <v>146</v>
      </c>
      <c r="J217" s="48">
        <f t="shared" si="74"/>
        <v>3.5410577920241347E-2</v>
      </c>
      <c r="K217" s="48">
        <f t="shared" si="74"/>
        <v>0.96458942207975862</v>
      </c>
      <c r="L217" s="49">
        <f t="shared" si="75"/>
        <v>1</v>
      </c>
    </row>
    <row r="218" spans="1:12" x14ac:dyDescent="0.25">
      <c r="B218" s="27" t="s">
        <v>33</v>
      </c>
      <c r="C218" s="47">
        <v>14132</v>
      </c>
      <c r="D218" s="47">
        <v>41578</v>
      </c>
      <c r="E218" s="47">
        <f t="shared" si="70"/>
        <v>55710</v>
      </c>
      <c r="F218" s="15">
        <f t="shared" si="71"/>
        <v>0.25367079518937352</v>
      </c>
      <c r="G218" s="15">
        <f t="shared" si="72"/>
        <v>0.74632920481062648</v>
      </c>
      <c r="H218" s="15">
        <f t="shared" si="73"/>
        <v>1</v>
      </c>
      <c r="I218" s="51"/>
      <c r="J218" s="51"/>
      <c r="K218" s="51"/>
      <c r="L218" s="51"/>
    </row>
    <row r="219" spans="1:12" x14ac:dyDescent="0.25">
      <c r="B219" s="45" t="s">
        <v>212</v>
      </c>
      <c r="C219" s="45"/>
      <c r="D219" s="45"/>
      <c r="E219" s="45"/>
      <c r="F219" s="59"/>
      <c r="G219" s="59"/>
      <c r="H219" s="59"/>
      <c r="I219" s="59"/>
      <c r="J219" s="59"/>
      <c r="K219" s="59"/>
      <c r="L219" s="59"/>
    </row>
    <row r="220" spans="1:12" x14ac:dyDescent="0.25">
      <c r="B220" s="45" t="s">
        <v>213</v>
      </c>
      <c r="C220" s="45"/>
      <c r="D220" s="45"/>
      <c r="E220" s="45"/>
      <c r="F220" s="59"/>
      <c r="G220" s="59"/>
      <c r="H220" s="59"/>
      <c r="I220" s="59"/>
      <c r="J220" s="59"/>
      <c r="K220" s="59"/>
      <c r="L220" s="59"/>
    </row>
    <row r="221" spans="1:12" x14ac:dyDescent="0.25">
      <c r="B221" s="45" t="s">
        <v>214</v>
      </c>
      <c r="C221" s="45"/>
      <c r="D221" s="45"/>
      <c r="E221" s="45"/>
      <c r="F221" s="59"/>
      <c r="G221" s="59"/>
      <c r="H221" s="59"/>
      <c r="I221" s="59"/>
      <c r="J221" s="59"/>
      <c r="K221" s="59"/>
      <c r="L221" s="59"/>
    </row>
    <row r="222" spans="1:12" x14ac:dyDescent="0.25">
      <c r="B222" s="45" t="s">
        <v>215</v>
      </c>
      <c r="C222" s="45"/>
      <c r="D222" s="45"/>
      <c r="E222" s="45"/>
      <c r="F222" s="59"/>
      <c r="G222" s="59"/>
      <c r="H222" s="59"/>
      <c r="I222" s="59"/>
      <c r="J222" s="59"/>
      <c r="K222" s="59"/>
      <c r="L222" s="59"/>
    </row>
    <row r="223" spans="1:12" x14ac:dyDescent="0.25">
      <c r="A223" s="6"/>
      <c r="B223" s="45" t="s">
        <v>216</v>
      </c>
      <c r="C223" s="6"/>
      <c r="I223" s="59"/>
      <c r="J223" s="59"/>
      <c r="K223" s="59"/>
      <c r="L223" s="59"/>
    </row>
    <row r="224" spans="1:12" x14ac:dyDescent="0.25">
      <c r="B224" s="45" t="s">
        <v>217</v>
      </c>
    </row>
    <row r="225" spans="2:9" x14ac:dyDescent="0.25">
      <c r="B225" s="45" t="s">
        <v>218</v>
      </c>
    </row>
    <row r="226" spans="2:9" x14ac:dyDescent="0.25">
      <c r="C226" s="45"/>
    </row>
    <row r="228" spans="2:9" ht="51" customHeight="1" x14ac:dyDescent="0.25">
      <c r="B228" s="103" t="s">
        <v>82</v>
      </c>
      <c r="C228" s="81" t="s">
        <v>219</v>
      </c>
      <c r="D228" s="81"/>
      <c r="E228" s="81"/>
      <c r="F228" s="81"/>
      <c r="G228" s="81"/>
      <c r="H228" s="81"/>
      <c r="I228" s="81"/>
    </row>
    <row r="229" spans="2:9" ht="100.5" customHeight="1" x14ac:dyDescent="0.25">
      <c r="B229" s="104"/>
      <c r="C229" s="23" t="s">
        <v>143</v>
      </c>
      <c r="D229" s="23" t="s">
        <v>160</v>
      </c>
      <c r="E229" s="23" t="s">
        <v>161</v>
      </c>
      <c r="F229" s="23" t="s">
        <v>144</v>
      </c>
      <c r="G229" s="23" t="s">
        <v>145</v>
      </c>
      <c r="H229" s="23" t="s">
        <v>162</v>
      </c>
      <c r="I229" s="23" t="s">
        <v>163</v>
      </c>
    </row>
    <row r="230" spans="2:9" x14ac:dyDescent="0.25">
      <c r="B230" s="11" t="s">
        <v>169</v>
      </c>
      <c r="C230" s="17">
        <v>52.857142857142861</v>
      </c>
      <c r="D230" s="17">
        <v>95.359628770301612</v>
      </c>
      <c r="E230" s="17">
        <v>87.081339712918663</v>
      </c>
      <c r="F230" s="17">
        <v>92.961165048543691</v>
      </c>
      <c r="G230" s="17">
        <v>75.813953488372093</v>
      </c>
      <c r="H230" s="17">
        <v>88.120567375886523</v>
      </c>
      <c r="I230" s="17">
        <v>26.569037656903767</v>
      </c>
    </row>
    <row r="231" spans="2:9" x14ac:dyDescent="0.25">
      <c r="B231" s="11" t="s">
        <v>170</v>
      </c>
      <c r="C231" s="17">
        <v>57.714285714285715</v>
      </c>
      <c r="D231" s="17">
        <v>93.669724770642205</v>
      </c>
      <c r="E231" s="17">
        <v>89.016949152542367</v>
      </c>
      <c r="F231" s="17">
        <v>94.135490394337722</v>
      </c>
      <c r="G231" s="17">
        <v>78.600823045267489</v>
      </c>
      <c r="H231" s="17">
        <v>88.868613138686143</v>
      </c>
      <c r="I231" s="17">
        <v>27.404343329886245</v>
      </c>
    </row>
    <row r="232" spans="2:9" x14ac:dyDescent="0.25">
      <c r="B232" s="11" t="s">
        <v>171</v>
      </c>
      <c r="C232" s="17">
        <v>64.953271028037392</v>
      </c>
      <c r="D232" s="17">
        <v>94.342762063227951</v>
      </c>
      <c r="E232" s="17">
        <v>91.960352422907491</v>
      </c>
      <c r="F232" s="17">
        <v>96.57190635451505</v>
      </c>
      <c r="G232" s="17">
        <v>83.064516129032256</v>
      </c>
      <c r="H232" s="17">
        <v>91.058168316831683</v>
      </c>
      <c r="I232" s="17">
        <v>34.764250527797323</v>
      </c>
    </row>
    <row r="233" spans="2:9" x14ac:dyDescent="0.25">
      <c r="B233" s="11" t="s">
        <v>172</v>
      </c>
      <c r="C233" s="17">
        <v>64.583333333333343</v>
      </c>
      <c r="D233" s="17">
        <v>97.15302491103202</v>
      </c>
      <c r="E233" s="17">
        <v>93.918918918918919</v>
      </c>
      <c r="F233" s="17">
        <v>98.662207357859529</v>
      </c>
      <c r="G233" s="17">
        <v>84.137931034482762</v>
      </c>
      <c r="H233" s="17">
        <v>93.272962483829232</v>
      </c>
      <c r="I233" s="17">
        <v>34.634146341463413</v>
      </c>
    </row>
    <row r="234" spans="2:9" x14ac:dyDescent="0.25">
      <c r="B234" s="11" t="s">
        <v>173</v>
      </c>
      <c r="C234" s="17">
        <v>60</v>
      </c>
      <c r="D234" s="17">
        <v>96.774193548387103</v>
      </c>
      <c r="E234" s="17">
        <v>92.131147540983605</v>
      </c>
      <c r="F234" s="17">
        <v>96.984924623115575</v>
      </c>
      <c r="G234" s="17">
        <v>83.018867924528308</v>
      </c>
      <c r="H234" s="17">
        <v>91.637010676156578</v>
      </c>
      <c r="I234" s="17">
        <v>36.121673003802279</v>
      </c>
    </row>
    <row r="235" spans="2:9" x14ac:dyDescent="0.25">
      <c r="B235" s="11" t="s">
        <v>174</v>
      </c>
      <c r="C235" s="17">
        <v>56.281407035175882</v>
      </c>
      <c r="D235" s="17">
        <v>93.666666666666671</v>
      </c>
      <c r="E235" s="17">
        <v>89.715668481548704</v>
      </c>
      <c r="F235" s="17">
        <v>95.215759849906192</v>
      </c>
      <c r="G235" s="17">
        <v>79.727427597955696</v>
      </c>
      <c r="H235" s="17">
        <v>89.089121887287021</v>
      </c>
      <c r="I235" s="17">
        <v>31.410256410256409</v>
      </c>
    </row>
    <row r="236" spans="2:9" x14ac:dyDescent="0.25">
      <c r="B236" s="11" t="s">
        <v>175</v>
      </c>
      <c r="C236" s="17">
        <v>64.601769911504419</v>
      </c>
      <c r="D236" s="17">
        <v>95.402298850574709</v>
      </c>
      <c r="E236" s="17">
        <v>93.205741626794264</v>
      </c>
      <c r="F236" s="17">
        <v>97.525473071324598</v>
      </c>
      <c r="G236" s="17">
        <v>84.916201117318437</v>
      </c>
      <c r="H236" s="17">
        <v>92.286947141316077</v>
      </c>
      <c r="I236" s="17">
        <v>39.021479713603817</v>
      </c>
    </row>
    <row r="237" spans="2:9" x14ac:dyDescent="0.25">
      <c r="B237" s="11" t="s">
        <v>176</v>
      </c>
      <c r="C237" s="17">
        <v>65.217391304347828</v>
      </c>
      <c r="D237" s="17">
        <v>94.731296101159117</v>
      </c>
      <c r="E237" s="17">
        <v>93.981481481481481</v>
      </c>
      <c r="F237" s="17">
        <v>97.371428571428581</v>
      </c>
      <c r="G237" s="17">
        <v>86.935866983372918</v>
      </c>
      <c r="H237" s="17">
        <v>92.352452202826257</v>
      </c>
      <c r="I237" s="17">
        <v>36.531007751937985</v>
      </c>
    </row>
    <row r="238" spans="2:9" x14ac:dyDescent="0.25">
      <c r="B238" s="11" t="s">
        <v>177</v>
      </c>
      <c r="C238" s="17">
        <v>56.756756756756758</v>
      </c>
      <c r="D238" s="17">
        <v>90.950226244343895</v>
      </c>
      <c r="E238" s="17">
        <v>86.068111455108351</v>
      </c>
      <c r="F238" s="17">
        <v>94.230769230769226</v>
      </c>
      <c r="G238" s="17">
        <v>71.304347826086953</v>
      </c>
      <c r="H238" s="17">
        <v>86.058519793459553</v>
      </c>
      <c r="I238" s="17">
        <v>30.943396226415093</v>
      </c>
    </row>
    <row r="239" spans="2:9" x14ac:dyDescent="0.25">
      <c r="B239" s="11" t="s">
        <v>178</v>
      </c>
      <c r="C239" s="17">
        <v>62.162162162162161</v>
      </c>
      <c r="D239" s="17">
        <v>97.076023391812853</v>
      </c>
      <c r="E239" s="17">
        <v>89.682539682539684</v>
      </c>
      <c r="F239" s="17">
        <v>94.701986754966882</v>
      </c>
      <c r="G239" s="17">
        <v>82.178217821782169</v>
      </c>
      <c r="H239" s="17">
        <v>90.217391304347828</v>
      </c>
      <c r="I239" s="17">
        <v>32.394366197183103</v>
      </c>
    </row>
    <row r="240" spans="2:9" x14ac:dyDescent="0.25">
      <c r="B240" s="11" t="s">
        <v>179</v>
      </c>
      <c r="C240" s="17">
        <v>52.191235059760956</v>
      </c>
      <c r="D240" s="17">
        <v>92.392005157962615</v>
      </c>
      <c r="E240" s="17">
        <v>85.136612021857928</v>
      </c>
      <c r="F240" s="17">
        <v>91.746031746031747</v>
      </c>
      <c r="G240" s="17">
        <v>70.526315789473685</v>
      </c>
      <c r="H240" s="17">
        <v>85.958149779735677</v>
      </c>
      <c r="I240" s="17">
        <v>22.304147465437786</v>
      </c>
    </row>
    <row r="241" spans="1:9" x14ac:dyDescent="0.25">
      <c r="B241" s="11" t="s">
        <v>180</v>
      </c>
      <c r="C241" s="17">
        <v>80.769230769230774</v>
      </c>
      <c r="D241" s="17">
        <v>96.749226006191947</v>
      </c>
      <c r="E241" s="17">
        <v>93.115124153498869</v>
      </c>
      <c r="F241" s="17">
        <v>96.457326892109492</v>
      </c>
      <c r="G241" s="17">
        <v>85.283018867924525</v>
      </c>
      <c r="H241" s="17">
        <v>93.765281173594133</v>
      </c>
      <c r="I241" s="17">
        <v>34.62132921174652</v>
      </c>
    </row>
    <row r="242" spans="1:9" x14ac:dyDescent="0.25">
      <c r="B242" s="11" t="s">
        <v>181</v>
      </c>
      <c r="C242" s="17">
        <v>68.518518518518519</v>
      </c>
      <c r="D242" s="17">
        <v>96.135265700483103</v>
      </c>
      <c r="E242" s="17">
        <v>92.849099099099092</v>
      </c>
      <c r="F242" s="17">
        <v>96.257119609438575</v>
      </c>
      <c r="G242" s="17">
        <v>85.191956124314444</v>
      </c>
      <c r="H242" s="17">
        <v>92.331902718168806</v>
      </c>
      <c r="I242" s="17">
        <v>35.533453887884271</v>
      </c>
    </row>
    <row r="243" spans="1:9" x14ac:dyDescent="0.25">
      <c r="B243" s="11" t="s">
        <v>182</v>
      </c>
      <c r="C243" s="17">
        <v>0</v>
      </c>
      <c r="D243" s="17">
        <v>0</v>
      </c>
      <c r="E243" s="17">
        <v>0</v>
      </c>
      <c r="F243" s="17">
        <v>0</v>
      </c>
      <c r="G243" s="17">
        <v>0</v>
      </c>
      <c r="H243" s="17">
        <v>0</v>
      </c>
      <c r="I243" s="17">
        <v>0</v>
      </c>
    </row>
    <row r="244" spans="1:9" x14ac:dyDescent="0.25">
      <c r="B244" s="11" t="s">
        <v>220</v>
      </c>
      <c r="C244" s="17">
        <f>AVERAGE(C230:C242)</f>
        <v>62.046654188481277</v>
      </c>
      <c r="D244" s="17">
        <f t="shared" ref="D244:I244" si="76">AVERAGE(D230:D242)</f>
        <v>94.95402632175275</v>
      </c>
      <c r="E244" s="17">
        <f t="shared" si="76"/>
        <v>90.60485275001534</v>
      </c>
      <c r="F244" s="17">
        <f t="shared" si="76"/>
        <v>95.601660731103621</v>
      </c>
      <c r="G244" s="17">
        <f t="shared" si="76"/>
        <v>80.823034134608577</v>
      </c>
      <c r="H244" s="17">
        <f t="shared" si="76"/>
        <v>90.385929845548134</v>
      </c>
      <c r="I244" s="17">
        <f t="shared" si="76"/>
        <v>32.480991363409075</v>
      </c>
    </row>
    <row r="245" spans="1:9" x14ac:dyDescent="0.25">
      <c r="B245" s="45" t="s">
        <v>221</v>
      </c>
      <c r="C245" s="60"/>
      <c r="D245" s="60"/>
      <c r="E245" s="60"/>
      <c r="F245" s="60"/>
      <c r="G245" s="60"/>
      <c r="H245" s="60"/>
      <c r="I245" s="60"/>
    </row>
    <row r="246" spans="1:9" x14ac:dyDescent="0.25">
      <c r="B246" s="45" t="s">
        <v>222</v>
      </c>
      <c r="C246" s="60"/>
      <c r="D246" s="60"/>
      <c r="E246" s="60"/>
      <c r="F246" s="60"/>
      <c r="G246" s="60"/>
      <c r="H246" s="60"/>
      <c r="I246" s="60"/>
    </row>
    <row r="247" spans="1:9" x14ac:dyDescent="0.25">
      <c r="B247" s="45" t="s">
        <v>223</v>
      </c>
      <c r="C247" s="60"/>
      <c r="D247" s="60"/>
      <c r="E247" s="60"/>
      <c r="F247" s="60"/>
      <c r="G247" s="60"/>
      <c r="H247" s="60"/>
      <c r="I247" s="60"/>
    </row>
    <row r="248" spans="1:9" x14ac:dyDescent="0.25">
      <c r="B248" s="45" t="s">
        <v>224</v>
      </c>
      <c r="C248" s="6"/>
      <c r="D248" s="6"/>
      <c r="E248" s="6"/>
    </row>
    <row r="249" spans="1:9" x14ac:dyDescent="0.25">
      <c r="B249" s="45" t="s">
        <v>225</v>
      </c>
      <c r="C249" s="6"/>
      <c r="D249" s="6"/>
      <c r="E249" s="6"/>
    </row>
    <row r="250" spans="1:9" x14ac:dyDescent="0.25">
      <c r="B250" s="45" t="s">
        <v>226</v>
      </c>
      <c r="C250" s="6"/>
      <c r="D250" s="6"/>
      <c r="E250" s="6"/>
    </row>
    <row r="251" spans="1:9" x14ac:dyDescent="0.25">
      <c r="B251" s="45" t="s">
        <v>227</v>
      </c>
      <c r="C251" s="6"/>
      <c r="D251" s="6"/>
      <c r="E251" s="6"/>
    </row>
    <row r="252" spans="1:9" x14ac:dyDescent="0.25">
      <c r="A252" s="45"/>
      <c r="B252" s="6"/>
      <c r="C252" s="6"/>
      <c r="D252" s="6"/>
    </row>
    <row r="253" spans="1:9" x14ac:dyDescent="0.25">
      <c r="A253" s="6"/>
      <c r="B253" s="6"/>
      <c r="C253" s="6"/>
      <c r="D253" s="6"/>
    </row>
    <row r="254" spans="1:9" ht="24.75" customHeight="1" x14ac:dyDescent="0.25">
      <c r="B254" s="22" t="s">
        <v>82</v>
      </c>
      <c r="C254" s="93" t="s">
        <v>228</v>
      </c>
      <c r="D254" s="93"/>
      <c r="E254" s="93"/>
      <c r="F254" s="93"/>
      <c r="G254" s="93"/>
      <c r="H254" s="93"/>
    </row>
    <row r="255" spans="1:9" ht="76.5" x14ac:dyDescent="0.25">
      <c r="B255" s="70" t="s">
        <v>82</v>
      </c>
      <c r="C255" s="27" t="s">
        <v>34</v>
      </c>
      <c r="D255" s="27" t="s">
        <v>147</v>
      </c>
      <c r="E255" s="27" t="s">
        <v>35</v>
      </c>
      <c r="F255" s="27" t="s">
        <v>148</v>
      </c>
      <c r="G255" s="15" t="s">
        <v>36</v>
      </c>
      <c r="H255" s="27" t="s">
        <v>149</v>
      </c>
    </row>
    <row r="256" spans="1:9" x14ac:dyDescent="0.25">
      <c r="B256" s="11" t="s">
        <v>169</v>
      </c>
      <c r="C256" s="16">
        <v>1705</v>
      </c>
      <c r="D256" s="32">
        <f>+C256/$H188</f>
        <v>0.40537327627199238</v>
      </c>
      <c r="E256" s="16">
        <v>1690</v>
      </c>
      <c r="F256" s="32">
        <f>+E256/$H188</f>
        <v>0.40180694246314791</v>
      </c>
      <c r="G256" s="18">
        <v>22</v>
      </c>
      <c r="H256" s="62">
        <f>+G256/$H188</f>
        <v>5.2306229196386117E-3</v>
      </c>
    </row>
    <row r="257" spans="2:13" x14ac:dyDescent="0.25">
      <c r="B257" s="11" t="s">
        <v>170</v>
      </c>
      <c r="C257" s="16">
        <v>3652</v>
      </c>
      <c r="D257" s="71">
        <f>+C257/$H189</f>
        <v>0.38950511945392491</v>
      </c>
      <c r="E257" s="16">
        <v>3907</v>
      </c>
      <c r="F257" s="71">
        <f>+E257/$H189</f>
        <v>0.41670221843003413</v>
      </c>
      <c r="G257" s="18">
        <v>88</v>
      </c>
      <c r="H257" s="62">
        <f>+G257/$H189</f>
        <v>9.3856655290102398E-3</v>
      </c>
    </row>
    <row r="258" spans="2:13" x14ac:dyDescent="0.25">
      <c r="B258" s="11" t="s">
        <v>171</v>
      </c>
      <c r="C258" s="16">
        <v>3813</v>
      </c>
      <c r="D258" s="76">
        <f t="shared" ref="D258:D260" si="77">+C258/$H190</f>
        <v>0.29652383544599115</v>
      </c>
      <c r="E258" s="16">
        <v>6797</v>
      </c>
      <c r="F258" s="76">
        <f t="shared" ref="F258:F260" si="78">+E258/$H190</f>
        <v>0.52857920522591184</v>
      </c>
      <c r="G258" s="18">
        <v>290</v>
      </c>
      <c r="H258" s="62">
        <f t="shared" ref="H258:H260" si="79">+G258/$H190</f>
        <v>2.2552298001399799E-2</v>
      </c>
    </row>
    <row r="259" spans="2:13" x14ac:dyDescent="0.25">
      <c r="B259" s="11" t="s">
        <v>172</v>
      </c>
      <c r="C259" s="16">
        <v>931</v>
      </c>
      <c r="D259" s="76">
        <f t="shared" si="77"/>
        <v>0.27658942364824718</v>
      </c>
      <c r="E259" s="16">
        <v>1895</v>
      </c>
      <c r="F259" s="76">
        <f t="shared" si="78"/>
        <v>0.56298276886512177</v>
      </c>
      <c r="G259" s="18">
        <v>75</v>
      </c>
      <c r="H259" s="62">
        <f t="shared" si="79"/>
        <v>2.2281639928698752E-2</v>
      </c>
    </row>
    <row r="260" spans="2:13" x14ac:dyDescent="0.25">
      <c r="B260" s="11" t="s">
        <v>173</v>
      </c>
      <c r="C260" s="16">
        <v>768</v>
      </c>
      <c r="D260" s="76">
        <f t="shared" si="77"/>
        <v>0.33089185695820766</v>
      </c>
      <c r="E260" s="16">
        <v>1162</v>
      </c>
      <c r="F260" s="76">
        <f t="shared" si="78"/>
        <v>0.50064627315812149</v>
      </c>
      <c r="G260" s="18">
        <v>43</v>
      </c>
      <c r="H260" s="62">
        <f t="shared" si="79"/>
        <v>1.8526497199482982E-2</v>
      </c>
    </row>
    <row r="261" spans="2:13" x14ac:dyDescent="0.25">
      <c r="B261" s="11" t="s">
        <v>174</v>
      </c>
      <c r="C261" s="16">
        <v>4450</v>
      </c>
      <c r="D261" s="71">
        <f>+C261/$H190</f>
        <v>0.34606112450423826</v>
      </c>
      <c r="E261" s="16">
        <v>5607</v>
      </c>
      <c r="F261" s="71">
        <f>+E261/$H190</f>
        <v>0.43603701687534024</v>
      </c>
      <c r="G261" s="18">
        <v>174</v>
      </c>
      <c r="H261" s="62">
        <f>+G261/$H190</f>
        <v>1.3531378800839879E-2</v>
      </c>
    </row>
    <row r="262" spans="2:13" x14ac:dyDescent="0.25">
      <c r="B262" s="11" t="s">
        <v>175</v>
      </c>
      <c r="C262" s="16">
        <v>2197</v>
      </c>
      <c r="D262" s="71">
        <f>+C262/$H191</f>
        <v>0.65270350564468216</v>
      </c>
      <c r="E262" s="16">
        <v>4251</v>
      </c>
      <c r="F262" s="71">
        <f>+E262/$H191</f>
        <v>1.2629233511586453</v>
      </c>
      <c r="G262" s="18">
        <v>219</v>
      </c>
      <c r="H262" s="62">
        <f>+G262/$H191</f>
        <v>6.5062388591800357E-2</v>
      </c>
    </row>
    <row r="263" spans="2:13" x14ac:dyDescent="0.25">
      <c r="B263" s="11" t="s">
        <v>176</v>
      </c>
      <c r="C263" s="16">
        <v>2745</v>
      </c>
      <c r="D263" s="71">
        <f t="shared" ref="D263:D268" si="80">+C263/$H195</f>
        <v>0.27772157021448807</v>
      </c>
      <c r="E263" s="16">
        <v>5443</v>
      </c>
      <c r="F263" s="71">
        <f t="shared" ref="F263:F268" si="81">+E263/$H195</f>
        <v>0.55068798057466617</v>
      </c>
      <c r="G263" s="18">
        <v>239</v>
      </c>
      <c r="H263" s="62">
        <f t="shared" ref="H263:H268" si="82">+G263/$H195</f>
        <v>2.4180493727235935E-2</v>
      </c>
    </row>
    <row r="264" spans="2:13" x14ac:dyDescent="0.25">
      <c r="B264" s="11" t="s">
        <v>177</v>
      </c>
      <c r="C264" s="16">
        <v>892</v>
      </c>
      <c r="D264" s="71">
        <f t="shared" si="80"/>
        <v>0.38038379530916844</v>
      </c>
      <c r="E264" s="16">
        <v>1004</v>
      </c>
      <c r="F264" s="71">
        <f t="shared" si="81"/>
        <v>0.42814498933901918</v>
      </c>
      <c r="G264" s="18">
        <v>29</v>
      </c>
      <c r="H264" s="62">
        <f t="shared" si="82"/>
        <v>1.2366737739872069E-2</v>
      </c>
    </row>
    <row r="265" spans="2:13" x14ac:dyDescent="0.25">
      <c r="B265" s="11" t="s">
        <v>178</v>
      </c>
      <c r="C265" s="16">
        <v>587</v>
      </c>
      <c r="D265" s="71">
        <f t="shared" si="80"/>
        <v>0.330518018018018</v>
      </c>
      <c r="E265" s="16">
        <v>887</v>
      </c>
      <c r="F265" s="71">
        <f t="shared" si="81"/>
        <v>0.49943693693693691</v>
      </c>
      <c r="G265" s="18">
        <v>22</v>
      </c>
      <c r="H265" s="62">
        <f t="shared" si="82"/>
        <v>1.2387387387387387E-2</v>
      </c>
    </row>
    <row r="266" spans="2:13" x14ac:dyDescent="0.25">
      <c r="B266" s="11" t="s">
        <v>179</v>
      </c>
      <c r="C266" s="16">
        <v>5081</v>
      </c>
      <c r="D266" s="71">
        <f t="shared" si="80"/>
        <v>0.45252939080869253</v>
      </c>
      <c r="E266" s="16">
        <v>3626</v>
      </c>
      <c r="F266" s="71">
        <f t="shared" si="81"/>
        <v>0.32294264339152118</v>
      </c>
      <c r="G266" s="18">
        <v>35</v>
      </c>
      <c r="H266" s="62">
        <f t="shared" si="82"/>
        <v>3.117206982543641E-3</v>
      </c>
    </row>
    <row r="267" spans="2:13" x14ac:dyDescent="0.25">
      <c r="B267" s="11" t="s">
        <v>180</v>
      </c>
      <c r="C267" s="16">
        <v>1843</v>
      </c>
      <c r="D267" s="71">
        <f t="shared" si="80"/>
        <v>0.28336408364083643</v>
      </c>
      <c r="E267" s="16">
        <v>3514</v>
      </c>
      <c r="F267" s="71">
        <f t="shared" si="81"/>
        <v>0.54028290282902824</v>
      </c>
      <c r="G267" s="18">
        <v>186</v>
      </c>
      <c r="H267" s="62">
        <f t="shared" si="82"/>
        <v>2.859778597785978E-2</v>
      </c>
    </row>
    <row r="268" spans="2:13" x14ac:dyDescent="0.25">
      <c r="B268" s="11" t="s">
        <v>181</v>
      </c>
      <c r="C268" s="16">
        <v>3559</v>
      </c>
      <c r="D268" s="71">
        <f t="shared" si="80"/>
        <v>0.24789301386083443</v>
      </c>
      <c r="E268" s="16">
        <v>7966</v>
      </c>
      <c r="F268" s="71">
        <f t="shared" si="81"/>
        <v>0.55485129205265726</v>
      </c>
      <c r="G268" s="18">
        <v>512</v>
      </c>
      <c r="H268" s="62">
        <f t="shared" si="82"/>
        <v>3.566204638852128E-2</v>
      </c>
    </row>
    <row r="269" spans="2:13" x14ac:dyDescent="0.25">
      <c r="B269" s="11" t="s">
        <v>182</v>
      </c>
      <c r="C269" s="16">
        <v>0</v>
      </c>
      <c r="D269" s="71">
        <v>0</v>
      </c>
      <c r="E269" s="16">
        <v>0</v>
      </c>
      <c r="F269" s="71">
        <v>0</v>
      </c>
      <c r="G269" s="18">
        <v>0</v>
      </c>
      <c r="H269" s="62">
        <v>0</v>
      </c>
    </row>
    <row r="270" spans="2:13" x14ac:dyDescent="0.25">
      <c r="B270" s="11" t="s">
        <v>100</v>
      </c>
      <c r="C270" s="16">
        <v>32223</v>
      </c>
      <c r="D270" s="71">
        <f>+C270/$H202</f>
        <v>0.32727328126428257</v>
      </c>
      <c r="E270" s="16">
        <v>47749</v>
      </c>
      <c r="F270" s="71">
        <f>+E270/$H202</f>
        <v>0.48496328420967105</v>
      </c>
      <c r="G270" s="18">
        <v>1934</v>
      </c>
      <c r="H270" s="62">
        <f>+G270/$H202</f>
        <v>1.964269391320245E-2</v>
      </c>
    </row>
    <row r="271" spans="2:13" x14ac:dyDescent="0.25">
      <c r="B271" s="45" t="s">
        <v>229</v>
      </c>
      <c r="C271" s="39"/>
      <c r="D271" s="12"/>
      <c r="E271" s="39"/>
      <c r="F271" s="12"/>
      <c r="G271" s="61"/>
      <c r="H271" s="12"/>
      <c r="J271" s="39"/>
      <c r="K271" s="64"/>
      <c r="L271" s="39"/>
      <c r="M271" s="64"/>
    </row>
    <row r="272" spans="2:13" x14ac:dyDescent="0.25">
      <c r="B272" s="45" t="s">
        <v>230</v>
      </c>
      <c r="C272" s="39"/>
      <c r="D272" s="12"/>
      <c r="E272" s="39"/>
      <c r="F272" s="12"/>
      <c r="G272" s="61"/>
      <c r="H272" s="12"/>
      <c r="J272" s="39"/>
      <c r="K272" s="64"/>
      <c r="L272" s="39"/>
      <c r="M272" s="64"/>
    </row>
    <row r="273" spans="1:13" x14ac:dyDescent="0.25">
      <c r="B273" s="45" t="s">
        <v>231</v>
      </c>
      <c r="C273" s="39"/>
      <c r="D273" s="12"/>
      <c r="E273" s="39"/>
      <c r="F273" s="12"/>
      <c r="G273" s="61"/>
      <c r="H273" s="12"/>
      <c r="J273" s="39"/>
      <c r="K273" s="64"/>
      <c r="L273" s="39"/>
      <c r="M273" s="64"/>
    </row>
    <row r="274" spans="1:13" x14ac:dyDescent="0.25">
      <c r="A274" s="45"/>
      <c r="B274" s="39"/>
      <c r="C274" s="12"/>
      <c r="D274" s="39"/>
      <c r="E274" s="12"/>
      <c r="F274" s="61"/>
      <c r="G274" s="12"/>
      <c r="H274" s="39"/>
      <c r="I274" s="12"/>
      <c r="J274" s="39"/>
      <c r="K274" s="64"/>
      <c r="L274" s="39"/>
      <c r="M274" s="64"/>
    </row>
    <row r="275" spans="1:13" x14ac:dyDescent="0.25">
      <c r="A275" s="50"/>
      <c r="B275" s="39"/>
      <c r="C275" s="12"/>
      <c r="D275" s="39"/>
      <c r="E275" s="12"/>
      <c r="F275" s="61"/>
      <c r="G275" s="12"/>
      <c r="H275" s="39"/>
      <c r="I275" s="12"/>
      <c r="J275" s="39"/>
      <c r="K275" s="64"/>
      <c r="L275" s="39"/>
      <c r="M275" s="64"/>
    </row>
    <row r="276" spans="1:13" ht="26.25" customHeight="1" x14ac:dyDescent="0.25">
      <c r="B276" s="103" t="s">
        <v>82</v>
      </c>
      <c r="C276" s="105" t="s">
        <v>228</v>
      </c>
      <c r="D276" s="106"/>
      <c r="E276" s="106"/>
      <c r="F276" s="106"/>
      <c r="G276" s="106"/>
      <c r="H276" s="107"/>
      <c r="I276" s="12"/>
      <c r="J276" s="39"/>
    </row>
    <row r="277" spans="1:13" ht="76.5" x14ac:dyDescent="0.25">
      <c r="B277" s="104"/>
      <c r="C277" s="27" t="s">
        <v>37</v>
      </c>
      <c r="D277" s="27" t="s">
        <v>150</v>
      </c>
      <c r="E277" s="27" t="s">
        <v>152</v>
      </c>
      <c r="F277" s="27" t="s">
        <v>151</v>
      </c>
      <c r="G277" s="27" t="s">
        <v>38</v>
      </c>
      <c r="H277" s="27" t="s">
        <v>153</v>
      </c>
      <c r="I277" s="12"/>
      <c r="J277" s="39"/>
    </row>
    <row r="278" spans="1:13" x14ac:dyDescent="0.25">
      <c r="B278" s="11" t="s">
        <v>169</v>
      </c>
      <c r="C278" s="16">
        <v>12</v>
      </c>
      <c r="D278" s="62">
        <f>+C278/$H188</f>
        <v>2.8530670470756064E-3</v>
      </c>
      <c r="E278" s="16">
        <v>0</v>
      </c>
      <c r="F278" s="63">
        <f>+E278/$H188</f>
        <v>0</v>
      </c>
      <c r="G278" s="16">
        <v>777</v>
      </c>
      <c r="H278" s="62">
        <f>+G278/$H188</f>
        <v>0.1847360912981455</v>
      </c>
      <c r="I278" s="12"/>
      <c r="J278" s="39"/>
    </row>
    <row r="279" spans="1:13" x14ac:dyDescent="0.25">
      <c r="B279" s="11" t="s">
        <v>170</v>
      </c>
      <c r="C279" s="16">
        <v>37</v>
      </c>
      <c r="D279" s="62">
        <f>+C279/$H189</f>
        <v>3.9462457337883956E-3</v>
      </c>
      <c r="E279" s="16">
        <v>0</v>
      </c>
      <c r="F279" s="63">
        <f>+E279/$H189</f>
        <v>0</v>
      </c>
      <c r="G279" s="16">
        <v>1692</v>
      </c>
      <c r="H279" s="62">
        <f>+G279/$H189</f>
        <v>0.18046075085324231</v>
      </c>
      <c r="I279" s="12"/>
      <c r="J279" s="39"/>
    </row>
    <row r="280" spans="1:13" x14ac:dyDescent="0.25">
      <c r="B280" s="11" t="s">
        <v>171</v>
      </c>
      <c r="C280" s="16">
        <v>171</v>
      </c>
      <c r="D280" s="62">
        <f>+C280/$H190</f>
        <v>1.329807916634264E-2</v>
      </c>
      <c r="E280" s="16">
        <v>14</v>
      </c>
      <c r="F280" s="63">
        <f>+E280/$H190</f>
        <v>1.0887316276537834E-3</v>
      </c>
      <c r="G280" s="16">
        <v>1774</v>
      </c>
      <c r="H280" s="62">
        <f>+G280/$H190</f>
        <v>0.13795785053270082</v>
      </c>
      <c r="I280" s="12"/>
      <c r="J280" s="39"/>
    </row>
    <row r="281" spans="1:13" x14ac:dyDescent="0.25">
      <c r="B281" s="11" t="s">
        <v>172</v>
      </c>
      <c r="C281" s="16">
        <v>62</v>
      </c>
      <c r="D281" s="62">
        <f t="shared" ref="D281:D283" si="83">+C281/$H191</f>
        <v>1.8419489007724301E-2</v>
      </c>
      <c r="E281" s="16">
        <v>1</v>
      </c>
      <c r="F281" s="63">
        <f t="shared" ref="F281:F283" si="84">+E281/$H191</f>
        <v>2.9708853238265005E-4</v>
      </c>
      <c r="G281" s="16">
        <v>402</v>
      </c>
      <c r="H281" s="62">
        <f t="shared" ref="H281:H283" si="85">+G281/$H191</f>
        <v>0.11942959001782531</v>
      </c>
      <c r="I281" s="12"/>
      <c r="J281" s="39"/>
    </row>
    <row r="282" spans="1:13" x14ac:dyDescent="0.25">
      <c r="B282" s="11" t="s">
        <v>173</v>
      </c>
      <c r="C282" s="16">
        <v>30</v>
      </c>
      <c r="D282" s="62">
        <f t="shared" si="83"/>
        <v>1.2925463162429988E-2</v>
      </c>
      <c r="E282" s="16">
        <v>0</v>
      </c>
      <c r="F282" s="63">
        <f t="shared" si="84"/>
        <v>0</v>
      </c>
      <c r="G282" s="16">
        <v>318</v>
      </c>
      <c r="H282" s="62">
        <f t="shared" si="85"/>
        <v>0.13700990952175787</v>
      </c>
      <c r="I282" s="12"/>
      <c r="J282" s="39"/>
    </row>
    <row r="283" spans="1:13" x14ac:dyDescent="0.25">
      <c r="B283" s="11" t="s">
        <v>174</v>
      </c>
      <c r="C283" s="16">
        <v>108</v>
      </c>
      <c r="D283" s="62">
        <f t="shared" si="83"/>
        <v>8.6809741982155769E-3</v>
      </c>
      <c r="E283" s="16">
        <v>3</v>
      </c>
      <c r="F283" s="63">
        <f t="shared" si="84"/>
        <v>2.4113817217265494E-4</v>
      </c>
      <c r="G283" s="16">
        <v>2099</v>
      </c>
      <c r="H283" s="62">
        <f t="shared" si="85"/>
        <v>0.16871634113013423</v>
      </c>
      <c r="I283" s="12"/>
      <c r="J283" s="39"/>
    </row>
    <row r="284" spans="1:13" x14ac:dyDescent="0.25">
      <c r="B284" s="11" t="s">
        <v>175</v>
      </c>
      <c r="C284" s="16">
        <v>170</v>
      </c>
      <c r="D284" s="62">
        <f>+C284/$H191</f>
        <v>5.0505050505050504E-2</v>
      </c>
      <c r="E284" s="16">
        <v>5</v>
      </c>
      <c r="F284" s="63">
        <f>+E284/$H191</f>
        <v>1.4854426619132501E-3</v>
      </c>
      <c r="G284" s="16">
        <v>954</v>
      </c>
      <c r="H284" s="62">
        <f>+G284/$H191</f>
        <v>0.28342245989304815</v>
      </c>
      <c r="I284" s="12"/>
      <c r="J284" s="39"/>
    </row>
    <row r="285" spans="1:13" x14ac:dyDescent="0.25">
      <c r="B285" s="11" t="s">
        <v>176</v>
      </c>
      <c r="C285" s="16">
        <v>216</v>
      </c>
      <c r="D285" s="62">
        <f>+C285/$H195</f>
        <v>2.1853500607041682E-2</v>
      </c>
      <c r="E285" s="16">
        <v>4</v>
      </c>
      <c r="F285" s="63">
        <f>+E285/$H195</f>
        <v>4.0469445568595711E-4</v>
      </c>
      <c r="G285" s="16">
        <v>1237</v>
      </c>
      <c r="H285" s="62">
        <f>+G285/$H195</f>
        <v>0.12515176042088225</v>
      </c>
      <c r="I285" s="12"/>
      <c r="J285" s="39"/>
    </row>
    <row r="286" spans="1:13" x14ac:dyDescent="0.25">
      <c r="B286" s="11" t="s">
        <v>177</v>
      </c>
      <c r="C286" s="16">
        <v>10</v>
      </c>
      <c r="D286" s="62">
        <f>+C286/$H196</f>
        <v>4.2643923240938165E-3</v>
      </c>
      <c r="E286" s="16">
        <v>0</v>
      </c>
      <c r="F286" s="63">
        <f>+E286/$H196</f>
        <v>0</v>
      </c>
      <c r="G286" s="16">
        <v>410</v>
      </c>
      <c r="H286" s="62">
        <f>+G286/$H196</f>
        <v>0.17484008528784648</v>
      </c>
      <c r="I286" s="12"/>
      <c r="J286" s="39"/>
    </row>
    <row r="287" spans="1:13" x14ac:dyDescent="0.25">
      <c r="B287" s="11" t="s">
        <v>178</v>
      </c>
      <c r="C287" s="16">
        <v>21</v>
      </c>
      <c r="D287" s="62">
        <f>+C287/$H190</f>
        <v>1.633097441480675E-3</v>
      </c>
      <c r="E287" s="16">
        <v>0</v>
      </c>
      <c r="F287" s="63">
        <f>+E287/$H190</f>
        <v>0</v>
      </c>
      <c r="G287" s="16">
        <v>259</v>
      </c>
      <c r="H287" s="62">
        <f>+G287/$H190</f>
        <v>2.0141535111594992E-2</v>
      </c>
      <c r="I287" s="12"/>
      <c r="J287" s="39"/>
    </row>
    <row r="288" spans="1:13" x14ac:dyDescent="0.25">
      <c r="B288" s="11" t="s">
        <v>179</v>
      </c>
      <c r="C288" s="16">
        <v>21</v>
      </c>
      <c r="D288" s="62">
        <f>+C288/$H198</f>
        <v>1.8703241895261845E-3</v>
      </c>
      <c r="E288" s="16">
        <v>6</v>
      </c>
      <c r="F288" s="63">
        <f>+E288/$H198</f>
        <v>5.3437833986462414E-4</v>
      </c>
      <c r="G288" s="16">
        <v>2459</v>
      </c>
      <c r="H288" s="62">
        <f>+G288/$H198</f>
        <v>0.2190060562878518</v>
      </c>
      <c r="I288" s="12"/>
      <c r="J288" s="39"/>
    </row>
    <row r="289" spans="1:10" x14ac:dyDescent="0.25">
      <c r="B289" s="11" t="s">
        <v>180</v>
      </c>
      <c r="C289" s="16">
        <v>122</v>
      </c>
      <c r="D289" s="62">
        <f>+C289/$H199</f>
        <v>1.8757687576875768E-2</v>
      </c>
      <c r="E289" s="16">
        <v>0</v>
      </c>
      <c r="F289" s="63">
        <f>+E289/$H199</f>
        <v>0</v>
      </c>
      <c r="G289" s="16">
        <v>839</v>
      </c>
      <c r="H289" s="62">
        <f>+G289/$H199</f>
        <v>0.12899753997539976</v>
      </c>
      <c r="I289" s="12"/>
      <c r="J289" s="39"/>
    </row>
    <row r="290" spans="1:10" x14ac:dyDescent="0.25">
      <c r="B290" s="11" t="s">
        <v>181</v>
      </c>
      <c r="C290" s="16">
        <v>348</v>
      </c>
      <c r="D290" s="62">
        <f>+C290/$H200</f>
        <v>2.4239047154698056E-2</v>
      </c>
      <c r="E290" s="16">
        <v>9</v>
      </c>
      <c r="F290" s="63">
        <f>+E290/$H200</f>
        <v>6.2687190917322562E-4</v>
      </c>
      <c r="G290" s="16">
        <v>1963</v>
      </c>
      <c r="H290" s="62">
        <f>+G290/$H200</f>
        <v>0.13672772863411575</v>
      </c>
      <c r="I290" s="12"/>
      <c r="J290" s="39"/>
    </row>
    <row r="291" spans="1:10" x14ac:dyDescent="0.25">
      <c r="B291" s="11" t="s">
        <v>182</v>
      </c>
      <c r="C291" s="16">
        <v>0</v>
      </c>
      <c r="D291" s="62">
        <v>0</v>
      </c>
      <c r="E291" s="16">
        <v>0</v>
      </c>
      <c r="F291" s="63">
        <v>0</v>
      </c>
      <c r="G291" s="16">
        <v>0</v>
      </c>
      <c r="H291" s="62">
        <v>0</v>
      </c>
      <c r="I291" s="12"/>
      <c r="J291" s="39"/>
    </row>
    <row r="292" spans="1:10" x14ac:dyDescent="0.25">
      <c r="B292" s="11" t="s">
        <v>100</v>
      </c>
      <c r="C292" s="16">
        <v>1328</v>
      </c>
      <c r="D292" s="62">
        <f>+C292/$H202</f>
        <v>1.3487847733574381E-2</v>
      </c>
      <c r="E292" s="16">
        <v>42</v>
      </c>
      <c r="F292" s="63">
        <f>+E292/$H202</f>
        <v>4.2657349759798492E-4</v>
      </c>
      <c r="G292" s="16">
        <v>15183</v>
      </c>
      <c r="H292" s="62">
        <f>+G292/$H202</f>
        <v>0.15420631938167156</v>
      </c>
      <c r="I292" s="12"/>
      <c r="J292" s="39"/>
    </row>
    <row r="293" spans="1:10" x14ac:dyDescent="0.25">
      <c r="B293" s="45" t="s">
        <v>232</v>
      </c>
      <c r="C293" s="39"/>
      <c r="D293" s="12"/>
      <c r="E293" s="39"/>
      <c r="F293" s="12"/>
      <c r="G293" s="61"/>
      <c r="H293" s="68"/>
      <c r="I293" s="12"/>
      <c r="J293" s="39"/>
    </row>
    <row r="294" spans="1:10" x14ac:dyDescent="0.25">
      <c r="B294" s="45" t="s">
        <v>233</v>
      </c>
      <c r="C294" s="39"/>
      <c r="D294" s="12"/>
      <c r="E294" s="39"/>
      <c r="F294" s="12"/>
      <c r="G294" s="61"/>
      <c r="H294" s="12"/>
      <c r="I294" s="12"/>
      <c r="J294" s="39"/>
    </row>
    <row r="295" spans="1:10" x14ac:dyDescent="0.25">
      <c r="B295" s="45" t="s">
        <v>234</v>
      </c>
      <c r="C295" s="39"/>
      <c r="D295" s="39"/>
      <c r="E295" s="61"/>
      <c r="F295" s="39"/>
      <c r="G295" s="39"/>
      <c r="H295" s="39"/>
    </row>
    <row r="296" spans="1:10" x14ac:dyDescent="0.25">
      <c r="B296" s="45"/>
      <c r="C296" s="39"/>
      <c r="D296" s="39"/>
      <c r="E296" s="61"/>
      <c r="F296" s="39"/>
      <c r="G296" s="39"/>
      <c r="H296" s="39"/>
    </row>
    <row r="297" spans="1:10" x14ac:dyDescent="0.25">
      <c r="B297" s="45"/>
      <c r="C297" s="39"/>
      <c r="D297" s="39"/>
      <c r="E297" s="61"/>
      <c r="F297" s="39"/>
      <c r="G297" s="39"/>
      <c r="H297" s="39"/>
    </row>
    <row r="298" spans="1:10" x14ac:dyDescent="0.25">
      <c r="B298" s="45"/>
      <c r="C298" s="39"/>
      <c r="D298" s="39"/>
      <c r="E298" s="61"/>
      <c r="F298" s="39"/>
      <c r="G298" s="39"/>
      <c r="H298" s="39"/>
    </row>
    <row r="299" spans="1:10" x14ac:dyDescent="0.25">
      <c r="A299" s="45"/>
      <c r="B299" s="39"/>
      <c r="C299" s="39"/>
      <c r="D299" s="61"/>
      <c r="E299" s="39"/>
      <c r="F299" s="39"/>
      <c r="G299" s="39"/>
    </row>
    <row r="300" spans="1:10" x14ac:dyDescent="0.25">
      <c r="B300" s="30"/>
      <c r="C300" s="93" t="s">
        <v>235</v>
      </c>
      <c r="D300" s="93"/>
      <c r="E300" s="93"/>
      <c r="F300" s="93"/>
      <c r="G300" s="93"/>
      <c r="H300" s="93"/>
      <c r="I300" s="93"/>
      <c r="J300" s="93"/>
    </row>
    <row r="301" spans="1:10" ht="66" customHeight="1" x14ac:dyDescent="0.25">
      <c r="B301" s="30"/>
      <c r="C301" s="16" t="s">
        <v>39</v>
      </c>
      <c r="D301" s="27" t="s">
        <v>40</v>
      </c>
      <c r="E301" s="27" t="s">
        <v>41</v>
      </c>
      <c r="F301" s="27" t="s">
        <v>42</v>
      </c>
      <c r="G301" s="27" t="s">
        <v>43</v>
      </c>
      <c r="H301" s="27" t="s">
        <v>44</v>
      </c>
      <c r="I301" s="27" t="s">
        <v>45</v>
      </c>
      <c r="J301" s="27" t="s">
        <v>22</v>
      </c>
    </row>
    <row r="302" spans="1:10" x14ac:dyDescent="0.25">
      <c r="B302" s="30"/>
      <c r="C302" s="27">
        <v>114</v>
      </c>
      <c r="D302" s="27">
        <v>396</v>
      </c>
      <c r="E302" s="27">
        <v>46</v>
      </c>
      <c r="F302" s="27">
        <v>508</v>
      </c>
      <c r="G302" s="27">
        <v>133</v>
      </c>
      <c r="H302" s="27">
        <v>303</v>
      </c>
      <c r="I302" s="27">
        <v>289</v>
      </c>
      <c r="J302" s="27">
        <v>1789</v>
      </c>
    </row>
    <row r="303" spans="1:10" ht="12.75" customHeight="1" x14ac:dyDescent="0.25">
      <c r="B303" s="30"/>
      <c r="C303" s="89" t="s">
        <v>236</v>
      </c>
      <c r="D303" s="89"/>
      <c r="E303" s="89"/>
      <c r="F303" s="89"/>
      <c r="G303" s="89"/>
      <c r="H303" s="89"/>
      <c r="I303" s="89"/>
      <c r="J303" s="89"/>
    </row>
    <row r="304" spans="1:10" x14ac:dyDescent="0.25">
      <c r="B304" s="30"/>
      <c r="C304" s="30"/>
      <c r="D304" s="30"/>
      <c r="E304" s="30"/>
      <c r="F304" s="30"/>
      <c r="G304" s="30"/>
    </row>
    <row r="305" spans="2:7" x14ac:dyDescent="0.25">
      <c r="B305" s="30"/>
      <c r="C305" s="30"/>
      <c r="D305" s="30"/>
      <c r="E305" s="30"/>
      <c r="F305" s="30"/>
      <c r="G305" s="30"/>
    </row>
    <row r="306" spans="2:7" ht="27" customHeight="1" x14ac:dyDescent="0.25">
      <c r="B306" s="30"/>
      <c r="C306" s="78"/>
      <c r="D306" s="78"/>
      <c r="E306" s="105" t="s">
        <v>75</v>
      </c>
      <c r="F306" s="106"/>
      <c r="G306" s="107"/>
    </row>
    <row r="307" spans="2:7" ht="38.25" x14ac:dyDescent="0.25">
      <c r="B307" s="30"/>
      <c r="C307" s="30"/>
      <c r="D307" s="30"/>
      <c r="E307" s="23" t="s">
        <v>46</v>
      </c>
      <c r="F307" s="23" t="s">
        <v>47</v>
      </c>
      <c r="G307" s="23" t="s">
        <v>154</v>
      </c>
    </row>
    <row r="308" spans="2:7" x14ac:dyDescent="0.25">
      <c r="B308" s="30"/>
      <c r="C308" s="30"/>
      <c r="D308" s="30"/>
      <c r="E308" s="27" t="s">
        <v>48</v>
      </c>
      <c r="F308" s="2">
        <v>15499</v>
      </c>
      <c r="G308" s="15">
        <f>+F308/F310</f>
        <v>0.61416230781423364</v>
      </c>
    </row>
    <row r="309" spans="2:7" x14ac:dyDescent="0.25">
      <c r="B309" s="30"/>
      <c r="C309" s="30"/>
      <c r="D309" s="30"/>
      <c r="E309" s="27" t="s">
        <v>49</v>
      </c>
      <c r="F309" s="2">
        <v>9737</v>
      </c>
      <c r="G309" s="15">
        <f>+F309/F310</f>
        <v>0.38583769218576636</v>
      </c>
    </row>
    <row r="310" spans="2:7" x14ac:dyDescent="0.25">
      <c r="B310" s="30"/>
      <c r="C310" s="30"/>
      <c r="D310" s="30"/>
      <c r="E310" s="27" t="s">
        <v>50</v>
      </c>
      <c r="F310" s="2">
        <v>25236</v>
      </c>
      <c r="G310" s="15">
        <f>SUM(G308:G309)</f>
        <v>1</v>
      </c>
    </row>
    <row r="311" spans="2:7" x14ac:dyDescent="0.25">
      <c r="B311" s="30"/>
      <c r="C311" s="30"/>
      <c r="D311" s="30"/>
      <c r="E311" s="30"/>
      <c r="F311" s="30"/>
      <c r="G311" s="30"/>
    </row>
    <row r="312" spans="2:7" x14ac:dyDescent="0.25">
      <c r="B312" s="30"/>
      <c r="C312" s="30"/>
      <c r="D312" s="30"/>
      <c r="E312" s="30"/>
      <c r="F312" s="30"/>
      <c r="G312" s="30"/>
    </row>
    <row r="313" spans="2:7" ht="50.25" customHeight="1" x14ac:dyDescent="0.25">
      <c r="B313" s="6"/>
      <c r="C313" s="6"/>
      <c r="D313" s="6"/>
      <c r="E313" s="103" t="s">
        <v>82</v>
      </c>
      <c r="F313" s="93" t="s">
        <v>76</v>
      </c>
      <c r="G313" s="93"/>
    </row>
    <row r="314" spans="2:7" ht="25.5" x14ac:dyDescent="0.25">
      <c r="B314" s="6"/>
      <c r="C314" s="6"/>
      <c r="E314" s="104"/>
      <c r="F314" s="19" t="s">
        <v>51</v>
      </c>
      <c r="G314" s="19" t="s">
        <v>52</v>
      </c>
    </row>
    <row r="315" spans="2:7" x14ac:dyDescent="0.2">
      <c r="E315" s="11" t="s">
        <v>169</v>
      </c>
      <c r="F315" s="14">
        <v>58</v>
      </c>
      <c r="G315" s="14">
        <v>4</v>
      </c>
    </row>
    <row r="316" spans="2:7" x14ac:dyDescent="0.2">
      <c r="E316" s="11" t="s">
        <v>170</v>
      </c>
      <c r="F316" s="14">
        <v>165</v>
      </c>
      <c r="G316" s="14">
        <v>4</v>
      </c>
    </row>
    <row r="317" spans="2:7" x14ac:dyDescent="0.2">
      <c r="E317" s="11" t="s">
        <v>171</v>
      </c>
      <c r="F317" s="14">
        <v>120</v>
      </c>
      <c r="G317" s="14">
        <v>2</v>
      </c>
    </row>
    <row r="318" spans="2:7" x14ac:dyDescent="0.2">
      <c r="E318" s="11" t="s">
        <v>172</v>
      </c>
      <c r="F318" s="14">
        <v>38</v>
      </c>
      <c r="G318" s="14">
        <v>2</v>
      </c>
    </row>
    <row r="319" spans="2:7" x14ac:dyDescent="0.2">
      <c r="E319" s="11" t="s">
        <v>173</v>
      </c>
      <c r="F319" s="14">
        <v>28</v>
      </c>
      <c r="G319" s="14">
        <v>1</v>
      </c>
    </row>
    <row r="320" spans="2:7" x14ac:dyDescent="0.2">
      <c r="E320" s="11" t="s">
        <v>174</v>
      </c>
      <c r="F320" s="14">
        <v>207</v>
      </c>
      <c r="G320" s="14">
        <v>8</v>
      </c>
    </row>
    <row r="321" spans="1:7" x14ac:dyDescent="0.2">
      <c r="E321" s="11" t="s">
        <v>175</v>
      </c>
      <c r="F321" s="14">
        <v>59</v>
      </c>
      <c r="G321" s="14">
        <v>1</v>
      </c>
    </row>
    <row r="322" spans="1:7" x14ac:dyDescent="0.2">
      <c r="E322" s="11" t="s">
        <v>176</v>
      </c>
      <c r="F322" s="14">
        <v>85</v>
      </c>
      <c r="G322" s="14">
        <v>1</v>
      </c>
    </row>
    <row r="323" spans="1:7" x14ac:dyDescent="0.2">
      <c r="E323" s="11" t="s">
        <v>177</v>
      </c>
      <c r="F323" s="14">
        <v>28</v>
      </c>
      <c r="G323" s="14">
        <v>1</v>
      </c>
    </row>
    <row r="324" spans="1:7" x14ac:dyDescent="0.2">
      <c r="E324" s="11" t="s">
        <v>178</v>
      </c>
      <c r="F324" s="14">
        <v>27</v>
      </c>
      <c r="G324" s="14">
        <v>1</v>
      </c>
    </row>
    <row r="325" spans="1:7" x14ac:dyDescent="0.2">
      <c r="E325" s="11" t="s">
        <v>179</v>
      </c>
      <c r="F325" s="14">
        <v>214</v>
      </c>
      <c r="G325" s="14">
        <v>7</v>
      </c>
    </row>
    <row r="326" spans="1:7" x14ac:dyDescent="0.2">
      <c r="E326" s="11" t="s">
        <v>180</v>
      </c>
      <c r="F326" s="14">
        <v>74</v>
      </c>
      <c r="G326" s="14" t="s">
        <v>74</v>
      </c>
    </row>
    <row r="327" spans="1:7" x14ac:dyDescent="0.2">
      <c r="E327" s="11" t="s">
        <v>181</v>
      </c>
      <c r="F327" s="74">
        <v>100</v>
      </c>
      <c r="G327" s="74">
        <v>2</v>
      </c>
    </row>
    <row r="328" spans="1:7" x14ac:dyDescent="0.2">
      <c r="E328" s="11" t="s">
        <v>182</v>
      </c>
      <c r="F328" s="74">
        <v>0</v>
      </c>
      <c r="G328" s="74">
        <v>0</v>
      </c>
    </row>
    <row r="329" spans="1:7" x14ac:dyDescent="0.2">
      <c r="A329" s="6"/>
      <c r="E329" s="11" t="s">
        <v>100</v>
      </c>
      <c r="F329" s="74">
        <v>1203</v>
      </c>
      <c r="G329" s="74">
        <v>34</v>
      </c>
    </row>
    <row r="330" spans="1:7" x14ac:dyDescent="0.25">
      <c r="B330" s="6"/>
      <c r="C330" s="6"/>
      <c r="F330" s="75"/>
      <c r="G330" s="75"/>
    </row>
    <row r="332" spans="1:7" x14ac:dyDescent="0.25">
      <c r="E332" s="105" t="s">
        <v>53</v>
      </c>
      <c r="F332" s="106"/>
      <c r="G332" s="107"/>
    </row>
    <row r="333" spans="1:7" ht="25.5" x14ac:dyDescent="0.25">
      <c r="E333" s="27"/>
      <c r="F333" s="23" t="s">
        <v>55</v>
      </c>
      <c r="G333" s="23" t="s">
        <v>56</v>
      </c>
    </row>
    <row r="334" spans="1:7" ht="63.75" x14ac:dyDescent="0.25">
      <c r="E334" s="23" t="s">
        <v>54</v>
      </c>
      <c r="F334" s="27" t="s">
        <v>58</v>
      </c>
      <c r="G334" s="2">
        <v>1</v>
      </c>
    </row>
    <row r="335" spans="1:7" ht="63.75" x14ac:dyDescent="0.25">
      <c r="E335" s="81" t="s">
        <v>57</v>
      </c>
      <c r="F335" s="27" t="s">
        <v>59</v>
      </c>
      <c r="G335" s="2">
        <v>0</v>
      </c>
    </row>
    <row r="336" spans="1:7" ht="63.75" x14ac:dyDescent="0.25">
      <c r="E336" s="81"/>
      <c r="F336" s="27" t="s">
        <v>78</v>
      </c>
      <c r="G336" s="2">
        <v>1</v>
      </c>
    </row>
    <row r="337" spans="5:7" ht="25.5" x14ac:dyDescent="0.25">
      <c r="E337" s="81" t="s">
        <v>60</v>
      </c>
      <c r="F337" s="27" t="s">
        <v>61</v>
      </c>
      <c r="G337" s="2">
        <v>1</v>
      </c>
    </row>
    <row r="338" spans="5:7" ht="25.5" x14ac:dyDescent="0.25">
      <c r="E338" s="81"/>
      <c r="F338" s="27" t="s">
        <v>62</v>
      </c>
      <c r="G338" s="2">
        <v>1</v>
      </c>
    </row>
    <row r="339" spans="5:7" ht="25.5" x14ac:dyDescent="0.25">
      <c r="E339" s="7" t="s">
        <v>63</v>
      </c>
      <c r="F339" s="27" t="s">
        <v>77</v>
      </c>
      <c r="G339" s="3">
        <v>93</v>
      </c>
    </row>
    <row r="340" spans="5:7" ht="38.25" x14ac:dyDescent="0.25">
      <c r="E340" s="27" t="s">
        <v>64</v>
      </c>
      <c r="F340" s="27" t="s">
        <v>65</v>
      </c>
      <c r="G340" s="2">
        <v>2</v>
      </c>
    </row>
    <row r="341" spans="5:7" ht="38.25" x14ac:dyDescent="0.25">
      <c r="E341" s="27" t="s">
        <v>66</v>
      </c>
      <c r="F341" s="4" t="s">
        <v>67</v>
      </c>
      <c r="G341" s="2">
        <v>4</v>
      </c>
    </row>
    <row r="342" spans="5:7" ht="25.5" x14ac:dyDescent="0.25">
      <c r="E342" s="4" t="s">
        <v>68</v>
      </c>
      <c r="F342" s="27" t="s">
        <v>69</v>
      </c>
      <c r="G342" s="2">
        <v>1</v>
      </c>
    </row>
    <row r="343" spans="5:7" ht="38.25" x14ac:dyDescent="0.25">
      <c r="E343" s="4" t="s">
        <v>70</v>
      </c>
      <c r="F343" s="27" t="s">
        <v>71</v>
      </c>
      <c r="G343" s="2">
        <v>7</v>
      </c>
    </row>
    <row r="344" spans="5:7" ht="38.25" x14ac:dyDescent="0.25">
      <c r="E344" s="4" t="s">
        <v>72</v>
      </c>
      <c r="F344" s="4" t="s">
        <v>73</v>
      </c>
      <c r="G344" s="5">
        <v>20</v>
      </c>
    </row>
    <row r="345" spans="5:7" ht="45" customHeight="1" x14ac:dyDescent="0.25">
      <c r="E345" s="4" t="s">
        <v>80</v>
      </c>
      <c r="F345" s="4" t="s">
        <v>81</v>
      </c>
      <c r="G345" s="2">
        <v>32</v>
      </c>
    </row>
    <row r="346" spans="5:7" ht="30.75" customHeight="1" x14ac:dyDescent="0.25">
      <c r="E346" s="20" t="s">
        <v>79</v>
      </c>
    </row>
    <row r="369" ht="38.25" customHeight="1" x14ac:dyDescent="0.25"/>
    <row r="377" ht="39.75" customHeight="1" x14ac:dyDescent="0.25"/>
    <row r="378" ht="57" customHeight="1" x14ac:dyDescent="0.25"/>
    <row r="379" ht="48" customHeight="1" x14ac:dyDescent="0.25"/>
    <row r="380" ht="63.75" customHeight="1" x14ac:dyDescent="0.25"/>
    <row r="381" ht="39.75" customHeight="1" x14ac:dyDescent="0.25"/>
    <row r="382" ht="42" customHeight="1" x14ac:dyDescent="0.25"/>
    <row r="383" ht="43.5" customHeight="1" x14ac:dyDescent="0.25"/>
    <row r="385" spans="1:5" ht="38.25" customHeight="1" x14ac:dyDescent="0.25"/>
    <row r="386" spans="1:5" ht="38.25" customHeight="1" x14ac:dyDescent="0.25"/>
    <row r="388" spans="1:5" ht="51" customHeight="1" x14ac:dyDescent="0.25"/>
    <row r="390" spans="1:5" ht="38.25" customHeight="1" x14ac:dyDescent="0.25"/>
    <row r="392" spans="1:5" x14ac:dyDescent="0.25">
      <c r="B392" s="10"/>
      <c r="C392" s="6"/>
    </row>
    <row r="393" spans="1:5" x14ac:dyDescent="0.25">
      <c r="B393" s="21"/>
      <c r="C393" s="6"/>
      <c r="E393" s="6"/>
    </row>
    <row r="394" spans="1:5" x14ac:dyDescent="0.25">
      <c r="A394" s="1"/>
      <c r="E394" s="6"/>
    </row>
    <row r="395" spans="1:5" x14ac:dyDescent="0.25">
      <c r="A395" s="6"/>
    </row>
    <row r="396" spans="1:5" ht="12.75" customHeight="1" x14ac:dyDescent="0.25"/>
    <row r="404" ht="45.75" customHeight="1" x14ac:dyDescent="0.25"/>
    <row r="405" ht="46.5" customHeight="1" x14ac:dyDescent="0.25"/>
    <row r="414" ht="20.25" customHeight="1" x14ac:dyDescent="0.25"/>
    <row r="455" ht="22.5" customHeight="1" x14ac:dyDescent="0.25"/>
  </sheetData>
  <mergeCells count="130">
    <mergeCell ref="J98:K98"/>
    <mergeCell ref="J99:K99"/>
    <mergeCell ref="J100:K100"/>
    <mergeCell ref="J104:K104"/>
    <mergeCell ref="I191:J191"/>
    <mergeCell ref="I195:J195"/>
    <mergeCell ref="I196:J196"/>
    <mergeCell ref="K124:K127"/>
    <mergeCell ref="H41:I41"/>
    <mergeCell ref="H42:I42"/>
    <mergeCell ref="H43:I43"/>
    <mergeCell ref="J107:K107"/>
    <mergeCell ref="J96:K96"/>
    <mergeCell ref="J97:K97"/>
    <mergeCell ref="J105:K105"/>
    <mergeCell ref="J106:K106"/>
    <mergeCell ref="C70:M71"/>
    <mergeCell ref="J103:K103"/>
    <mergeCell ref="I192:J192"/>
    <mergeCell ref="I193:J193"/>
    <mergeCell ref="I194:J194"/>
    <mergeCell ref="G128:G130"/>
    <mergeCell ref="J128:J130"/>
    <mergeCell ref="K128:K130"/>
    <mergeCell ref="E335:E336"/>
    <mergeCell ref="E337:E338"/>
    <mergeCell ref="A70:A73"/>
    <mergeCell ref="B48:B51"/>
    <mergeCell ref="C48:C51"/>
    <mergeCell ref="E332:G332"/>
    <mergeCell ref="B143:K143"/>
    <mergeCell ref="B144:B145"/>
    <mergeCell ref="A165:A166"/>
    <mergeCell ref="E306:G306"/>
    <mergeCell ref="B208:H208"/>
    <mergeCell ref="I208:L208"/>
    <mergeCell ref="C254:H254"/>
    <mergeCell ref="B185:J185"/>
    <mergeCell ref="B186:G186"/>
    <mergeCell ref="A164:L164"/>
    <mergeCell ref="C300:J300"/>
    <mergeCell ref="G165:L165"/>
    <mergeCell ref="H186:H187"/>
    <mergeCell ref="I201:J201"/>
    <mergeCell ref="H72:M72"/>
    <mergeCell ref="D92:K93"/>
    <mergeCell ref="D48:L49"/>
    <mergeCell ref="I197:J197"/>
    <mergeCell ref="A2:M2"/>
    <mergeCell ref="A3:M3"/>
    <mergeCell ref="A7:M7"/>
    <mergeCell ref="C28:I28"/>
    <mergeCell ref="H29:I29"/>
    <mergeCell ref="C8:I8"/>
    <mergeCell ref="H10:H11"/>
    <mergeCell ref="I10:I11"/>
    <mergeCell ref="H12:H14"/>
    <mergeCell ref="I12:I14"/>
    <mergeCell ref="H15:H17"/>
    <mergeCell ref="I15:I17"/>
    <mergeCell ref="A4:M4"/>
    <mergeCell ref="A5:M5"/>
    <mergeCell ref="A6:M6"/>
    <mergeCell ref="H18:H21"/>
    <mergeCell ref="I18:I21"/>
    <mergeCell ref="H22:H24"/>
    <mergeCell ref="I22:I24"/>
    <mergeCell ref="C26:I26"/>
    <mergeCell ref="G118:G120"/>
    <mergeCell ref="J118:J120"/>
    <mergeCell ref="K118:K120"/>
    <mergeCell ref="G121:G123"/>
    <mergeCell ref="J121:J123"/>
    <mergeCell ref="E313:E314"/>
    <mergeCell ref="F313:G313"/>
    <mergeCell ref="C303:J303"/>
    <mergeCell ref="B132:K132"/>
    <mergeCell ref="B276:B277"/>
    <mergeCell ref="C276:H276"/>
    <mergeCell ref="B228:B229"/>
    <mergeCell ref="C228:I228"/>
    <mergeCell ref="I190:J190"/>
    <mergeCell ref="I198:J198"/>
    <mergeCell ref="I186:J187"/>
    <mergeCell ref="I188:J188"/>
    <mergeCell ref="I189:J189"/>
    <mergeCell ref="I200:J200"/>
    <mergeCell ref="I199:J199"/>
    <mergeCell ref="B203:H203"/>
    <mergeCell ref="I202:J202"/>
    <mergeCell ref="H30:I30"/>
    <mergeCell ref="H31:I31"/>
    <mergeCell ref="H32:I32"/>
    <mergeCell ref="H40:I40"/>
    <mergeCell ref="H44:I44"/>
    <mergeCell ref="C45:I45"/>
    <mergeCell ref="D50:G50"/>
    <mergeCell ref="H50:L50"/>
    <mergeCell ref="H36:I36"/>
    <mergeCell ref="H37:I37"/>
    <mergeCell ref="H33:I33"/>
    <mergeCell ref="H34:I34"/>
    <mergeCell ref="H35:I35"/>
    <mergeCell ref="H38:I38"/>
    <mergeCell ref="H39:I39"/>
    <mergeCell ref="C46:I46"/>
    <mergeCell ref="B92:B95"/>
    <mergeCell ref="C92:C95"/>
    <mergeCell ref="D94:H94"/>
    <mergeCell ref="I94:I95"/>
    <mergeCell ref="J94:K95"/>
    <mergeCell ref="B111:F111"/>
    <mergeCell ref="A182:E182"/>
    <mergeCell ref="B70:B73"/>
    <mergeCell ref="C72:G72"/>
    <mergeCell ref="J108:K108"/>
    <mergeCell ref="J109:K109"/>
    <mergeCell ref="K121:K123"/>
    <mergeCell ref="J110:K110"/>
    <mergeCell ref="B114:K114"/>
    <mergeCell ref="G116:G117"/>
    <mergeCell ref="J116:J117"/>
    <mergeCell ref="K116:K117"/>
    <mergeCell ref="C144:F144"/>
    <mergeCell ref="G144:K144"/>
    <mergeCell ref="B165:F165"/>
    <mergeCell ref="G124:G127"/>
    <mergeCell ref="J124:J127"/>
    <mergeCell ref="J101:K101"/>
    <mergeCell ref="J102:K102"/>
  </mergeCells>
  <pageMargins left="0.7" right="0.7" top="0.75" bottom="0.75" header="0.3" footer="0.3"/>
  <pageSetup scale="36" fitToHeight="0" orientation="portrait" r:id="rId1"/>
  <rowBreaks count="3" manualBreakCount="3">
    <brk id="112" max="12" man="1"/>
    <brk id="139" max="12" man="1"/>
    <brk id="29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Comuna 21</vt:lpstr>
      <vt:lpstr>'Comuna 21'!Área_de_impresión</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FRAGATA</dc:creator>
  <cp:lastModifiedBy>Luffi</cp:lastModifiedBy>
  <cp:lastPrinted>2014-09-24T19:32:26Z</cp:lastPrinted>
  <dcterms:created xsi:type="dcterms:W3CDTF">2014-05-12T17:20:30Z</dcterms:created>
  <dcterms:modified xsi:type="dcterms:W3CDTF">2014-11-13T21:49:37Z</dcterms:modified>
</cp:coreProperties>
</file>