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0" yWindow="180" windowWidth="17400" windowHeight="6855"/>
  </bookViews>
  <sheets>
    <sheet name="Comuna 20" sheetId="3" r:id="rId1"/>
  </sheets>
  <definedNames>
    <definedName name="_xlnm.Print_Area" localSheetId="0">'Comuna 20'!$A$1:$M$350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1" i="3" l="1"/>
  <c r="F252" i="3"/>
  <c r="F253" i="3"/>
  <c r="F254" i="3"/>
  <c r="H251" i="3"/>
  <c r="H252" i="3"/>
  <c r="H253" i="3"/>
  <c r="H254" i="3"/>
  <c r="D251" i="3"/>
  <c r="D252" i="3"/>
  <c r="D253" i="3"/>
  <c r="D254" i="3"/>
  <c r="H231" i="3" l="1"/>
  <c r="H232" i="3"/>
  <c r="H233" i="3"/>
  <c r="H234" i="3"/>
  <c r="H235" i="3"/>
  <c r="H236" i="3"/>
  <c r="H237" i="3"/>
  <c r="H238" i="3"/>
  <c r="H239" i="3"/>
  <c r="H240" i="3"/>
  <c r="H241" i="3"/>
  <c r="H230" i="3"/>
  <c r="F231" i="3"/>
  <c r="F232" i="3"/>
  <c r="F233" i="3"/>
  <c r="F234" i="3"/>
  <c r="F235" i="3"/>
  <c r="F236" i="3"/>
  <c r="F237" i="3"/>
  <c r="F238" i="3"/>
  <c r="F239" i="3"/>
  <c r="F240" i="3"/>
  <c r="F241" i="3"/>
  <c r="F230" i="3"/>
  <c r="D231" i="3"/>
  <c r="D232" i="3"/>
  <c r="D233" i="3"/>
  <c r="D234" i="3"/>
  <c r="D235" i="3"/>
  <c r="D236" i="3"/>
  <c r="D237" i="3"/>
  <c r="D238" i="3"/>
  <c r="D239" i="3"/>
  <c r="D240" i="3"/>
  <c r="D241" i="3"/>
  <c r="D230" i="3"/>
  <c r="D218" i="3"/>
  <c r="E218" i="3"/>
  <c r="F218" i="3"/>
  <c r="G218" i="3"/>
  <c r="H218" i="3"/>
  <c r="I218" i="3"/>
  <c r="C218" i="3"/>
  <c r="I171" i="3"/>
  <c r="I172" i="3"/>
  <c r="I173" i="3"/>
  <c r="I174" i="3"/>
  <c r="F171" i="3"/>
  <c r="F172" i="3"/>
  <c r="F173" i="3"/>
  <c r="F174" i="3"/>
  <c r="K152" i="3"/>
  <c r="K153" i="3"/>
  <c r="K154" i="3"/>
  <c r="K155" i="3"/>
  <c r="E152" i="3"/>
  <c r="E153" i="3"/>
  <c r="E154" i="3"/>
  <c r="E155" i="3"/>
  <c r="J134" i="3"/>
  <c r="J135" i="3"/>
  <c r="J136" i="3"/>
  <c r="J137" i="3"/>
  <c r="E134" i="3"/>
  <c r="E135" i="3"/>
  <c r="E136" i="3"/>
  <c r="E137" i="3"/>
  <c r="J88" i="3" l="1"/>
  <c r="J89" i="3"/>
  <c r="J90" i="3"/>
  <c r="J91" i="3"/>
  <c r="G88" i="3"/>
  <c r="G89" i="3"/>
  <c r="G90" i="3"/>
  <c r="G91" i="3"/>
  <c r="C97" i="3"/>
  <c r="L70" i="3"/>
  <c r="L71" i="3"/>
  <c r="L72" i="3"/>
  <c r="L73" i="3"/>
  <c r="F70" i="3"/>
  <c r="F71" i="3"/>
  <c r="F72" i="3"/>
  <c r="F73" i="3"/>
  <c r="B78" i="3"/>
  <c r="C59" i="3"/>
  <c r="K51" i="3"/>
  <c r="K52" i="3"/>
  <c r="K53" i="3"/>
  <c r="K54" i="3"/>
  <c r="F51" i="3"/>
  <c r="F52" i="3"/>
  <c r="F53" i="3"/>
  <c r="F54" i="3"/>
  <c r="H33" i="3"/>
  <c r="E33" i="3" s="1"/>
  <c r="H34" i="3"/>
  <c r="G34" i="3" s="1"/>
  <c r="H35" i="3"/>
  <c r="G35" i="3" s="1"/>
  <c r="H36" i="3"/>
  <c r="G36" i="3" s="1"/>
  <c r="G33" i="3"/>
  <c r="E35" i="3" l="1"/>
  <c r="E36" i="3"/>
  <c r="E34" i="3"/>
  <c r="H250" i="3" l="1"/>
  <c r="H255" i="3"/>
  <c r="H256" i="3"/>
  <c r="H257" i="3"/>
  <c r="H258" i="3"/>
  <c r="H259" i="3"/>
  <c r="H260" i="3"/>
  <c r="F250" i="3"/>
  <c r="F255" i="3"/>
  <c r="F256" i="3"/>
  <c r="F257" i="3"/>
  <c r="F258" i="3"/>
  <c r="F259" i="3"/>
  <c r="F260" i="3"/>
  <c r="D250" i="3"/>
  <c r="D255" i="3"/>
  <c r="D256" i="3"/>
  <c r="D257" i="3"/>
  <c r="D258" i="3"/>
  <c r="D259" i="3"/>
  <c r="D260" i="3"/>
  <c r="I169" i="3"/>
  <c r="I170" i="3"/>
  <c r="I175" i="3"/>
  <c r="I176" i="3"/>
  <c r="I177" i="3"/>
  <c r="I178" i="3"/>
  <c r="F169" i="3"/>
  <c r="F170" i="3"/>
  <c r="F175" i="3"/>
  <c r="F176" i="3"/>
  <c r="F177" i="3"/>
  <c r="F178" i="3"/>
  <c r="K151" i="3"/>
  <c r="K156" i="3"/>
  <c r="K157" i="3"/>
  <c r="K158" i="3"/>
  <c r="K159" i="3"/>
  <c r="K160" i="3"/>
  <c r="E151" i="3"/>
  <c r="E156" i="3"/>
  <c r="E157" i="3"/>
  <c r="E158" i="3"/>
  <c r="E159" i="3"/>
  <c r="E160" i="3"/>
  <c r="J133" i="3" l="1"/>
  <c r="J138" i="3"/>
  <c r="J139" i="3"/>
  <c r="J140" i="3"/>
  <c r="J141" i="3"/>
  <c r="J142" i="3"/>
  <c r="E133" i="3"/>
  <c r="E138" i="3"/>
  <c r="E139" i="3"/>
  <c r="E140" i="3"/>
  <c r="E141" i="3"/>
  <c r="E142" i="3"/>
  <c r="E132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J94" i="3"/>
  <c r="G94" i="3"/>
  <c r="G95" i="3"/>
  <c r="G96" i="3"/>
  <c r="L75" i="3"/>
  <c r="L76" i="3"/>
  <c r="L77" i="3"/>
  <c r="F75" i="3"/>
  <c r="F76" i="3"/>
  <c r="F77" i="3"/>
  <c r="K56" i="3"/>
  <c r="K57" i="3"/>
  <c r="K58" i="3"/>
  <c r="F56" i="3"/>
  <c r="F57" i="3"/>
  <c r="F58" i="3"/>
  <c r="H41" i="3"/>
  <c r="E41" i="3" s="1"/>
  <c r="H40" i="3"/>
  <c r="G40" i="3" s="1"/>
  <c r="H31" i="3"/>
  <c r="E31" i="3" s="1"/>
  <c r="H32" i="3"/>
  <c r="G32" i="3" s="1"/>
  <c r="H37" i="3"/>
  <c r="E37" i="3" s="1"/>
  <c r="H38" i="3"/>
  <c r="G38" i="3" s="1"/>
  <c r="H39" i="3"/>
  <c r="E39" i="3" s="1"/>
  <c r="H30" i="3"/>
  <c r="G30" i="3" s="1"/>
  <c r="J95" i="3" l="1"/>
  <c r="J96" i="3"/>
  <c r="G41" i="3"/>
  <c r="G39" i="3"/>
  <c r="G37" i="3"/>
  <c r="G31" i="3"/>
  <c r="E40" i="3"/>
  <c r="E38" i="3"/>
  <c r="E32" i="3"/>
  <c r="L74" i="3" l="1"/>
  <c r="L69" i="3"/>
  <c r="L68" i="3"/>
  <c r="L67" i="3"/>
  <c r="F74" i="3"/>
  <c r="F69" i="3"/>
  <c r="F68" i="3"/>
  <c r="F67" i="3"/>
  <c r="G277" i="3"/>
  <c r="G276" i="3"/>
  <c r="H249" i="3"/>
  <c r="F249" i="3"/>
  <c r="D249" i="3"/>
  <c r="I179" i="3"/>
  <c r="I168" i="3"/>
  <c r="F179" i="3"/>
  <c r="F168" i="3"/>
  <c r="K161" i="3"/>
  <c r="K150" i="3"/>
  <c r="E161" i="3"/>
  <c r="E150" i="3"/>
  <c r="J143" i="3"/>
  <c r="J132" i="3"/>
  <c r="E195" i="3"/>
  <c r="G195" i="3" s="1"/>
  <c r="E194" i="3"/>
  <c r="G194" i="3" s="1"/>
  <c r="K194" i="3" s="1"/>
  <c r="E193" i="3"/>
  <c r="F193" i="3" s="1"/>
  <c r="J193" i="3" s="1"/>
  <c r="E191" i="3"/>
  <c r="G191" i="3" s="1"/>
  <c r="K191" i="3" s="1"/>
  <c r="E190" i="3"/>
  <c r="G190" i="3" s="1"/>
  <c r="K190" i="3" s="1"/>
  <c r="E192" i="3"/>
  <c r="F192" i="3" s="1"/>
  <c r="J192" i="3" s="1"/>
  <c r="E189" i="3"/>
  <c r="G189" i="3" s="1"/>
  <c r="K189" i="3" s="1"/>
  <c r="E188" i="3"/>
  <c r="F188" i="3" s="1"/>
  <c r="E187" i="3"/>
  <c r="G187" i="3" s="1"/>
  <c r="E143" i="3"/>
  <c r="F118" i="3"/>
  <c r="F103" i="3"/>
  <c r="J97" i="3"/>
  <c r="G93" i="3"/>
  <c r="G92" i="3"/>
  <c r="G87" i="3"/>
  <c r="G86" i="3"/>
  <c r="K55" i="3"/>
  <c r="F55" i="3"/>
  <c r="K50" i="3"/>
  <c r="F50" i="3"/>
  <c r="K49" i="3"/>
  <c r="F49" i="3"/>
  <c r="K48" i="3"/>
  <c r="F48" i="3"/>
  <c r="F25" i="3"/>
  <c r="F24" i="3"/>
  <c r="H117" i="3" s="1"/>
  <c r="I117" i="3" s="1"/>
  <c r="F23" i="3"/>
  <c r="H116" i="3" s="1"/>
  <c r="I116" i="3" s="1"/>
  <c r="F22" i="3"/>
  <c r="H115" i="3" s="1"/>
  <c r="F21" i="3"/>
  <c r="H114" i="3" s="1"/>
  <c r="I114" i="3" s="1"/>
  <c r="F20" i="3"/>
  <c r="H113" i="3" s="1"/>
  <c r="I113" i="3" s="1"/>
  <c r="F19" i="3"/>
  <c r="H112" i="3" s="1"/>
  <c r="I112" i="3" s="1"/>
  <c r="F18" i="3"/>
  <c r="H111" i="3" s="1"/>
  <c r="I111" i="3" s="1"/>
  <c r="F17" i="3"/>
  <c r="H110" i="3" s="1"/>
  <c r="I110" i="3" s="1"/>
  <c r="F16" i="3"/>
  <c r="H109" i="3" s="1"/>
  <c r="I109" i="3" s="1"/>
  <c r="F15" i="3"/>
  <c r="H108" i="3" s="1"/>
  <c r="I108" i="3" s="1"/>
  <c r="F14" i="3"/>
  <c r="H107" i="3" s="1"/>
  <c r="I107" i="3" s="1"/>
  <c r="F13" i="3"/>
  <c r="H106" i="3" s="1"/>
  <c r="I106" i="3" s="1"/>
  <c r="F12" i="3"/>
  <c r="H105" i="3" s="1"/>
  <c r="I105" i="3" s="1"/>
  <c r="F11" i="3"/>
  <c r="H104" i="3" s="1"/>
  <c r="I104" i="3" s="1"/>
  <c r="F10" i="3"/>
  <c r="H103" i="3" s="1"/>
  <c r="F136" i="3" l="1"/>
  <c r="F134" i="3"/>
  <c r="F137" i="3"/>
  <c r="F135" i="3"/>
  <c r="F153" i="3"/>
  <c r="F155" i="3"/>
  <c r="F152" i="3"/>
  <c r="F154" i="3"/>
  <c r="G173" i="3"/>
  <c r="G172" i="3"/>
  <c r="G174" i="3"/>
  <c r="G171" i="3"/>
  <c r="K134" i="3"/>
  <c r="K136" i="3"/>
  <c r="K135" i="3"/>
  <c r="K137" i="3"/>
  <c r="L155" i="3"/>
  <c r="L152" i="3"/>
  <c r="L154" i="3"/>
  <c r="L153" i="3"/>
  <c r="F150" i="3"/>
  <c r="F161" i="3"/>
  <c r="F160" i="3"/>
  <c r="F156" i="3"/>
  <c r="F157" i="3"/>
  <c r="F158" i="3"/>
  <c r="F159" i="3"/>
  <c r="F151" i="3"/>
  <c r="G179" i="3"/>
  <c r="G178" i="3"/>
  <c r="G170" i="3"/>
  <c r="G175" i="3"/>
  <c r="G176" i="3"/>
  <c r="G177" i="3"/>
  <c r="G169" i="3"/>
  <c r="L161" i="3"/>
  <c r="L160" i="3"/>
  <c r="L156" i="3"/>
  <c r="L157" i="3"/>
  <c r="L158" i="3"/>
  <c r="L159" i="3"/>
  <c r="L151" i="3"/>
  <c r="K132" i="3"/>
  <c r="F143" i="3"/>
  <c r="F142" i="3"/>
  <c r="F138" i="3"/>
  <c r="F141" i="3"/>
  <c r="F133" i="3"/>
  <c r="F140" i="3"/>
  <c r="F139" i="3"/>
  <c r="F132" i="3"/>
  <c r="K143" i="3"/>
  <c r="K140" i="3"/>
  <c r="K139" i="3"/>
  <c r="K142" i="3"/>
  <c r="K138" i="3"/>
  <c r="K141" i="3"/>
  <c r="K133" i="3"/>
  <c r="J103" i="3"/>
  <c r="J115" i="3"/>
  <c r="I103" i="3"/>
  <c r="J105" i="3"/>
  <c r="J108" i="3"/>
  <c r="J111" i="3"/>
  <c r="I115" i="3"/>
  <c r="J118" i="3"/>
  <c r="G25" i="3"/>
  <c r="H118" i="3"/>
  <c r="I118" i="3" s="1"/>
  <c r="J93" i="3"/>
  <c r="G278" i="3"/>
  <c r="L78" i="3"/>
  <c r="F78" i="3"/>
  <c r="J187" i="3"/>
  <c r="K187" i="3"/>
  <c r="G168" i="3"/>
  <c r="L150" i="3"/>
  <c r="J86" i="3"/>
  <c r="J87" i="3"/>
  <c r="F59" i="3"/>
  <c r="G105" i="3"/>
  <c r="G97" i="3"/>
  <c r="E30" i="3"/>
  <c r="G111" i="3"/>
  <c r="G103" i="3"/>
  <c r="G108" i="3"/>
  <c r="G22" i="3"/>
  <c r="G15" i="3"/>
  <c r="G10" i="3"/>
  <c r="G19" i="3"/>
  <c r="G13" i="3"/>
  <c r="G16" i="3"/>
  <c r="G20" i="3"/>
  <c r="G11" i="3"/>
  <c r="G14" i="3"/>
  <c r="G17" i="3"/>
  <c r="G23" i="3"/>
  <c r="G12" i="3"/>
  <c r="G18" i="3"/>
  <c r="G21" i="3"/>
  <c r="G24" i="3"/>
  <c r="K59" i="3"/>
  <c r="J92" i="3"/>
  <c r="G115" i="3"/>
  <c r="F187" i="3"/>
  <c r="H187" i="3" s="1"/>
  <c r="F189" i="3"/>
  <c r="F190" i="3"/>
  <c r="F191" i="3"/>
  <c r="F194" i="3"/>
  <c r="F195" i="3"/>
  <c r="H195" i="3" s="1"/>
  <c r="G188" i="3"/>
  <c r="H188" i="3" s="1"/>
  <c r="G192" i="3"/>
  <c r="G193" i="3"/>
  <c r="H88" i="3" l="1"/>
  <c r="H91" i="3"/>
  <c r="H90" i="3"/>
  <c r="H89" i="3"/>
  <c r="M72" i="3"/>
  <c r="M70" i="3"/>
  <c r="M73" i="3"/>
  <c r="M71" i="3"/>
  <c r="G73" i="3"/>
  <c r="G71" i="3"/>
  <c r="G72" i="3"/>
  <c r="G70" i="3"/>
  <c r="G51" i="3"/>
  <c r="G53" i="3"/>
  <c r="G52" i="3"/>
  <c r="G54" i="3"/>
  <c r="L53" i="3"/>
  <c r="L51" i="3"/>
  <c r="L54" i="3"/>
  <c r="L52" i="3"/>
  <c r="H86" i="3"/>
  <c r="H95" i="3"/>
  <c r="H96" i="3"/>
  <c r="H94" i="3"/>
  <c r="M78" i="3"/>
  <c r="M68" i="3"/>
  <c r="M75" i="3"/>
  <c r="M77" i="3"/>
  <c r="M69" i="3"/>
  <c r="M67" i="3"/>
  <c r="M76" i="3"/>
  <c r="G67" i="3"/>
  <c r="G76" i="3"/>
  <c r="G75" i="3"/>
  <c r="G77" i="3"/>
  <c r="L59" i="3"/>
  <c r="L58" i="3"/>
  <c r="L57" i="3"/>
  <c r="L56" i="3"/>
  <c r="G59" i="3"/>
  <c r="G56" i="3"/>
  <c r="G58" i="3"/>
  <c r="G57" i="3"/>
  <c r="G68" i="3"/>
  <c r="M74" i="3"/>
  <c r="G69" i="3"/>
  <c r="G74" i="3"/>
  <c r="G78" i="3"/>
  <c r="H190" i="3"/>
  <c r="J190" i="3"/>
  <c r="L190" i="3" s="1"/>
  <c r="H192" i="3"/>
  <c r="K192" i="3"/>
  <c r="L192" i="3" s="1"/>
  <c r="H189" i="3"/>
  <c r="J189" i="3"/>
  <c r="L189" i="3" s="1"/>
  <c r="H194" i="3"/>
  <c r="J194" i="3"/>
  <c r="L194" i="3" s="1"/>
  <c r="H191" i="3"/>
  <c r="J191" i="3"/>
  <c r="L191" i="3" s="1"/>
  <c r="H193" i="3"/>
  <c r="K193" i="3"/>
  <c r="L193" i="3" s="1"/>
  <c r="L187" i="3"/>
  <c r="G49" i="3"/>
  <c r="G48" i="3"/>
  <c r="G118" i="3"/>
  <c r="G50" i="3"/>
  <c r="G55" i="3"/>
  <c r="H10" i="3"/>
  <c r="H97" i="3"/>
  <c r="H93" i="3"/>
  <c r="H92" i="3"/>
  <c r="H87" i="3"/>
  <c r="H22" i="3"/>
  <c r="H15" i="3"/>
  <c r="L48" i="3"/>
  <c r="H18" i="3"/>
  <c r="H12" i="3"/>
  <c r="L49" i="3"/>
  <c r="L55" i="3"/>
  <c r="L50" i="3"/>
  <c r="H25" i="3" l="1"/>
</calcChain>
</file>

<file path=xl/sharedStrings.xml><?xml version="1.0" encoding="utf-8"?>
<sst xmlns="http://schemas.openxmlformats.org/spreadsheetml/2006/main" count="427" uniqueCount="232">
  <si>
    <t>Alcaldía de Santiago de Cali</t>
  </si>
  <si>
    <t>Secretaria de Bienestar Social</t>
  </si>
  <si>
    <t>Asesoría de Participación Ciudadana</t>
  </si>
  <si>
    <t>Ficha de caracterización socio-económica de los barrios de Santiago de Cali 
(Diagnóstico Descriptivo)</t>
  </si>
  <si>
    <t>Total  Hombres</t>
  </si>
  <si>
    <t>Total Mujeres</t>
  </si>
  <si>
    <t>Total Personas</t>
  </si>
  <si>
    <t>De 0 a 4 años</t>
  </si>
  <si>
    <t>De 5 a 9 años</t>
  </si>
  <si>
    <t>De 10 a 14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</si>
  <si>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</si>
  <si>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</si>
  <si>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</si>
  <si>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</si>
  <si>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</si>
  <si>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</si>
  <si>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</si>
  <si>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</si>
  <si>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</si>
  <si>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</si>
  <si>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</si>
  <si>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años o más</t>
  </si>
  <si>
    <t xml:space="preserve">Total </t>
  </si>
  <si>
    <t>Si Asiste</t>
  </si>
  <si>
    <t>No Asiste</t>
  </si>
  <si>
    <t>0 - 4 años</t>
  </si>
  <si>
    <t>5 años</t>
  </si>
  <si>
    <t>6 - 10 años</t>
  </si>
  <si>
    <t>11 - 16 años</t>
  </si>
  <si>
    <t>11 - 14 años</t>
  </si>
  <si>
    <t>15 - 16 años</t>
  </si>
  <si>
    <t>17 - 21 años</t>
  </si>
  <si>
    <t>22 años y más</t>
  </si>
  <si>
    <t>Total personas</t>
  </si>
  <si>
    <t>Primaria</t>
  </si>
  <si>
    <t>Secundaria</t>
  </si>
  <si>
    <t>Técnica o tecnológica</t>
  </si>
  <si>
    <t>Universidad</t>
  </si>
  <si>
    <t xml:space="preserve"> Ninguno</t>
  </si>
  <si>
    <t>Ceguera total</t>
  </si>
  <si>
    <t>Sordera Total</t>
  </si>
  <si>
    <t>Mudez</t>
  </si>
  <si>
    <t>Dificultad para moverse o caminar por sí mismo</t>
  </si>
  <si>
    <t>Dificultad para bañarse, vestirse, alimentarse por sí mismo</t>
  </si>
  <si>
    <t>Dificultad para salir a la calle sin ayuda o compañía</t>
  </si>
  <si>
    <t>Dificultad para entender o aprender</t>
  </si>
  <si>
    <t>Sexo</t>
  </si>
  <si>
    <t>Número de personas</t>
  </si>
  <si>
    <t>Hombre</t>
  </si>
  <si>
    <t>Mujer</t>
  </si>
  <si>
    <t>Total</t>
  </si>
  <si>
    <t>Mujeres menores de 15 años</t>
  </si>
  <si>
    <t>Mujeres Entre 15 y 19 años</t>
  </si>
  <si>
    <t xml:space="preserve">Balance de Equipamientos colectivos existentes </t>
  </si>
  <si>
    <t>Sector</t>
  </si>
  <si>
    <t>Tipo de Equipamiento</t>
  </si>
  <si>
    <t>Numero (Cantidad)</t>
  </si>
  <si>
    <t>Educación</t>
  </si>
  <si>
    <t>No. de Instituciones Educativas oficiales (Sede Principal)</t>
  </si>
  <si>
    <t>No. de sedes satélites de Instituciones Educativas Oficiales</t>
  </si>
  <si>
    <t>Salud</t>
  </si>
  <si>
    <t>No. de Puestos de Salud</t>
  </si>
  <si>
    <t>No. de Centros de Salud</t>
  </si>
  <si>
    <t>ICBF</t>
  </si>
  <si>
    <t>Cultura</t>
  </si>
  <si>
    <t xml:space="preserve">No. de  bibliotecas comunitarias </t>
  </si>
  <si>
    <t>Organización comunitaria</t>
  </si>
  <si>
    <t>No. de Juntas de acción comunitarias</t>
  </si>
  <si>
    <t>Telemática</t>
  </si>
  <si>
    <t xml:space="preserve">No. de puntos Vive Digital </t>
  </si>
  <si>
    <t>MetroCali</t>
  </si>
  <si>
    <t>No. de puntos de venta y recarga del SITM-MIO</t>
  </si>
  <si>
    <t>Gobierno</t>
  </si>
  <si>
    <t>No. de parques iluminados con luz blanca</t>
  </si>
  <si>
    <t>-</t>
  </si>
  <si>
    <t xml:space="preserve">Jefes de hogar según su sexo, por barrio, encuestados por el SISBEN III  </t>
  </si>
  <si>
    <t>Mujeres menores de  19 años embarazadas o que han tenido hijos, según barrios, encuestadas por el SISBEN III</t>
  </si>
  <si>
    <t>No. de hogares infantiles</t>
  </si>
  <si>
    <t>Entidad Administrativa de Servicio Educativo de Primera Infancia</t>
  </si>
  <si>
    <t>Datos recopilados por la Alcaldía</t>
  </si>
  <si>
    <t xml:space="preserve">Deporte </t>
  </si>
  <si>
    <t>No. de escenarios deportivos</t>
  </si>
  <si>
    <t>Nombre del Barrrio</t>
  </si>
  <si>
    <t>Estrato moda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</si>
  <si>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</si>
  <si>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</si>
  <si>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</si>
  <si>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</si>
  <si>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</si>
  <si>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</si>
  <si>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</si>
  <si>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</si>
  <si>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</si>
  <si>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</si>
  <si>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</si>
  <si>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</si>
  <si>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</si>
  <si>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</si>
  <si>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o +</t>
  </si>
  <si>
    <t>TOTAL</t>
  </si>
  <si>
    <t>Total Comuna</t>
  </si>
  <si>
    <t>Primera Infancia y niñez</t>
  </si>
  <si>
    <t>Subtotal</t>
  </si>
  <si>
    <t>Preadolescencia, Adolescencia y Juventud</t>
  </si>
  <si>
    <t>Adulto Joven</t>
  </si>
  <si>
    <t>Adultos</t>
  </si>
  <si>
    <t>Adulto Mayor</t>
  </si>
  <si>
    <t>% Part</t>
  </si>
  <si>
    <t>% Part Hombres</t>
  </si>
  <si>
    <t>% Part Mujeres</t>
  </si>
  <si>
    <t>NOMBRE DEL BARRIO</t>
  </si>
  <si>
    <t>Rangos de Edad</t>
  </si>
  <si>
    <t>Nombre del Barrio</t>
  </si>
  <si>
    <t>Población total al 2012 ,por rango de edad y sexo, según el DANE con base en Proyecciones del Censo de 2005</t>
  </si>
  <si>
    <t>Primera Infancia y Niñez</t>
  </si>
  <si>
    <t>Preadolescenia, adolescencia y juventud</t>
  </si>
  <si>
    <t>Adultos Mayores</t>
  </si>
  <si>
    <t>Primera Infancia y niñez - Encuestada por el Sisben</t>
  </si>
  <si>
    <t>% part</t>
  </si>
  <si>
    <t>% Participacion Rangos de Edad</t>
  </si>
  <si>
    <t>Rangos de edad</t>
  </si>
  <si>
    <t>% Participacion</t>
  </si>
  <si>
    <t>Preadolescencia, adolescencia y juventud</t>
  </si>
  <si>
    <t>Preadolescencia y adolescencia - Encuestada por el Sisben</t>
  </si>
  <si>
    <t>Adulto joven - Encuestado por el Sisben</t>
  </si>
  <si>
    <t>Adultos- Encuestados por el Sisben</t>
  </si>
  <si>
    <t>Adulto Mayor- Encuestado por el Sisben</t>
  </si>
  <si>
    <t>% part- poblacion encuestada del sisben por barrio</t>
  </si>
  <si>
    <t>Edad</t>
  </si>
  <si>
    <t xml:space="preserve">Total Mujeres encuestados por el Sisben </t>
  </si>
  <si>
    <t xml:space="preserve">Total  Hombres encuestados por el Sisben </t>
  </si>
  <si>
    <t>Total Personas encuestadas por el Sisben</t>
  </si>
  <si>
    <t>% población  encuestada por el Sisben por quintiles de edad</t>
  </si>
  <si>
    <t>% población  encuestada por el Sisben por rangos de edad</t>
  </si>
  <si>
    <t>Quintiles de Edad</t>
  </si>
  <si>
    <t>Preescolar</t>
  </si>
  <si>
    <t>Media Secundaria</t>
  </si>
  <si>
    <t>% de Asistencia</t>
  </si>
  <si>
    <t>% Inasistencia</t>
  </si>
  <si>
    <t>Basica Primaria</t>
  </si>
  <si>
    <t>Basica Secundaria</t>
  </si>
  <si>
    <t>Estudios Superiores a nivel de Pregrado</t>
  </si>
  <si>
    <t>Secundaria Completa</t>
  </si>
  <si>
    <t>5 años (Preescolar)</t>
  </si>
  <si>
    <t>15 - 16 años (Media Secundaria)</t>
  </si>
  <si>
    <t>11 - 16 años (Secundaria Completa)</t>
  </si>
  <si>
    <t>Estudios Superiores a nivel de Posgrado</t>
  </si>
  <si>
    <t>Porcentaje de la población total del barrio encuesta que ha aprobado Primaria</t>
  </si>
  <si>
    <t>Porcentaje de la población total del barrio encuesta que ha aprobado Secundaria</t>
  </si>
  <si>
    <t>Porcentaje de la población total del barrio encuesta que ha aprobado Técnica o tecnológica</t>
  </si>
  <si>
    <t>Porcentaje de la población total del barrio encuesta que ha aprobado Universidad</t>
  </si>
  <si>
    <t>Porcentaje de la población total del barrio encuesta que ha aprobado Posgrado</t>
  </si>
  <si>
    <t>Posgrado</t>
  </si>
  <si>
    <t>Porcentaje de la población total del barrio encuesta que ha aprobado Ninguno</t>
  </si>
  <si>
    <t>Porcentaje de jefes de hogar según sexo</t>
  </si>
  <si>
    <t>% participación</t>
  </si>
  <si>
    <t>% Participación Rangos de Edad</t>
  </si>
  <si>
    <t xml:space="preserve">Total población según Dane  </t>
  </si>
  <si>
    <t>Población Total</t>
  </si>
  <si>
    <t>% Participación</t>
  </si>
  <si>
    <t>6 - 10 años (Básica Primaria)</t>
  </si>
  <si>
    <t>11 - 14 años (Básica Secundaria)</t>
  </si>
  <si>
    <t>5 - 16 años  Educacion básica completa (Grado 0 a 11)</t>
  </si>
  <si>
    <t>17 - 21 años (Estudios Superiores a Nivel de Pregrado Técnico-Tecnológico y Universitario)</t>
  </si>
  <si>
    <t>Barrio con mayor porcentaje de adultos jovenes: Mariano Ramos con 25%</t>
  </si>
  <si>
    <t>Barrio con mayor porcentaje de adultos: Mariano Ramos 23%</t>
  </si>
  <si>
    <t>POBLACIÓN TOTAL</t>
  </si>
  <si>
    <t>% Part Población Total</t>
  </si>
  <si>
    <t>COMUNA 20</t>
  </si>
  <si>
    <t>El 48% de los habitantes de la comuna 20 tienen menos de 24 años, el 42% tiene entre 25 y 59 años y solo el 11% restante tiene más de 60 años</t>
  </si>
  <si>
    <t>Comuna 20 - Población total al 2012 por genero  según el DANE con base en Proyecciones del Censo de 2005</t>
  </si>
  <si>
    <t>El Cortijo</t>
  </si>
  <si>
    <t>Belisario Caicedo</t>
  </si>
  <si>
    <t>Siloé</t>
  </si>
  <si>
    <t>Lleras Camargo</t>
  </si>
  <si>
    <t>Belén</t>
  </si>
  <si>
    <t>Brisas de Mayo</t>
  </si>
  <si>
    <t>Tierra Blanca</t>
  </si>
  <si>
    <t>Pueblo Joven</t>
  </si>
  <si>
    <t>Cementerio - Carabineros</t>
  </si>
  <si>
    <t>Venezuela - Urb. Cañaveralejo</t>
  </si>
  <si>
    <t>La Sultana</t>
  </si>
  <si>
    <t>En la comuna 20, el 53% son mujeres y el 47% son  hombres, una proporcion similar se observa en los barrios de esta comuna</t>
  </si>
  <si>
    <t>Barrio con mayor porcentaje de primera infancia y niñez: Siloé (30%)</t>
  </si>
  <si>
    <t>Barrio con mayor porcentaje de preadolescentes, adolescentes y jovenes: Siloé con 30%</t>
  </si>
  <si>
    <t>Comuna  20 - Población año 2012, por quintiles de edad y rangos de edad -  según el DANE con base en Proyecciones del Censo de 2005 - A</t>
  </si>
  <si>
    <t>TOTAL COMUNA 20</t>
  </si>
  <si>
    <t>Comuna  20 - Población año 2012, por quintiles de edad y rangos de edad -  según el DANE con base en Proyecciones del Censo de 2005 - B</t>
  </si>
  <si>
    <t>Comuna  20 - Población año 2012, por quintiles de edad y rangos de edad -  según el DANE con base en Proyecciones del Censo de 2005 - C</t>
  </si>
  <si>
    <t>Barrio con mayor porcentaje de adultos mayores: Siloé con 32%</t>
  </si>
  <si>
    <t>Comuna 20- Población  Encuestadas por el SISBEN III a junio 2013</t>
  </si>
  <si>
    <t>El 80% de la población de primera infancia y niñez de la comuna 20 ha sido encuestada por el Sisben III</t>
  </si>
  <si>
    <t>El 85% de la población de Preadolescencia, adolescencia y juventud de la comuna 20 ha sido encuestada por el Sisben III</t>
  </si>
  <si>
    <t>El 90% de la población de Adulta Joven de la comuna 20 ha sido encuestada por el Sisben III</t>
  </si>
  <si>
    <t>El 84% de la población de Adulta de la comuna 20 ha sido encuestada por el Sisben III</t>
  </si>
  <si>
    <t>El 71% de la población de Adulta Mayor de la comuna 20 ha sido encuestada por el Sisben III</t>
  </si>
  <si>
    <t>El 83% de la población total de la comuna 20 ha sido encuestada por el Sisben III</t>
  </si>
  <si>
    <t>Comuna 20 - Población encuestada por el SISBEN IIII a junio 2013 por grupos de edades - A</t>
  </si>
  <si>
    <t>TOTAL ENCUESTADOS SISBEN - COMUNA 20</t>
  </si>
  <si>
    <t>Barrio con mayor porcentaje de preadolescentes, adolescentes y jovenes encuestados por el Sisben III es Siloé  (35%)</t>
  </si>
  <si>
    <t>Barrio con mayor porcentaje de primera infancia y niñez encuestada por el Sisben III es Siloé (34%)</t>
  </si>
  <si>
    <t>Comuna 20 - Población encuestada por el SISBEN IIII a junio 2013 por grupos de edades - B</t>
  </si>
  <si>
    <t>Barrio con mayor porcentaje de adultos encuestados por el Sisben III es Siloé  (36%)</t>
  </si>
  <si>
    <t>Comuna 20 - Población encuestada por el SISBEN III a junio 2013 por grupos de edades - C</t>
  </si>
  <si>
    <t>El barrio con mayor porcentaje de adultos mayores encuestados por el Sisben III es Siloé (38%).</t>
  </si>
  <si>
    <t>Comuna 20 - Población encuestada por el SISBEN III  a junio de 2013 según Asistencia Educativa</t>
  </si>
  <si>
    <t>El 27% de la población de primera infancia de la comuna 20 asiste a la educación preescolar Sisben III</t>
  </si>
  <si>
    <t>El 96% de la población entre 6 y 10 años de la comuna 20 asiste a la educación Básica primaria</t>
  </si>
  <si>
    <t>El 88% de la población entre 11 y 14 años de la comuna 20 asiste a la educación Básica Secundaria</t>
  </si>
  <si>
    <t>El 94% de la población entre 15 y 16 años de la comuna 20 asiste a la educación Media Secundaria</t>
  </si>
  <si>
    <t>El 77% de la población entre 11-16 años de la comuna 20 asiste a la educación Secundaria Completa</t>
  </si>
  <si>
    <t>El 24% de la población entre 17-21 años de la comuna 20 asiste a Estudios superiores a nivel de Pregrado</t>
  </si>
  <si>
    <t>El 1% de la población mayor a 22 años de la comuna 20 asiste a Estudios superiores a nivel de Posgrado</t>
  </si>
  <si>
    <t>Comuna 20  - Tasa de asistencia escolar según nivel educativo esperado por rangos de edad  - En población encuestada por el SISBEN III a Junio 2013</t>
  </si>
  <si>
    <t>Promedio Comuna 20</t>
  </si>
  <si>
    <t>Barrio con mayor porcentaje de población entre 6 y 10 años en nivel Básica primaria es El Cortijo  (98,53%)</t>
  </si>
  <si>
    <t>Barrio con mayor porcentaje de población entre11 y 14 años en nivel Básica secundaria es Belisario Caicedo (98,04%)</t>
  </si>
  <si>
    <t>Barrio con menor porcentaje de población entre 11 y 16 años en nivel Básica primaria es La Sultana (73,60%)</t>
  </si>
  <si>
    <t>Barrio con menor porcentaje de población entre 5 y 16 años en nivel Básico completo a es Tierra Blanca (88,01%)</t>
  </si>
  <si>
    <t>Barrio con menor porcentaje de población entre 17 y 21 años en nivel  Estudios superiores a nivel de Pregrado, técnico, tencológico y Universitario es Tierra Blanca  (19,60%)</t>
  </si>
  <si>
    <t>Comuna 20 - Población encuestada por SISBEN III a junio 2013 según máximo nivel educativo aprobado por  barrios</t>
  </si>
  <si>
    <t>Barrio con mayor porcentaje de población con nivel de primaria aprobada es Cementerio - Carabineros (49%)</t>
  </si>
  <si>
    <t>Los barrio con mayor porcentaje de población con nivel de Secundaria aprobada son Belisario Caicedo y Venezuela - Urb. Cañaveralejo  (49%)</t>
  </si>
  <si>
    <t>Barrio con mayor porcentaje de población con nivel Técnico o tecnológico aprobado es Belisario Caicedo  (1,7%)</t>
  </si>
  <si>
    <t>Barrio con mayor porcentaje de población con nivel Universitario aprobado es Belisario Caicedo (4,1%)</t>
  </si>
  <si>
    <t>Barrio con mayor porcentaje de población con nivel  de Posgrado aprobado es El Cortijo (0,10%)</t>
  </si>
  <si>
    <t>Barrio con mayor porcentaje de población con nivel Ningun nivel educativo aprobado es La Sultana (17,4%)</t>
  </si>
  <si>
    <t xml:space="preserve">Comuna  20 -Personas encuestadas por Sisben III a junio 2013 en situación de discapacidad </t>
  </si>
  <si>
    <t>El tipo de condición de discapacidad que más se padece  en la comuna es dificultad para salir a la calle sin ayuda o compañía</t>
  </si>
  <si>
    <t>Comuna 20 - Poblacion Encuestada por Sisben III a junio 2013 según Nivel Educativo esperado por rangos de edad</t>
  </si>
  <si>
    <t>Barrio con menos porcentaje de población entre 15 y 16 años en nivel Media secundaria es Cementerio - Carabineros (89,29%)</t>
  </si>
  <si>
    <t>Barrio con mayor porcentaje de población menor o igual a 5 años en nivel preescolar es Cementerio - Carabineros  (100,00%)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</si>
</sst>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b/>
      <i/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/>
    </xf>
    <xf numFmtId="9" fontId="1" fillId="0" borderId="0" xfId="3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9" fontId="1" fillId="0" borderId="1" xfId="3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3" fontId="1" fillId="0" borderId="1" xfId="3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9" fontId="1" fillId="0" borderId="1" xfId="3" applyFont="1" applyBorder="1" applyAlignment="1">
      <alignment horizontal="center" vertical="center" wrapText="1"/>
    </xf>
    <xf numFmtId="3" fontId="1" fillId="0" borderId="1" xfId="3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vertical="center" wrapText="1"/>
    </xf>
    <xf numFmtId="9" fontId="1" fillId="0" borderId="1" xfId="3" applyFont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9" fontId="3" fillId="4" borderId="1" xfId="3" applyFont="1" applyFill="1" applyBorder="1" applyAlignment="1">
      <alignment horizontal="center" vertical="center"/>
    </xf>
    <xf numFmtId="9" fontId="3" fillId="2" borderId="1" xfId="3" applyFont="1" applyFill="1" applyBorder="1" applyAlignment="1">
      <alignment horizontal="center" vertical="center"/>
    </xf>
    <xf numFmtId="1" fontId="2" fillId="0" borderId="1" xfId="3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3" fontId="1" fillId="0" borderId="0" xfId="3" applyNumberFormat="1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9" fontId="1" fillId="4" borderId="1" xfId="3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9" fontId="3" fillId="5" borderId="1" xfId="3" applyFont="1" applyFill="1" applyBorder="1" applyAlignment="1">
      <alignment horizontal="center" vertical="center" wrapText="1"/>
    </xf>
    <xf numFmtId="9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vertical="center"/>
    </xf>
    <xf numFmtId="9" fontId="1" fillId="5" borderId="1" xfId="3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9" fontId="1" fillId="3" borderId="1" xfId="3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9" fontId="1" fillId="3" borderId="4" xfId="3" applyFont="1" applyFill="1" applyBorder="1" applyAlignment="1">
      <alignment horizontal="center" vertical="center" wrapText="1"/>
    </xf>
    <xf numFmtId="9" fontId="1" fillId="3" borderId="6" xfId="3" applyFont="1" applyFill="1" applyBorder="1" applyAlignment="1">
      <alignment horizontal="center" vertical="center" wrapText="1"/>
    </xf>
    <xf numFmtId="9" fontId="1" fillId="3" borderId="4" xfId="0" applyNumberFormat="1" applyFont="1" applyFill="1" applyBorder="1" applyAlignment="1">
      <alignment horizontal="center" vertical="center" wrapText="1"/>
    </xf>
    <xf numFmtId="9" fontId="1" fillId="3" borderId="6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9" fontId="1" fillId="0" borderId="0" xfId="3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3" fontId="1" fillId="0" borderId="0" xfId="3" applyNumberFormat="1" applyFont="1" applyFill="1" applyBorder="1" applyAlignment="1">
      <alignment horizontal="center" vertical="center" wrapText="1"/>
    </xf>
    <xf numFmtId="164" fontId="1" fillId="0" borderId="1" xfId="3" applyNumberFormat="1" applyFont="1" applyBorder="1" applyAlignment="1">
      <alignment horizontal="center" vertical="center" wrapText="1"/>
    </xf>
    <xf numFmtId="10" fontId="1" fillId="0" borderId="1" xfId="3" applyNumberFormat="1" applyFont="1" applyBorder="1" applyAlignment="1">
      <alignment horizontal="center" vertical="center" wrapText="1"/>
    </xf>
    <xf numFmtId="10" fontId="1" fillId="0" borderId="0" xfId="3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9" fontId="1" fillId="0" borderId="1" xfId="3" applyNumberFormat="1" applyFont="1" applyBorder="1" applyAlignment="1">
      <alignment horizontal="center" vertical="center" wrapText="1"/>
    </xf>
    <xf numFmtId="164" fontId="1" fillId="0" borderId="9" xfId="3" applyNumberFormat="1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9" fontId="3" fillId="2" borderId="1" xfId="3" applyFont="1" applyFill="1" applyBorder="1" applyAlignment="1">
      <alignment horizontal="center" vertical="center"/>
    </xf>
    <xf numFmtId="3" fontId="3" fillId="5" borderId="1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9" fontId="1" fillId="0" borderId="1" xfId="3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9" fontId="3" fillId="2" borderId="3" xfId="3" applyFont="1" applyFill="1" applyBorder="1" applyAlignment="1">
      <alignment horizontal="center" vertical="center"/>
    </xf>
    <xf numFmtId="9" fontId="3" fillId="2" borderId="2" xfId="3" applyFont="1" applyFill="1" applyBorder="1" applyAlignment="1">
      <alignment horizontal="center" vertical="center"/>
    </xf>
    <xf numFmtId="9" fontId="3" fillId="2" borderId="1" xfId="3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2" fillId="0" borderId="1" xfId="3" applyFont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9" fontId="1" fillId="5" borderId="1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3" fillId="5" borderId="3" xfId="0" applyNumberFormat="1" applyFont="1" applyFill="1" applyBorder="1" applyAlignment="1">
      <alignment horizontal="center" vertical="center" wrapText="1"/>
    </xf>
    <xf numFmtId="3" fontId="3" fillId="5" borderId="2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3" fontId="5" fillId="4" borderId="6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center" vertical="center"/>
    </xf>
    <xf numFmtId="3" fontId="5" fillId="2" borderId="13" xfId="0" applyNumberFormat="1" applyFont="1" applyFill="1" applyBorder="1" applyAlignment="1">
      <alignment horizontal="center" vertical="center"/>
    </xf>
    <xf numFmtId="3" fontId="5" fillId="2" borderId="10" xfId="0" applyNumberFormat="1" applyFont="1" applyFill="1" applyBorder="1" applyAlignment="1">
      <alignment horizontal="center" vertical="center"/>
    </xf>
    <xf numFmtId="3" fontId="5" fillId="2" borderId="1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20"/>
  <sheetViews>
    <sheetView tabSelected="1" topLeftCell="A183" zoomScale="70" zoomScaleNormal="70" zoomScaleSheetLayoutView="80" zoomScalePageLayoutView="40" workbookViewId="0">
      <selection activeCell="F201" sqref="F201"/>
    </sheetView>
  </sheetViews>
  <sheetFormatPr baseColWidth="10" defaultColWidth="11.42578125" defaultRowHeight="12.75" x14ac:dyDescent="0.25"/>
  <cols>
    <col min="1" max="1" width="24" style="8" customWidth="1"/>
    <col min="2" max="2" width="24.140625" style="8" customWidth="1"/>
    <col min="3" max="3" width="27" style="8" customWidth="1"/>
    <col min="4" max="4" width="15.42578125" style="8" bestFit="1" customWidth="1"/>
    <col min="5" max="5" width="25.85546875" style="8" customWidth="1"/>
    <col min="6" max="6" width="16.140625" style="8" customWidth="1"/>
    <col min="7" max="7" width="16" style="8" customWidth="1"/>
    <col min="8" max="8" width="19.7109375" style="8" customWidth="1"/>
    <col min="9" max="9" width="13.85546875" style="8" customWidth="1"/>
    <col min="10" max="10" width="15.7109375" style="8" customWidth="1"/>
    <col min="11" max="11" width="16.42578125" style="8" customWidth="1"/>
    <col min="12" max="12" width="15" style="8" bestFit="1" customWidth="1"/>
    <col min="13" max="13" width="18.5703125" style="8" customWidth="1"/>
    <col min="14" max="14" width="11.42578125" style="8"/>
    <col min="15" max="15" width="13.42578125" style="8" customWidth="1"/>
    <col min="16" max="16384" width="11.42578125" style="8"/>
  </cols>
  <sheetData>
    <row r="2" spans="1:13" ht="23.25" x14ac:dyDescent="0.25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3" spans="1:13" ht="23.25" x14ac:dyDescent="0.25">
      <c r="A3" s="105" t="s">
        <v>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</row>
    <row r="4" spans="1:13" ht="23.25" x14ac:dyDescent="0.25">
      <c r="A4" s="105" t="s">
        <v>2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</row>
    <row r="5" spans="1:13" ht="23.25" x14ac:dyDescent="0.25">
      <c r="A5" s="105" t="s">
        <v>3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</row>
    <row r="6" spans="1:13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</row>
    <row r="7" spans="1:13" x14ac:dyDescent="0.25">
      <c r="A7" s="106" t="s">
        <v>168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</row>
    <row r="8" spans="1:13" ht="24" customHeight="1" x14ac:dyDescent="0.25">
      <c r="C8" s="108" t="s">
        <v>113</v>
      </c>
      <c r="D8" s="109"/>
      <c r="E8" s="109"/>
      <c r="F8" s="109"/>
      <c r="G8" s="109"/>
      <c r="H8" s="109"/>
      <c r="I8" s="110"/>
    </row>
    <row r="9" spans="1:13" ht="25.5" x14ac:dyDescent="0.25">
      <c r="C9" s="45" t="s">
        <v>111</v>
      </c>
      <c r="D9" s="45" t="s">
        <v>4</v>
      </c>
      <c r="E9" s="45" t="s">
        <v>5</v>
      </c>
      <c r="F9" s="46" t="s">
        <v>6</v>
      </c>
      <c r="G9" s="46" t="s">
        <v>107</v>
      </c>
      <c r="H9" s="47" t="s">
        <v>119</v>
      </c>
      <c r="I9" s="47" t="s">
        <v>120</v>
      </c>
    </row>
    <row r="10" spans="1:13" x14ac:dyDescent="0.25">
      <c r="C10" s="47" t="s">
        <v>7</v>
      </c>
      <c r="D10" s="48">
        <v>2702.2484866724449</v>
      </c>
      <c r="E10" s="48">
        <v>2650.4336141739641</v>
      </c>
      <c r="F10" s="48">
        <f t="shared" ref="F10:F25" si="0">SUM(D10:E10)</f>
        <v>5352.6821008464085</v>
      </c>
      <c r="G10" s="49">
        <f t="shared" ref="G10:G25" si="1">+F10/$F$25</f>
        <v>8.0190785954904212E-2</v>
      </c>
      <c r="H10" s="111">
        <f>SUM(G10:G11)</f>
        <v>0.1820330260608608</v>
      </c>
      <c r="I10" s="112" t="s">
        <v>114</v>
      </c>
    </row>
    <row r="11" spans="1:13" x14ac:dyDescent="0.25">
      <c r="C11" s="47" t="s">
        <v>8</v>
      </c>
      <c r="D11" s="48">
        <v>3427.7270966612796</v>
      </c>
      <c r="E11" s="48">
        <v>3370.1752961624161</v>
      </c>
      <c r="F11" s="48">
        <f t="shared" si="0"/>
        <v>6797.9023928236957</v>
      </c>
      <c r="G11" s="49">
        <f t="shared" si="1"/>
        <v>0.10184224010595661</v>
      </c>
      <c r="H11" s="111"/>
      <c r="I11" s="113"/>
    </row>
    <row r="12" spans="1:13" x14ac:dyDescent="0.25">
      <c r="C12" s="47" t="s">
        <v>9</v>
      </c>
      <c r="D12" s="48">
        <v>3830.744986040298</v>
      </c>
      <c r="E12" s="48">
        <v>3691.6814012659552</v>
      </c>
      <c r="F12" s="48">
        <f t="shared" si="0"/>
        <v>7522.4263873062537</v>
      </c>
      <c r="G12" s="49">
        <f t="shared" si="1"/>
        <v>0.11269663935218789</v>
      </c>
      <c r="H12" s="111">
        <f>SUM(G12:G14)</f>
        <v>0.29515657195111189</v>
      </c>
      <c r="I12" s="112" t="s">
        <v>115</v>
      </c>
    </row>
    <row r="13" spans="1:13" x14ac:dyDescent="0.25">
      <c r="C13" s="47" t="s">
        <v>10</v>
      </c>
      <c r="D13" s="48">
        <v>3019.0391057228917</v>
      </c>
      <c r="E13" s="48">
        <v>3317.5885682271996</v>
      </c>
      <c r="F13" s="48">
        <f t="shared" si="0"/>
        <v>6336.6276739500918</v>
      </c>
      <c r="G13" s="49">
        <f t="shared" si="1"/>
        <v>9.4931689180140805E-2</v>
      </c>
      <c r="H13" s="114"/>
      <c r="I13" s="115"/>
    </row>
    <row r="14" spans="1:13" ht="27" customHeight="1" x14ac:dyDescent="0.25">
      <c r="C14" s="47" t="s">
        <v>11</v>
      </c>
      <c r="D14" s="48">
        <v>2759.9203548481178</v>
      </c>
      <c r="E14" s="48">
        <v>3082.5321948714732</v>
      </c>
      <c r="F14" s="48">
        <f t="shared" si="0"/>
        <v>5842.4525497195909</v>
      </c>
      <c r="G14" s="49">
        <f t="shared" si="1"/>
        <v>8.7528243418783153E-2</v>
      </c>
      <c r="H14" s="114"/>
      <c r="I14" s="113"/>
    </row>
    <row r="15" spans="1:13" ht="10.5" customHeight="1" x14ac:dyDescent="0.25">
      <c r="C15" s="47" t="s">
        <v>12</v>
      </c>
      <c r="D15" s="48">
        <v>2780.1993935686792</v>
      </c>
      <c r="E15" s="48">
        <v>2789.8990766120687</v>
      </c>
      <c r="F15" s="48">
        <f t="shared" si="0"/>
        <v>5570.0984701807483</v>
      </c>
      <c r="G15" s="49">
        <f t="shared" si="1"/>
        <v>8.344799219430063E-2</v>
      </c>
      <c r="H15" s="111">
        <f>SUM(G15:G17)</f>
        <v>0.20862673763575629</v>
      </c>
      <c r="I15" s="112" t="s">
        <v>104</v>
      </c>
    </row>
    <row r="16" spans="1:13" x14ac:dyDescent="0.25">
      <c r="C16" s="47" t="s">
        <v>13</v>
      </c>
      <c r="D16" s="48">
        <v>1998.5531598197522</v>
      </c>
      <c r="E16" s="48">
        <v>2219.3166460309662</v>
      </c>
      <c r="F16" s="48">
        <f t="shared" si="0"/>
        <v>4217.869805850718</v>
      </c>
      <c r="G16" s="49">
        <f t="shared" si="1"/>
        <v>6.3189684799914422E-2</v>
      </c>
      <c r="H16" s="114"/>
      <c r="I16" s="115"/>
    </row>
    <row r="17" spans="1:9" x14ac:dyDescent="0.25">
      <c r="C17" s="47" t="s">
        <v>14</v>
      </c>
      <c r="D17" s="48">
        <v>1852.3182773274284</v>
      </c>
      <c r="E17" s="48">
        <v>2285.4106574014882</v>
      </c>
      <c r="F17" s="48">
        <f t="shared" si="0"/>
        <v>4137.728934728917</v>
      </c>
      <c r="G17" s="49">
        <f t="shared" si="1"/>
        <v>6.1989060641541242E-2</v>
      </c>
      <c r="H17" s="114"/>
      <c r="I17" s="113"/>
    </row>
    <row r="18" spans="1:9" x14ac:dyDescent="0.25">
      <c r="C18" s="47" t="s">
        <v>15</v>
      </c>
      <c r="D18" s="48">
        <v>1775.4986971427022</v>
      </c>
      <c r="E18" s="48">
        <v>2106.9373829548681</v>
      </c>
      <c r="F18" s="48">
        <f t="shared" si="0"/>
        <v>3882.4360800975701</v>
      </c>
      <c r="G18" s="49">
        <f t="shared" si="1"/>
        <v>5.8164410816302865E-2</v>
      </c>
      <c r="H18" s="111">
        <f>SUM(G18:G21)</f>
        <v>0.20737844042867748</v>
      </c>
      <c r="I18" s="112" t="s">
        <v>105</v>
      </c>
    </row>
    <row r="19" spans="1:9" x14ac:dyDescent="0.25">
      <c r="C19" s="47" t="s">
        <v>16</v>
      </c>
      <c r="D19" s="48">
        <v>1758.299478739556</v>
      </c>
      <c r="E19" s="48">
        <v>2000.3261107701644</v>
      </c>
      <c r="F19" s="48">
        <f t="shared" si="0"/>
        <v>3758.6255895097202</v>
      </c>
      <c r="G19" s="49">
        <f t="shared" si="1"/>
        <v>5.6309553688110629E-2</v>
      </c>
      <c r="H19" s="114"/>
      <c r="I19" s="115"/>
    </row>
    <row r="20" spans="1:9" x14ac:dyDescent="0.25">
      <c r="C20" s="47" t="s">
        <v>17</v>
      </c>
      <c r="D20" s="48">
        <v>1433.3042697735057</v>
      </c>
      <c r="E20" s="48">
        <v>2015.9339379192663</v>
      </c>
      <c r="F20" s="48">
        <f t="shared" si="0"/>
        <v>3449.238207692772</v>
      </c>
      <c r="G20" s="49">
        <f t="shared" si="1"/>
        <v>5.1674490957875262E-2</v>
      </c>
      <c r="H20" s="114"/>
      <c r="I20" s="115"/>
    </row>
    <row r="21" spans="1:9" x14ac:dyDescent="0.25">
      <c r="C21" s="47" t="s">
        <v>18</v>
      </c>
      <c r="D21" s="48">
        <v>1183.7502654080574</v>
      </c>
      <c r="E21" s="48">
        <v>1568.3240523553609</v>
      </c>
      <c r="F21" s="48">
        <f t="shared" si="0"/>
        <v>2752.0743177634185</v>
      </c>
      <c r="G21" s="49">
        <f t="shared" si="1"/>
        <v>4.1229984966388702E-2</v>
      </c>
      <c r="H21" s="114"/>
      <c r="I21" s="113"/>
    </row>
    <row r="22" spans="1:9" x14ac:dyDescent="0.25">
      <c r="C22" s="47" t="s">
        <v>19</v>
      </c>
      <c r="D22" s="48">
        <v>836.98287399769208</v>
      </c>
      <c r="E22" s="48">
        <v>1105.4347270139708</v>
      </c>
      <c r="F22" s="48">
        <f t="shared" si="0"/>
        <v>1942.417601011663</v>
      </c>
      <c r="G22" s="49">
        <f t="shared" si="1"/>
        <v>2.9100176536382416E-2</v>
      </c>
      <c r="H22" s="111">
        <f>SUM(G22:G24)</f>
        <v>0.10680522392359348</v>
      </c>
      <c r="I22" s="112" t="s">
        <v>116</v>
      </c>
    </row>
    <row r="23" spans="1:9" x14ac:dyDescent="0.25">
      <c r="C23" s="47" t="s">
        <v>20</v>
      </c>
      <c r="D23" s="48">
        <v>820.65869438022889</v>
      </c>
      <c r="E23" s="48">
        <v>1111.6772776185101</v>
      </c>
      <c r="F23" s="48">
        <f t="shared" si="0"/>
        <v>1932.3359719987388</v>
      </c>
      <c r="G23" s="49">
        <f t="shared" si="1"/>
        <v>2.8949139404152145E-2</v>
      </c>
      <c r="H23" s="114"/>
      <c r="I23" s="115"/>
    </row>
    <row r="24" spans="1:9" x14ac:dyDescent="0.25">
      <c r="C24" s="47" t="s">
        <v>21</v>
      </c>
      <c r="D24" s="48">
        <v>1373.9711095042373</v>
      </c>
      <c r="E24" s="48">
        <v>1880.4536085449765</v>
      </c>
      <c r="F24" s="48">
        <f t="shared" si="0"/>
        <v>3254.4247180492139</v>
      </c>
      <c r="G24" s="49">
        <f t="shared" si="1"/>
        <v>4.875590798305892E-2</v>
      </c>
      <c r="H24" s="114"/>
      <c r="I24" s="113"/>
    </row>
    <row r="25" spans="1:9" x14ac:dyDescent="0.25">
      <c r="C25" s="47" t="s">
        <v>22</v>
      </c>
      <c r="D25" s="48">
        <v>31553.21624960687</v>
      </c>
      <c r="E25" s="48">
        <v>35196.12455192265</v>
      </c>
      <c r="F25" s="48">
        <f t="shared" si="0"/>
        <v>66749.340801529528</v>
      </c>
      <c r="G25" s="49">
        <f t="shared" si="1"/>
        <v>1</v>
      </c>
      <c r="H25" s="50">
        <f>SUM(H10:H24)</f>
        <v>0.99999999999999989</v>
      </c>
      <c r="I25" s="47"/>
    </row>
    <row r="26" spans="1:9" ht="38.25" customHeight="1" x14ac:dyDescent="0.25">
      <c r="C26" s="114" t="s">
        <v>169</v>
      </c>
      <c r="D26" s="114"/>
      <c r="E26" s="114"/>
      <c r="F26" s="114"/>
      <c r="G26" s="114"/>
      <c r="H26" s="114"/>
      <c r="I26" s="114"/>
    </row>
    <row r="27" spans="1:9" x14ac:dyDescent="0.25">
      <c r="A27" s="6"/>
      <c r="B27" s="9"/>
      <c r="C27" s="9"/>
    </row>
    <row r="28" spans="1:9" ht="25.5" customHeight="1" x14ac:dyDescent="0.25">
      <c r="C28" s="107" t="s">
        <v>170</v>
      </c>
      <c r="D28" s="107"/>
      <c r="E28" s="107"/>
      <c r="F28" s="107"/>
      <c r="G28" s="107"/>
      <c r="H28" s="107"/>
      <c r="I28" s="107"/>
    </row>
    <row r="29" spans="1:9" ht="40.5" customHeight="1" x14ac:dyDescent="0.25">
      <c r="C29" s="47" t="s">
        <v>112</v>
      </c>
      <c r="D29" s="45" t="s">
        <v>4</v>
      </c>
      <c r="E29" s="47" t="s">
        <v>108</v>
      </c>
      <c r="F29" s="45" t="s">
        <v>5</v>
      </c>
      <c r="G29" s="47" t="s">
        <v>109</v>
      </c>
      <c r="H29" s="107" t="s">
        <v>6</v>
      </c>
      <c r="I29" s="107"/>
    </row>
    <row r="30" spans="1:9" x14ac:dyDescent="0.25">
      <c r="C30" s="51" t="s">
        <v>171</v>
      </c>
      <c r="D30" s="48">
        <v>646.39790418754808</v>
      </c>
      <c r="E30" s="52">
        <f>+D30/H30</f>
        <v>0.47043212253575989</v>
      </c>
      <c r="F30" s="48">
        <v>727.65346947988701</v>
      </c>
      <c r="G30" s="52">
        <f>+F30/H30</f>
        <v>0.52956787746424006</v>
      </c>
      <c r="H30" s="89">
        <f>+D30+F30</f>
        <v>1374.0513736674352</v>
      </c>
      <c r="I30" s="89"/>
    </row>
    <row r="31" spans="1:9" x14ac:dyDescent="0.25">
      <c r="C31" s="51" t="s">
        <v>172</v>
      </c>
      <c r="D31" s="48">
        <v>1827.5581036680505</v>
      </c>
      <c r="E31" s="52">
        <f t="shared" ref="E31:E41" si="2">+D31/H31</f>
        <v>0.46532215179189967</v>
      </c>
      <c r="F31" s="48">
        <v>2099.9533991270432</v>
      </c>
      <c r="G31" s="52">
        <f t="shared" ref="G31:G41" si="3">+F31/H31</f>
        <v>0.53467784820810038</v>
      </c>
      <c r="H31" s="89">
        <f t="shared" ref="H31:H39" si="4">+D31+F31</f>
        <v>3927.5115027950937</v>
      </c>
      <c r="I31" s="89"/>
    </row>
    <row r="32" spans="1:9" x14ac:dyDescent="0.25">
      <c r="C32" s="51" t="s">
        <v>173</v>
      </c>
      <c r="D32" s="48">
        <v>9650.3045830726733</v>
      </c>
      <c r="E32" s="52">
        <f t="shared" si="2"/>
        <v>0.47222058698438718</v>
      </c>
      <c r="F32" s="48">
        <v>10785.705300993939</v>
      </c>
      <c r="G32" s="52">
        <f t="shared" si="3"/>
        <v>0.52777941301561293</v>
      </c>
      <c r="H32" s="89">
        <f t="shared" si="4"/>
        <v>20436.009884066611</v>
      </c>
      <c r="I32" s="89"/>
    </row>
    <row r="33" spans="1:12" x14ac:dyDescent="0.25">
      <c r="C33" s="51" t="s">
        <v>174</v>
      </c>
      <c r="D33" s="80">
        <v>6542.1412050732324</v>
      </c>
      <c r="E33" s="52">
        <f t="shared" si="2"/>
        <v>0.47386870483683091</v>
      </c>
      <c r="F33" s="80">
        <v>7263.6685863243938</v>
      </c>
      <c r="G33" s="52">
        <f t="shared" si="3"/>
        <v>0.52613129516316903</v>
      </c>
      <c r="H33" s="89">
        <f t="shared" ref="H33:H36" si="5">+D33+F33</f>
        <v>13805.809791397627</v>
      </c>
      <c r="I33" s="89"/>
    </row>
    <row r="34" spans="1:12" x14ac:dyDescent="0.25">
      <c r="C34" s="51" t="s">
        <v>175</v>
      </c>
      <c r="D34" s="80">
        <v>2484.1209071964763</v>
      </c>
      <c r="E34" s="52">
        <f t="shared" si="2"/>
        <v>0.46999085423782938</v>
      </c>
      <c r="F34" s="80">
        <v>2801.3455753905173</v>
      </c>
      <c r="G34" s="52">
        <f t="shared" si="3"/>
        <v>0.53000914576217073</v>
      </c>
      <c r="H34" s="89">
        <f t="shared" si="5"/>
        <v>5285.4664825869932</v>
      </c>
      <c r="I34" s="89"/>
    </row>
    <row r="35" spans="1:12" x14ac:dyDescent="0.25">
      <c r="C35" s="51" t="s">
        <v>176</v>
      </c>
      <c r="D35" s="80">
        <v>4342.7369715342666</v>
      </c>
      <c r="E35" s="52">
        <f t="shared" si="2"/>
        <v>0.47525193012888628</v>
      </c>
      <c r="F35" s="80">
        <v>4795.0207022884051</v>
      </c>
      <c r="G35" s="52">
        <f t="shared" si="3"/>
        <v>0.52474806987111378</v>
      </c>
      <c r="H35" s="89">
        <f t="shared" si="5"/>
        <v>9137.7576738226708</v>
      </c>
      <c r="I35" s="89"/>
    </row>
    <row r="36" spans="1:12" x14ac:dyDescent="0.25">
      <c r="C36" s="51" t="s">
        <v>177</v>
      </c>
      <c r="D36" s="80">
        <v>1440.8741702775812</v>
      </c>
      <c r="E36" s="52">
        <f t="shared" si="2"/>
        <v>0.47485298203643334</v>
      </c>
      <c r="F36" s="80">
        <v>1593.4843044198137</v>
      </c>
      <c r="G36" s="52">
        <f t="shared" si="3"/>
        <v>0.52514701796356678</v>
      </c>
      <c r="H36" s="89">
        <f t="shared" si="5"/>
        <v>3034.3584746973947</v>
      </c>
      <c r="I36" s="89"/>
    </row>
    <row r="37" spans="1:12" x14ac:dyDescent="0.25">
      <c r="C37" s="51" t="s">
        <v>178</v>
      </c>
      <c r="D37" s="48">
        <v>1384.3968116569772</v>
      </c>
      <c r="E37" s="52">
        <f t="shared" si="2"/>
        <v>0.47623677190354169</v>
      </c>
      <c r="F37" s="48">
        <v>1522.5538761773016</v>
      </c>
      <c r="G37" s="52">
        <f t="shared" si="3"/>
        <v>0.52376322809645826</v>
      </c>
      <c r="H37" s="89">
        <f t="shared" si="4"/>
        <v>2906.9506878342791</v>
      </c>
      <c r="I37" s="89"/>
    </row>
    <row r="38" spans="1:12" x14ac:dyDescent="0.25">
      <c r="C38" s="51" t="s">
        <v>179</v>
      </c>
      <c r="D38" s="61">
        <v>52.977030507568635</v>
      </c>
      <c r="E38" s="52">
        <f t="shared" si="2"/>
        <v>0.47258643696787167</v>
      </c>
      <c r="F38" s="61">
        <v>59.123161887860235</v>
      </c>
      <c r="G38" s="52">
        <f t="shared" si="3"/>
        <v>0.52741356303212827</v>
      </c>
      <c r="H38" s="89">
        <f t="shared" si="4"/>
        <v>112.10019239542888</v>
      </c>
      <c r="I38" s="89"/>
    </row>
    <row r="39" spans="1:12" x14ac:dyDescent="0.25">
      <c r="C39" s="51" t="s">
        <v>180</v>
      </c>
      <c r="D39" s="61">
        <v>1751.919666013923</v>
      </c>
      <c r="E39" s="52">
        <f t="shared" si="2"/>
        <v>0.47057410819495582</v>
      </c>
      <c r="F39" s="61">
        <v>1971.0213872752097</v>
      </c>
      <c r="G39" s="52">
        <f t="shared" si="3"/>
        <v>0.52942589180504429</v>
      </c>
      <c r="H39" s="89">
        <f t="shared" si="4"/>
        <v>3722.9410532891325</v>
      </c>
      <c r="I39" s="89"/>
    </row>
    <row r="40" spans="1:12" x14ac:dyDescent="0.25">
      <c r="C40" s="51" t="s">
        <v>181</v>
      </c>
      <c r="D40" s="61">
        <v>1429.788896418572</v>
      </c>
      <c r="E40" s="52">
        <f t="shared" si="2"/>
        <v>0.47558430534443918</v>
      </c>
      <c r="F40" s="61">
        <v>1576.5947885582814</v>
      </c>
      <c r="G40" s="52">
        <f t="shared" si="3"/>
        <v>0.52441569465556093</v>
      </c>
      <c r="H40" s="89">
        <f>+D40+F40</f>
        <v>3006.3836849768531</v>
      </c>
      <c r="I40" s="89"/>
    </row>
    <row r="41" spans="1:12" x14ac:dyDescent="0.25">
      <c r="C41" s="47" t="s">
        <v>22</v>
      </c>
      <c r="D41" s="61">
        <v>31553.21624960687</v>
      </c>
      <c r="E41" s="52">
        <f t="shared" si="2"/>
        <v>0.4727120278749456</v>
      </c>
      <c r="F41" s="48">
        <v>35196.12455192265</v>
      </c>
      <c r="G41" s="52">
        <f t="shared" si="3"/>
        <v>0.52728797212505429</v>
      </c>
      <c r="H41" s="123">
        <f>+D41+F41</f>
        <v>66749.340801529528</v>
      </c>
      <c r="I41" s="124"/>
    </row>
    <row r="42" spans="1:12" ht="30.75" customHeight="1" x14ac:dyDescent="0.25">
      <c r="C42" s="114" t="s">
        <v>182</v>
      </c>
      <c r="D42" s="114"/>
      <c r="E42" s="114"/>
      <c r="F42" s="114"/>
      <c r="G42" s="114"/>
      <c r="H42" s="114"/>
      <c r="I42" s="114"/>
    </row>
    <row r="43" spans="1:12" x14ac:dyDescent="0.25">
      <c r="A43" s="6"/>
      <c r="B43" s="9"/>
      <c r="C43" s="9"/>
      <c r="D43" s="9"/>
    </row>
    <row r="44" spans="1:12" ht="24.75" customHeight="1" x14ac:dyDescent="0.25">
      <c r="B44" s="91" t="s">
        <v>82</v>
      </c>
      <c r="C44" s="92" t="s">
        <v>83</v>
      </c>
      <c r="D44" s="90" t="s">
        <v>185</v>
      </c>
      <c r="E44" s="90"/>
      <c r="F44" s="90"/>
      <c r="G44" s="90"/>
      <c r="H44" s="90"/>
      <c r="I44" s="90"/>
      <c r="J44" s="90"/>
      <c r="K44" s="90"/>
      <c r="L44" s="90"/>
    </row>
    <row r="45" spans="1:12" ht="24.75" customHeight="1" x14ac:dyDescent="0.25">
      <c r="B45" s="91"/>
      <c r="C45" s="92"/>
      <c r="D45" s="90"/>
      <c r="E45" s="90"/>
      <c r="F45" s="90"/>
      <c r="G45" s="90"/>
      <c r="H45" s="90"/>
      <c r="I45" s="90"/>
      <c r="J45" s="90"/>
      <c r="K45" s="90"/>
      <c r="L45" s="90"/>
    </row>
    <row r="46" spans="1:12" ht="24.75" customHeight="1" x14ac:dyDescent="0.25">
      <c r="B46" s="91"/>
      <c r="C46" s="92"/>
      <c r="D46" s="92" t="s">
        <v>101</v>
      </c>
      <c r="E46" s="92"/>
      <c r="F46" s="92"/>
      <c r="G46" s="92"/>
      <c r="H46" s="96" t="s">
        <v>103</v>
      </c>
      <c r="I46" s="96"/>
      <c r="J46" s="96"/>
      <c r="K46" s="96"/>
      <c r="L46" s="96"/>
    </row>
    <row r="47" spans="1:12" ht="24.75" customHeight="1" x14ac:dyDescent="0.25">
      <c r="B47" s="91"/>
      <c r="C47" s="92"/>
      <c r="D47" s="24" t="s">
        <v>84</v>
      </c>
      <c r="E47" s="24" t="s">
        <v>85</v>
      </c>
      <c r="F47" s="24" t="s">
        <v>102</v>
      </c>
      <c r="G47" s="24" t="s">
        <v>118</v>
      </c>
      <c r="H47" s="33" t="s">
        <v>86</v>
      </c>
      <c r="I47" s="33" t="s">
        <v>87</v>
      </c>
      <c r="J47" s="33" t="s">
        <v>88</v>
      </c>
      <c r="K47" s="33" t="s">
        <v>102</v>
      </c>
      <c r="L47" s="24" t="s">
        <v>118</v>
      </c>
    </row>
    <row r="48" spans="1:12" x14ac:dyDescent="0.2">
      <c r="B48" s="11" t="s">
        <v>171</v>
      </c>
      <c r="C48" s="74">
        <v>2</v>
      </c>
      <c r="D48" s="13">
        <v>96.645743290877533</v>
      </c>
      <c r="E48" s="13">
        <v>122.93482582933339</v>
      </c>
      <c r="F48" s="13">
        <f>+D48+E48</f>
        <v>219.58056912021092</v>
      </c>
      <c r="G48" s="29">
        <f>F48/$F$59</f>
        <v>1.8071605463473986E-2</v>
      </c>
      <c r="H48" s="42">
        <v>120.53296689446204</v>
      </c>
      <c r="I48" s="42">
        <v>115.71532091937445</v>
      </c>
      <c r="J48" s="42">
        <v>127.58879264473352</v>
      </c>
      <c r="K48" s="42">
        <f>SUM(H48:J48)</f>
        <v>363.83708045857003</v>
      </c>
      <c r="L48" s="29">
        <f>K48/$K$59</f>
        <v>1.8467474982642815E-2</v>
      </c>
    </row>
    <row r="49" spans="1:13" x14ac:dyDescent="0.2">
      <c r="B49" s="11" t="s">
        <v>172</v>
      </c>
      <c r="C49" s="74">
        <v>3</v>
      </c>
      <c r="D49" s="13">
        <v>246.4302925982777</v>
      </c>
      <c r="E49" s="13">
        <v>273.76799524647208</v>
      </c>
      <c r="F49" s="13">
        <f t="shared" ref="F49:F59" si="6">+D49+E49</f>
        <v>520.19828784474976</v>
      </c>
      <c r="G49" s="29">
        <f>F49/$F$59</f>
        <v>4.2812614332730183E-2</v>
      </c>
      <c r="H49" s="42">
        <v>285.79910097778816</v>
      </c>
      <c r="I49" s="42">
        <v>313.18904462727852</v>
      </c>
      <c r="J49" s="42">
        <v>318.64114248814656</v>
      </c>
      <c r="K49" s="42">
        <f t="shared" ref="K49:K59" si="7">SUM(H49:J49)</f>
        <v>917.62928809321318</v>
      </c>
      <c r="L49" s="29">
        <f>K49/$K$59</f>
        <v>4.6576604835997237E-2</v>
      </c>
    </row>
    <row r="50" spans="1:13" x14ac:dyDescent="0.2">
      <c r="B50" s="11" t="s">
        <v>173</v>
      </c>
      <c r="C50" s="74">
        <v>1</v>
      </c>
      <c r="D50" s="13">
        <v>1594.3116009812097</v>
      </c>
      <c r="E50" s="13">
        <v>2097.9787192418385</v>
      </c>
      <c r="F50" s="13">
        <f t="shared" si="6"/>
        <v>3692.2903202230482</v>
      </c>
      <c r="G50" s="29">
        <f>F50/$F$59</f>
        <v>0.30387758894615824</v>
      </c>
      <c r="H50" s="42">
        <v>2270.479190423624</v>
      </c>
      <c r="I50" s="42">
        <v>1883.8119763015179</v>
      </c>
      <c r="J50" s="42">
        <v>1699.4896981618324</v>
      </c>
      <c r="K50" s="42">
        <f t="shared" si="7"/>
        <v>5853.7808648869741</v>
      </c>
      <c r="L50" s="29">
        <f>K50/$K$59</f>
        <v>0.29712351346905452</v>
      </c>
    </row>
    <row r="51" spans="1:13" x14ac:dyDescent="0.2">
      <c r="B51" s="11" t="s">
        <v>174</v>
      </c>
      <c r="C51" s="74">
        <v>1</v>
      </c>
      <c r="D51" s="13">
        <v>1202.5270067128158</v>
      </c>
      <c r="E51" s="13">
        <v>1419.17396312495</v>
      </c>
      <c r="F51" s="13">
        <f t="shared" ref="F51:F54" si="8">+D51+E51</f>
        <v>2621.700969837766</v>
      </c>
      <c r="G51" s="79">
        <f t="shared" ref="G51:G54" si="9">F51/$F$59</f>
        <v>0.21576747778706051</v>
      </c>
      <c r="H51" s="42">
        <v>1697.1689228942707</v>
      </c>
      <c r="I51" s="42">
        <v>1384.9491945283885</v>
      </c>
      <c r="J51" s="42">
        <v>1144.9881573153418</v>
      </c>
      <c r="K51" s="42">
        <f t="shared" ref="K51:K54" si="10">SUM(H51:J51)</f>
        <v>4227.106274738001</v>
      </c>
      <c r="L51" s="79">
        <f t="shared" ref="L51:L54" si="11">K51/$K$59</f>
        <v>0.21455751370725284</v>
      </c>
    </row>
    <row r="52" spans="1:13" x14ac:dyDescent="0.2">
      <c r="B52" s="11" t="s">
        <v>175</v>
      </c>
      <c r="C52" s="74">
        <v>1</v>
      </c>
      <c r="D52" s="13">
        <v>399.40502142819878</v>
      </c>
      <c r="E52" s="13">
        <v>493.35018477715403</v>
      </c>
      <c r="F52" s="13">
        <f t="shared" si="8"/>
        <v>892.75520620535281</v>
      </c>
      <c r="G52" s="79">
        <f t="shared" si="9"/>
        <v>7.3474260161759078E-2</v>
      </c>
      <c r="H52" s="42">
        <v>534.92436668963308</v>
      </c>
      <c r="I52" s="42">
        <v>460.00009811017958</v>
      </c>
      <c r="J52" s="42">
        <v>448.11261487637267</v>
      </c>
      <c r="K52" s="42">
        <f t="shared" si="10"/>
        <v>1443.0370796761854</v>
      </c>
      <c r="L52" s="79">
        <f t="shared" si="11"/>
        <v>7.3245011570447771E-2</v>
      </c>
    </row>
    <row r="53" spans="1:13" x14ac:dyDescent="0.2">
      <c r="B53" s="11" t="s">
        <v>176</v>
      </c>
      <c r="C53" s="74">
        <v>1</v>
      </c>
      <c r="D53" s="13">
        <v>809.21184016114762</v>
      </c>
      <c r="E53" s="13">
        <v>992.08442436161681</v>
      </c>
      <c r="F53" s="13">
        <f t="shared" si="8"/>
        <v>1801.2962645227644</v>
      </c>
      <c r="G53" s="79">
        <f t="shared" si="9"/>
        <v>0.14824770491173961</v>
      </c>
      <c r="H53" s="42">
        <v>1108.8805731585915</v>
      </c>
      <c r="I53" s="42">
        <v>915.75397606591855</v>
      </c>
      <c r="J53" s="42">
        <v>869.3920762722895</v>
      </c>
      <c r="K53" s="42">
        <f t="shared" si="10"/>
        <v>2894.0266254967996</v>
      </c>
      <c r="L53" s="79">
        <f t="shared" si="11"/>
        <v>0.1468936707553373</v>
      </c>
    </row>
    <row r="54" spans="1:13" x14ac:dyDescent="0.2">
      <c r="B54" s="11" t="s">
        <v>177</v>
      </c>
      <c r="C54" s="74">
        <v>1</v>
      </c>
      <c r="D54" s="13">
        <v>247.41489317643084</v>
      </c>
      <c r="E54" s="13">
        <v>340.50374826480635</v>
      </c>
      <c r="F54" s="13">
        <f t="shared" si="8"/>
        <v>587.91864144123724</v>
      </c>
      <c r="G54" s="79">
        <f t="shared" si="9"/>
        <v>4.8386037869002585E-2</v>
      </c>
      <c r="H54" s="42">
        <v>387.38898496549172</v>
      </c>
      <c r="I54" s="42">
        <v>269.43879736814068</v>
      </c>
      <c r="J54" s="42">
        <v>266.23367368112821</v>
      </c>
      <c r="K54" s="42">
        <f t="shared" si="10"/>
        <v>923.06145601476055</v>
      </c>
      <c r="L54" s="79">
        <f t="shared" si="11"/>
        <v>4.6852328313841368E-2</v>
      </c>
    </row>
    <row r="55" spans="1:13" x14ac:dyDescent="0.2">
      <c r="B55" s="11" t="s">
        <v>178</v>
      </c>
      <c r="C55" s="74">
        <v>1</v>
      </c>
      <c r="D55" s="13">
        <v>235.66394535097271</v>
      </c>
      <c r="E55" s="13">
        <v>342.08750866694942</v>
      </c>
      <c r="F55" s="13">
        <f t="shared" si="6"/>
        <v>577.75145401792213</v>
      </c>
      <c r="G55" s="29">
        <f>F55/$F$59</f>
        <v>4.754927257358723E-2</v>
      </c>
      <c r="H55" s="42">
        <v>345.66793800978121</v>
      </c>
      <c r="I55" s="42">
        <v>332.24718722493628</v>
      </c>
      <c r="J55" s="42">
        <v>308.51656678869386</v>
      </c>
      <c r="K55" s="42">
        <f t="shared" si="7"/>
        <v>986.43169202341141</v>
      </c>
      <c r="L55" s="29">
        <f>K55/$K$59</f>
        <v>5.0068845571122927E-2</v>
      </c>
    </row>
    <row r="56" spans="1:13" x14ac:dyDescent="0.2">
      <c r="B56" s="11" t="s">
        <v>179</v>
      </c>
      <c r="C56" s="74">
        <v>1</v>
      </c>
      <c r="D56" s="13">
        <v>12.057975985158219</v>
      </c>
      <c r="E56" s="13">
        <v>10.114247182830121</v>
      </c>
      <c r="F56" s="13">
        <f t="shared" si="6"/>
        <v>22.172223167988342</v>
      </c>
      <c r="G56" s="35">
        <f t="shared" ref="G56:G58" si="12">F56/$F$59</f>
        <v>1.8247865507654429E-3</v>
      </c>
      <c r="H56" s="42">
        <v>9.1052570976089839</v>
      </c>
      <c r="I56" s="42">
        <v>14.045759942279307</v>
      </c>
      <c r="J56" s="42">
        <v>11.930065654756953</v>
      </c>
      <c r="K56" s="42">
        <f t="shared" si="7"/>
        <v>35.081082694645247</v>
      </c>
      <c r="L56" s="35">
        <f t="shared" ref="L56:L58" si="13">K56/$K$59</f>
        <v>1.7806294405475153E-3</v>
      </c>
    </row>
    <row r="57" spans="1:13" x14ac:dyDescent="0.2">
      <c r="B57" s="11" t="s">
        <v>180</v>
      </c>
      <c r="C57" s="74">
        <v>1</v>
      </c>
      <c r="D57" s="13">
        <v>260.5452592713666</v>
      </c>
      <c r="E57" s="13">
        <v>359.40903440950655</v>
      </c>
      <c r="F57" s="13">
        <f t="shared" si="6"/>
        <v>619.95429368087321</v>
      </c>
      <c r="G57" s="35">
        <f t="shared" si="12"/>
        <v>5.102259023044043E-2</v>
      </c>
      <c r="H57" s="42">
        <v>349.95263359111431</v>
      </c>
      <c r="I57" s="42">
        <v>344.07947272378874</v>
      </c>
      <c r="J57" s="42">
        <v>363.60718721991998</v>
      </c>
      <c r="K57" s="42">
        <f t="shared" si="7"/>
        <v>1057.6392935348231</v>
      </c>
      <c r="L57" s="35">
        <f t="shared" si="13"/>
        <v>5.3683168217480398E-2</v>
      </c>
    </row>
    <row r="58" spans="1:13" x14ac:dyDescent="0.2">
      <c r="B58" s="11" t="s">
        <v>181</v>
      </c>
      <c r="C58" s="74">
        <v>1</v>
      </c>
      <c r="D58" s="13">
        <v>248.46852188995439</v>
      </c>
      <c r="E58" s="13">
        <v>346.49774171823793</v>
      </c>
      <c r="F58" s="13">
        <f t="shared" si="6"/>
        <v>594.96626360819232</v>
      </c>
      <c r="G58" s="35">
        <f t="shared" si="12"/>
        <v>4.8966061173282852E-2</v>
      </c>
      <c r="H58" s="42">
        <v>412.52645260388687</v>
      </c>
      <c r="I58" s="42">
        <v>303.39684613828814</v>
      </c>
      <c r="J58" s="42">
        <v>283.95257461637482</v>
      </c>
      <c r="K58" s="42">
        <f t="shared" si="7"/>
        <v>999.87587335854982</v>
      </c>
      <c r="L58" s="35">
        <f t="shared" si="13"/>
        <v>5.0751239136275376E-2</v>
      </c>
    </row>
    <row r="59" spans="1:13" ht="24.75" customHeight="1" x14ac:dyDescent="0.2">
      <c r="B59" s="11" t="s">
        <v>186</v>
      </c>
      <c r="C59" s="14">
        <f>_xlfn.MODE.SNGL(C48:C58)</f>
        <v>1</v>
      </c>
      <c r="D59" s="13">
        <v>5352.6821008464094</v>
      </c>
      <c r="E59" s="13">
        <v>6797.9023928236948</v>
      </c>
      <c r="F59" s="13">
        <f t="shared" si="6"/>
        <v>12150.584493670103</v>
      </c>
      <c r="G59" s="29">
        <f>F59/$F$59</f>
        <v>1</v>
      </c>
      <c r="H59" s="42">
        <v>7522.4263873062528</v>
      </c>
      <c r="I59" s="42">
        <v>6336.62767395009</v>
      </c>
      <c r="J59" s="42">
        <v>5842.45254971959</v>
      </c>
      <c r="K59" s="42">
        <f t="shared" si="7"/>
        <v>19701.506610975932</v>
      </c>
      <c r="L59" s="29">
        <f>K59/$K$59</f>
        <v>1</v>
      </c>
    </row>
    <row r="60" spans="1:13" ht="15.75" customHeight="1" x14ac:dyDescent="0.25">
      <c r="B60" s="53" t="s">
        <v>183</v>
      </c>
    </row>
    <row r="61" spans="1:13" ht="16.5" customHeight="1" x14ac:dyDescent="0.25">
      <c r="B61" s="53" t="s">
        <v>184</v>
      </c>
    </row>
    <row r="62" spans="1:13" ht="19.5" customHeight="1" x14ac:dyDescent="0.25"/>
    <row r="63" spans="1:13" ht="19.5" customHeight="1" x14ac:dyDescent="0.25">
      <c r="A63" s="91" t="s">
        <v>82</v>
      </c>
      <c r="B63" s="92" t="s">
        <v>83</v>
      </c>
      <c r="C63" s="90" t="s">
        <v>187</v>
      </c>
      <c r="D63" s="90"/>
      <c r="E63" s="90"/>
      <c r="F63" s="90"/>
      <c r="G63" s="90"/>
      <c r="H63" s="90"/>
      <c r="I63" s="90"/>
      <c r="J63" s="90"/>
      <c r="K63" s="90"/>
      <c r="L63" s="90"/>
      <c r="M63" s="90"/>
    </row>
    <row r="64" spans="1:13" ht="19.5" customHeight="1" x14ac:dyDescent="0.25">
      <c r="A64" s="91"/>
      <c r="B64" s="92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</row>
    <row r="65" spans="1:13" ht="19.5" customHeight="1" x14ac:dyDescent="0.25">
      <c r="A65" s="91"/>
      <c r="B65" s="92"/>
      <c r="C65" s="132" t="s">
        <v>104</v>
      </c>
      <c r="D65" s="132"/>
      <c r="E65" s="132"/>
      <c r="F65" s="132"/>
      <c r="G65" s="132"/>
      <c r="H65" s="104" t="s">
        <v>105</v>
      </c>
      <c r="I65" s="104"/>
      <c r="J65" s="104"/>
      <c r="K65" s="104"/>
      <c r="L65" s="104"/>
      <c r="M65" s="104"/>
    </row>
    <row r="66" spans="1:13" ht="19.5" customHeight="1" x14ac:dyDescent="0.25">
      <c r="A66" s="91"/>
      <c r="B66" s="92"/>
      <c r="C66" s="24" t="s">
        <v>89</v>
      </c>
      <c r="D66" s="24" t="s">
        <v>90</v>
      </c>
      <c r="E66" s="24" t="s">
        <v>91</v>
      </c>
      <c r="F66" s="24" t="s">
        <v>102</v>
      </c>
      <c r="G66" s="24" t="s">
        <v>118</v>
      </c>
      <c r="H66" s="33" t="s">
        <v>92</v>
      </c>
      <c r="I66" s="33" t="s">
        <v>93</v>
      </c>
      <c r="J66" s="33" t="s">
        <v>94</v>
      </c>
      <c r="K66" s="33" t="s">
        <v>95</v>
      </c>
      <c r="L66" s="33" t="s">
        <v>102</v>
      </c>
      <c r="M66" s="33" t="s">
        <v>118</v>
      </c>
    </row>
    <row r="67" spans="1:13" ht="19.5" customHeight="1" x14ac:dyDescent="0.2">
      <c r="A67" s="11" t="s">
        <v>171</v>
      </c>
      <c r="B67" s="74">
        <v>2</v>
      </c>
      <c r="C67" s="13">
        <v>129.96314288229183</v>
      </c>
      <c r="D67" s="13">
        <v>100.99314732128026</v>
      </c>
      <c r="E67" s="13">
        <v>81.380116821535552</v>
      </c>
      <c r="F67" s="13">
        <f>SUM(C67:E67)</f>
        <v>312.33640702510763</v>
      </c>
      <c r="G67" s="29">
        <f>F67/$F$78</f>
        <v>2.2428780570050409E-2</v>
      </c>
      <c r="H67" s="42">
        <v>101.84636133047211</v>
      </c>
      <c r="I67" s="42">
        <v>82.026002359674919</v>
      </c>
      <c r="J67" s="42">
        <v>70.803843537133616</v>
      </c>
      <c r="K67" s="42">
        <v>64.097583976002412</v>
      </c>
      <c r="L67" s="42">
        <f>SUM(H67:K67)</f>
        <v>318.77379120328305</v>
      </c>
      <c r="M67" s="34">
        <f>L67/$L$78</f>
        <v>2.3028837879340482E-2</v>
      </c>
    </row>
    <row r="68" spans="1:13" ht="19.5" customHeight="1" x14ac:dyDescent="0.2">
      <c r="A68" s="11" t="s">
        <v>172</v>
      </c>
      <c r="B68" s="74">
        <v>3</v>
      </c>
      <c r="C68" s="13">
        <v>328.73137565259862</v>
      </c>
      <c r="D68" s="13">
        <v>253.40624445831889</v>
      </c>
      <c r="E68" s="13">
        <v>259.36272345624798</v>
      </c>
      <c r="F68" s="13">
        <f t="shared" ref="F68:F78" si="14">SUM(C68:E68)</f>
        <v>841.50034356716549</v>
      </c>
      <c r="G68" s="29">
        <f>F68/$F$78</f>
        <v>6.042787882224944E-2</v>
      </c>
      <c r="H68" s="42">
        <v>260.79793128220246</v>
      </c>
      <c r="I68" s="42">
        <v>281.01617321461106</v>
      </c>
      <c r="J68" s="42">
        <v>250.87281470594439</v>
      </c>
      <c r="K68" s="42">
        <v>229.60495082771845</v>
      </c>
      <c r="L68" s="42">
        <f t="shared" ref="L68:L78" si="15">SUM(H68:K68)</f>
        <v>1022.2918700304764</v>
      </c>
      <c r="M68" s="34">
        <f>L68/$L$78</f>
        <v>7.3852350443975867E-2</v>
      </c>
    </row>
    <row r="69" spans="1:13" ht="19.5" customHeight="1" x14ac:dyDescent="0.2">
      <c r="A69" s="11" t="s">
        <v>173</v>
      </c>
      <c r="B69" s="74">
        <v>1</v>
      </c>
      <c r="C69" s="13">
        <v>1691.8893465792339</v>
      </c>
      <c r="D69" s="13">
        <v>1342.5702774893009</v>
      </c>
      <c r="E69" s="13">
        <v>1310.0542730020527</v>
      </c>
      <c r="F69" s="13">
        <f t="shared" si="14"/>
        <v>4344.5138970705875</v>
      </c>
      <c r="G69" s="29">
        <f>F69/$F$78</f>
        <v>0.31197819623089196</v>
      </c>
      <c r="H69" s="42">
        <v>1237.1042899097247</v>
      </c>
      <c r="I69" s="42">
        <v>1089.4396350751599</v>
      </c>
      <c r="J69" s="42">
        <v>1035.9057022061147</v>
      </c>
      <c r="K69" s="42">
        <v>868.79359119641765</v>
      </c>
      <c r="L69" s="42">
        <f t="shared" si="15"/>
        <v>4231.2432183874171</v>
      </c>
      <c r="M69" s="34">
        <f>L69/$L$78</f>
        <v>0.30567322908351802</v>
      </c>
    </row>
    <row r="70" spans="1:13" ht="19.5" customHeight="1" x14ac:dyDescent="0.2">
      <c r="A70" s="11" t="s">
        <v>174</v>
      </c>
      <c r="B70" s="74">
        <v>1</v>
      </c>
      <c r="C70" s="13">
        <v>1112.9724378308595</v>
      </c>
      <c r="D70" s="13">
        <v>878.79325088528128</v>
      </c>
      <c r="E70" s="13">
        <v>876.52906421913394</v>
      </c>
      <c r="F70" s="13">
        <f t="shared" ref="F70:F73" si="16">SUM(C70:E70)</f>
        <v>2868.2947529352746</v>
      </c>
      <c r="G70" s="79">
        <f t="shared" ref="G70:G73" si="17">F70/$F$78</f>
        <v>0.2059713570907562</v>
      </c>
      <c r="H70" s="42">
        <v>793.71457891388036</v>
      </c>
      <c r="I70" s="42">
        <v>703.86897352715016</v>
      </c>
      <c r="J70" s="42">
        <v>649.12616496171813</v>
      </c>
      <c r="K70" s="42">
        <v>542.06295470647717</v>
      </c>
      <c r="L70" s="42">
        <f t="shared" ref="L70:L73" si="18">SUM(H70:K70)</f>
        <v>2688.7726721092258</v>
      </c>
      <c r="M70" s="34">
        <f t="shared" ref="M70:M73" si="19">L70/$L$78</f>
        <v>0.19424216064525304</v>
      </c>
    </row>
    <row r="71" spans="1:13" ht="19.5" customHeight="1" x14ac:dyDescent="0.2">
      <c r="A71" s="11" t="s">
        <v>175</v>
      </c>
      <c r="B71" s="74">
        <v>1</v>
      </c>
      <c r="C71" s="13">
        <v>427.79346536217543</v>
      </c>
      <c r="D71" s="13">
        <v>294.89409598713996</v>
      </c>
      <c r="E71" s="13">
        <v>345.09677348676303</v>
      </c>
      <c r="F71" s="13">
        <f t="shared" si="16"/>
        <v>1067.7843348360784</v>
      </c>
      <c r="G71" s="79">
        <f t="shared" si="17"/>
        <v>7.6677262091480902E-2</v>
      </c>
      <c r="H71" s="42">
        <v>304.12892948486683</v>
      </c>
      <c r="I71" s="42">
        <v>336.42805209012755</v>
      </c>
      <c r="J71" s="42">
        <v>313.82205270436287</v>
      </c>
      <c r="K71" s="42">
        <v>244.87396757491399</v>
      </c>
      <c r="L71" s="42">
        <f t="shared" si="18"/>
        <v>1199.2530018542711</v>
      </c>
      <c r="M71" s="34">
        <f t="shared" si="19"/>
        <v>8.6636366345446247E-2</v>
      </c>
    </row>
    <row r="72" spans="1:13" ht="19.5" customHeight="1" x14ac:dyDescent="0.2">
      <c r="A72" s="11" t="s">
        <v>176</v>
      </c>
      <c r="B72" s="74">
        <v>1</v>
      </c>
      <c r="C72" s="13">
        <v>796.40717400637629</v>
      </c>
      <c r="D72" s="13">
        <v>559.8160629920468</v>
      </c>
      <c r="E72" s="13">
        <v>543.44149460405674</v>
      </c>
      <c r="F72" s="13">
        <f t="shared" si="16"/>
        <v>1899.6647316024798</v>
      </c>
      <c r="G72" s="79">
        <f t="shared" si="17"/>
        <v>0.13641433551597038</v>
      </c>
      <c r="H72" s="42">
        <v>450.61689094336219</v>
      </c>
      <c r="I72" s="42">
        <v>536.26895326120825</v>
      </c>
      <c r="J72" s="42">
        <v>464.338689536647</v>
      </c>
      <c r="K72" s="42">
        <v>341.74926492749091</v>
      </c>
      <c r="L72" s="42">
        <f t="shared" si="18"/>
        <v>1792.9737986687085</v>
      </c>
      <c r="M72" s="34">
        <f t="shared" si="19"/>
        <v>0.12952790998152078</v>
      </c>
    </row>
    <row r="73" spans="1:13" ht="19.5" customHeight="1" x14ac:dyDescent="0.2">
      <c r="A73" s="11" t="s">
        <v>177</v>
      </c>
      <c r="B73" s="74">
        <v>1</v>
      </c>
      <c r="C73" s="13">
        <v>285.29807999089235</v>
      </c>
      <c r="D73" s="13">
        <v>187.43852487443516</v>
      </c>
      <c r="E73" s="13">
        <v>177.86737350987505</v>
      </c>
      <c r="F73" s="13">
        <f t="shared" si="16"/>
        <v>650.60397837520259</v>
      </c>
      <c r="G73" s="79">
        <f t="shared" si="17"/>
        <v>4.6719670012104031E-2</v>
      </c>
      <c r="H73" s="42">
        <v>165.3064992946438</v>
      </c>
      <c r="I73" s="42">
        <v>146.73376084127216</v>
      </c>
      <c r="J73" s="42">
        <v>131.69575780921801</v>
      </c>
      <c r="K73" s="42">
        <v>104.79052113527179</v>
      </c>
      <c r="L73" s="42">
        <f t="shared" si="18"/>
        <v>548.52653908040577</v>
      </c>
      <c r="M73" s="34">
        <f t="shared" si="19"/>
        <v>3.9626622669687937E-2</v>
      </c>
    </row>
    <row r="74" spans="1:13" ht="19.5" customHeight="1" x14ac:dyDescent="0.2">
      <c r="A74" s="11" t="s">
        <v>178</v>
      </c>
      <c r="B74" s="74">
        <v>1</v>
      </c>
      <c r="C74" s="13">
        <v>255.58582168492782</v>
      </c>
      <c r="D74" s="13">
        <v>166.11967569316343</v>
      </c>
      <c r="E74" s="13">
        <v>149.30493659341218</v>
      </c>
      <c r="F74" s="13">
        <f t="shared" si="14"/>
        <v>571.0104339715034</v>
      </c>
      <c r="G74" s="29">
        <f>F74/$F$78</f>
        <v>4.1004082260978916E-2</v>
      </c>
      <c r="H74" s="42">
        <v>152.28394980172797</v>
      </c>
      <c r="I74" s="42">
        <v>186.09503501576287</v>
      </c>
      <c r="J74" s="42">
        <v>163.7361429402406</v>
      </c>
      <c r="K74" s="42">
        <v>89.245874858305186</v>
      </c>
      <c r="L74" s="42">
        <f t="shared" si="15"/>
        <v>591.36100261603667</v>
      </c>
      <c r="M74" s="34">
        <f>L74/$L$78</f>
        <v>4.272106751939491E-2</v>
      </c>
    </row>
    <row r="75" spans="1:13" ht="19.5" customHeight="1" x14ac:dyDescent="0.2">
      <c r="A75" s="11" t="s">
        <v>179</v>
      </c>
      <c r="B75" s="74">
        <v>1</v>
      </c>
      <c r="C75" s="13">
        <v>8.4107101452180828</v>
      </c>
      <c r="D75" s="13">
        <v>6.3232880671811058</v>
      </c>
      <c r="E75" s="13">
        <v>9.7019998842790702</v>
      </c>
      <c r="F75" s="13">
        <f t="shared" si="14"/>
        <v>24.435998096678262</v>
      </c>
      <c r="G75" s="35">
        <f t="shared" ref="G75:G77" si="20">F75/$F$78</f>
        <v>1.754741448621802E-3</v>
      </c>
      <c r="H75" s="42">
        <v>8.7683048571851749</v>
      </c>
      <c r="I75" s="42">
        <v>2.5517876647745963</v>
      </c>
      <c r="J75" s="42">
        <v>7.1618201731619457</v>
      </c>
      <c r="K75" s="42">
        <v>2.3063904552181769</v>
      </c>
      <c r="L75" s="42">
        <f t="shared" si="15"/>
        <v>20.788303150339896</v>
      </c>
      <c r="M75" s="34">
        <f t="shared" ref="M75:M77" si="21">L75/$L$78</f>
        <v>1.5017873998633487E-3</v>
      </c>
    </row>
    <row r="76" spans="1:13" ht="19.5" customHeight="1" x14ac:dyDescent="0.2">
      <c r="A76" s="11" t="s">
        <v>180</v>
      </c>
      <c r="B76" s="74">
        <v>1</v>
      </c>
      <c r="C76" s="13">
        <v>311.02436594992594</v>
      </c>
      <c r="D76" s="13">
        <v>239.3989103315385</v>
      </c>
      <c r="E76" s="13">
        <v>221.13249066282444</v>
      </c>
      <c r="F76" s="13">
        <f t="shared" si="14"/>
        <v>771.55576694428896</v>
      </c>
      <c r="G76" s="35">
        <f t="shared" si="20"/>
        <v>5.5405180456466335E-2</v>
      </c>
      <c r="H76" s="42">
        <v>226.92567688233314</v>
      </c>
      <c r="I76" s="42">
        <v>238.95691234022991</v>
      </c>
      <c r="J76" s="42">
        <v>225.55274078247521</v>
      </c>
      <c r="K76" s="42">
        <v>168.00745694668319</v>
      </c>
      <c r="L76" s="42">
        <f t="shared" si="15"/>
        <v>859.44278695172147</v>
      </c>
      <c r="M76" s="34">
        <f t="shared" si="21"/>
        <v>6.2087816355825672E-2</v>
      </c>
    </row>
    <row r="77" spans="1:13" ht="19.5" customHeight="1" x14ac:dyDescent="0.2">
      <c r="A77" s="11" t="s">
        <v>181</v>
      </c>
      <c r="B77" s="74">
        <v>1</v>
      </c>
      <c r="C77" s="13">
        <v>222.02255009624898</v>
      </c>
      <c r="D77" s="13">
        <v>188.11632775103229</v>
      </c>
      <c r="E77" s="13">
        <v>163.85768848873556</v>
      </c>
      <c r="F77" s="13">
        <f t="shared" si="14"/>
        <v>573.99656633601683</v>
      </c>
      <c r="G77" s="35">
        <f t="shared" si="20"/>
        <v>4.1218515500429653E-2</v>
      </c>
      <c r="H77" s="42">
        <v>180.94266739717119</v>
      </c>
      <c r="I77" s="42">
        <v>155.24030411974923</v>
      </c>
      <c r="J77" s="42">
        <v>136.2224783357558</v>
      </c>
      <c r="K77" s="42">
        <v>96.541761158919243</v>
      </c>
      <c r="L77" s="42">
        <f t="shared" si="15"/>
        <v>568.94721101159541</v>
      </c>
      <c r="M77" s="34">
        <f t="shared" si="21"/>
        <v>4.1101851676173841E-2</v>
      </c>
    </row>
    <row r="78" spans="1:13" ht="19.5" customHeight="1" x14ac:dyDescent="0.2">
      <c r="A78" s="11" t="s">
        <v>186</v>
      </c>
      <c r="B78" s="14">
        <f>_xlfn.MODE.SNGL(B67:B77)</f>
        <v>1</v>
      </c>
      <c r="C78" s="13">
        <v>5570.0984701807483</v>
      </c>
      <c r="D78" s="13">
        <v>4217.8698058507189</v>
      </c>
      <c r="E78" s="13">
        <v>4137.7289347289161</v>
      </c>
      <c r="F78" s="13">
        <f t="shared" si="14"/>
        <v>13925.697210760383</v>
      </c>
      <c r="G78" s="29">
        <f>F78/$F$78</f>
        <v>1</v>
      </c>
      <c r="H78" s="42">
        <v>3882.4360800975696</v>
      </c>
      <c r="I78" s="42">
        <v>3758.6255895097202</v>
      </c>
      <c r="J78" s="42">
        <v>3449.2382076927724</v>
      </c>
      <c r="K78" s="42">
        <v>2752.0743177634181</v>
      </c>
      <c r="L78" s="42">
        <f t="shared" si="15"/>
        <v>13842.374195063479</v>
      </c>
      <c r="M78" s="34">
        <f>L78/$L$78</f>
        <v>1</v>
      </c>
    </row>
    <row r="79" spans="1:13" ht="19.5" customHeight="1" x14ac:dyDescent="0.25">
      <c r="A79" s="53" t="s">
        <v>164</v>
      </c>
    </row>
    <row r="80" spans="1:13" ht="19.5" customHeight="1" x14ac:dyDescent="0.25">
      <c r="A80" s="53" t="s">
        <v>165</v>
      </c>
    </row>
    <row r="81" spans="2:11" ht="24.75" customHeight="1" x14ac:dyDescent="0.25"/>
    <row r="82" spans="2:11" ht="24.75" customHeight="1" x14ac:dyDescent="0.25">
      <c r="B82" s="91" t="s">
        <v>82</v>
      </c>
      <c r="C82" s="92" t="s">
        <v>83</v>
      </c>
      <c r="D82" s="90" t="s">
        <v>188</v>
      </c>
      <c r="E82" s="90"/>
      <c r="F82" s="90"/>
      <c r="G82" s="90"/>
      <c r="H82" s="90"/>
      <c r="I82" s="90"/>
      <c r="J82" s="90"/>
      <c r="K82" s="90"/>
    </row>
    <row r="83" spans="2:11" ht="24.75" customHeight="1" x14ac:dyDescent="0.25">
      <c r="B83" s="91"/>
      <c r="C83" s="92"/>
      <c r="D83" s="90"/>
      <c r="E83" s="90"/>
      <c r="F83" s="90"/>
      <c r="G83" s="90"/>
      <c r="H83" s="90"/>
      <c r="I83" s="90"/>
      <c r="J83" s="90"/>
      <c r="K83" s="90"/>
    </row>
    <row r="84" spans="2:11" ht="24.75" customHeight="1" x14ac:dyDescent="0.25">
      <c r="B84" s="91"/>
      <c r="C84" s="92"/>
      <c r="D84" s="88" t="s">
        <v>106</v>
      </c>
      <c r="E84" s="88"/>
      <c r="F84" s="88"/>
      <c r="G84" s="88"/>
      <c r="H84" s="88"/>
      <c r="I84" s="125" t="s">
        <v>166</v>
      </c>
      <c r="J84" s="127" t="s">
        <v>167</v>
      </c>
      <c r="K84" s="128"/>
    </row>
    <row r="85" spans="2:11" ht="24.75" customHeight="1" x14ac:dyDescent="0.25">
      <c r="B85" s="91"/>
      <c r="C85" s="92"/>
      <c r="D85" s="24" t="s">
        <v>96</v>
      </c>
      <c r="E85" s="24" t="s">
        <v>97</v>
      </c>
      <c r="F85" s="24" t="s">
        <v>98</v>
      </c>
      <c r="G85" s="24" t="s">
        <v>102</v>
      </c>
      <c r="H85" s="24" t="s">
        <v>118</v>
      </c>
      <c r="I85" s="126"/>
      <c r="J85" s="129"/>
      <c r="K85" s="130"/>
    </row>
    <row r="86" spans="2:11" ht="24.75" customHeight="1" x14ac:dyDescent="0.2">
      <c r="B86" s="11" t="s">
        <v>171</v>
      </c>
      <c r="C86" s="74">
        <v>2</v>
      </c>
      <c r="D86" s="13">
        <v>37.287808775341432</v>
      </c>
      <c r="E86" s="13">
        <v>27.383359806988079</v>
      </c>
      <c r="F86" s="13">
        <v>94.852357277933834</v>
      </c>
      <c r="G86" s="13">
        <f>SUM(D86:F86)</f>
        <v>159.52352586026336</v>
      </c>
      <c r="H86" s="29">
        <f>G86/$G$97</f>
        <v>2.2376144816060317E-2</v>
      </c>
      <c r="I86" s="42">
        <v>1374.0513736674347</v>
      </c>
      <c r="J86" s="85">
        <f>I86/$I$97</f>
        <v>2.0585242598170336E-2</v>
      </c>
      <c r="K86" s="86"/>
    </row>
    <row r="87" spans="2:11" ht="24.75" customHeight="1" x14ac:dyDescent="0.2">
      <c r="B87" s="11" t="s">
        <v>172</v>
      </c>
      <c r="C87" s="74">
        <v>3</v>
      </c>
      <c r="D87" s="13">
        <v>139.50522538092224</v>
      </c>
      <c r="E87" s="13">
        <v>153.67609514753536</v>
      </c>
      <c r="F87" s="13">
        <v>332.71039273103111</v>
      </c>
      <c r="G87" s="13">
        <f>SUM(D87:F87)</f>
        <v>625.89171325948871</v>
      </c>
      <c r="H87" s="29">
        <f>G87/$G$97</f>
        <v>8.7792966833834349E-2</v>
      </c>
      <c r="I87" s="42">
        <v>3927.5115027950942</v>
      </c>
      <c r="J87" s="85">
        <f>I87/$I$97</f>
        <v>5.883970471668086E-2</v>
      </c>
      <c r="K87" s="86"/>
    </row>
    <row r="88" spans="2:11" ht="24.75" customHeight="1" x14ac:dyDescent="0.2">
      <c r="B88" s="11" t="s">
        <v>173</v>
      </c>
      <c r="C88" s="74">
        <v>1</v>
      </c>
      <c r="D88" s="13">
        <v>627.05111891788397</v>
      </c>
      <c r="E88" s="13">
        <v>633.38014745210637</v>
      </c>
      <c r="F88" s="13">
        <v>1053.750317128593</v>
      </c>
      <c r="G88" s="13">
        <f t="shared" ref="G88:G91" si="22">SUM(D88:F88)</f>
        <v>2314.1815834985832</v>
      </c>
      <c r="H88" s="79">
        <f t="shared" ref="H88:H91" si="23">G88/$G$97</f>
        <v>0.32460705694521558</v>
      </c>
      <c r="I88" s="42">
        <v>20436.009884066607</v>
      </c>
      <c r="J88" s="85">
        <f t="shared" ref="J88:J91" si="24">I88/$I$97</f>
        <v>0.30616047497503274</v>
      </c>
      <c r="K88" s="86"/>
    </row>
    <row r="89" spans="2:11" ht="24.75" customHeight="1" x14ac:dyDescent="0.2">
      <c r="B89" s="11" t="s">
        <v>174</v>
      </c>
      <c r="C89" s="74">
        <v>1</v>
      </c>
      <c r="D89" s="13">
        <v>365.53034631838972</v>
      </c>
      <c r="E89" s="13">
        <v>382.32083097533973</v>
      </c>
      <c r="F89" s="13">
        <v>652.08394448362924</v>
      </c>
      <c r="G89" s="13">
        <f t="shared" si="22"/>
        <v>1399.9351217773587</v>
      </c>
      <c r="H89" s="79">
        <f t="shared" si="23"/>
        <v>0.19636696749931964</v>
      </c>
      <c r="I89" s="42">
        <v>13805.809791397629</v>
      </c>
      <c r="J89" s="85">
        <f t="shared" si="24"/>
        <v>0.2068306536906096</v>
      </c>
      <c r="K89" s="86"/>
    </row>
    <row r="90" spans="2:11" ht="24.75" customHeight="1" x14ac:dyDescent="0.2">
      <c r="B90" s="11" t="s">
        <v>175</v>
      </c>
      <c r="C90" s="74">
        <v>1</v>
      </c>
      <c r="D90" s="13">
        <v>203.63835708938237</v>
      </c>
      <c r="E90" s="13">
        <v>171.03124675710507</v>
      </c>
      <c r="F90" s="13">
        <v>307.96725616861818</v>
      </c>
      <c r="G90" s="13">
        <f t="shared" si="22"/>
        <v>682.63686001510564</v>
      </c>
      <c r="H90" s="79">
        <f t="shared" si="23"/>
        <v>9.5752530256000196E-2</v>
      </c>
      <c r="I90" s="42">
        <v>5285.4664825869932</v>
      </c>
      <c r="J90" s="85">
        <f t="shared" si="24"/>
        <v>7.9183800455837311E-2</v>
      </c>
      <c r="K90" s="86"/>
    </row>
    <row r="91" spans="2:11" ht="24.75" customHeight="1" x14ac:dyDescent="0.2">
      <c r="B91" s="11" t="s">
        <v>176</v>
      </c>
      <c r="C91" s="74">
        <v>1</v>
      </c>
      <c r="D91" s="13">
        <v>230.4358498029984</v>
      </c>
      <c r="E91" s="13">
        <v>246.1065187005438</v>
      </c>
      <c r="F91" s="13">
        <v>273.25388502837745</v>
      </c>
      <c r="G91" s="13">
        <f t="shared" si="22"/>
        <v>749.79625353191966</v>
      </c>
      <c r="H91" s="79">
        <f t="shared" si="23"/>
        <v>0.10517288569879164</v>
      </c>
      <c r="I91" s="42">
        <v>9137.7576738226708</v>
      </c>
      <c r="J91" s="85">
        <f t="shared" si="24"/>
        <v>0.13689659799027237</v>
      </c>
      <c r="K91" s="86"/>
    </row>
    <row r="92" spans="2:11" ht="24.75" customHeight="1" x14ac:dyDescent="0.2">
      <c r="B92" s="11" t="s">
        <v>177</v>
      </c>
      <c r="C92" s="74">
        <v>1</v>
      </c>
      <c r="D92" s="13">
        <v>104.65548908954197</v>
      </c>
      <c r="E92" s="13">
        <v>82.160154440591072</v>
      </c>
      <c r="F92" s="13">
        <v>137.4322162556559</v>
      </c>
      <c r="G92" s="13">
        <f>SUM(D92:F92)</f>
        <v>324.24785978578893</v>
      </c>
      <c r="H92" s="29">
        <f>G92/$G$97</f>
        <v>4.5481799801866889E-2</v>
      </c>
      <c r="I92" s="42">
        <v>3034.3584746973952</v>
      </c>
      <c r="J92" s="85">
        <f>I92/$I$97</f>
        <v>4.5459002864457726E-2</v>
      </c>
      <c r="K92" s="86"/>
    </row>
    <row r="93" spans="2:11" ht="24.75" customHeight="1" x14ac:dyDescent="0.2">
      <c r="B93" s="11" t="s">
        <v>178</v>
      </c>
      <c r="C93" s="74">
        <v>1</v>
      </c>
      <c r="D93" s="13">
        <v>57.662623479062532</v>
      </c>
      <c r="E93" s="13">
        <v>45.6401259414611</v>
      </c>
      <c r="F93" s="13">
        <v>77.09335578488178</v>
      </c>
      <c r="G93" s="13">
        <f>SUM(D93:F93)</f>
        <v>180.39610520540543</v>
      </c>
      <c r="H93" s="29">
        <f>G93/$G$97</f>
        <v>2.5303912714826075E-2</v>
      </c>
      <c r="I93" s="42">
        <v>2906.9506878342791</v>
      </c>
      <c r="J93" s="85">
        <f>I93/$I$97</f>
        <v>4.3550253125011658E-2</v>
      </c>
      <c r="K93" s="86"/>
    </row>
    <row r="94" spans="2:11" ht="24.75" customHeight="1" x14ac:dyDescent="0.2">
      <c r="B94" s="11" t="s">
        <v>179</v>
      </c>
      <c r="C94" s="74">
        <v>1</v>
      </c>
      <c r="D94" s="13">
        <v>2.1035708640286703</v>
      </c>
      <c r="E94" s="13">
        <v>3.8518077359467631</v>
      </c>
      <c r="F94" s="13">
        <v>3.667206685801693</v>
      </c>
      <c r="G94" s="13">
        <f t="shared" ref="G94:G96" si="25">SUM(D94:F94)</f>
        <v>9.6225852857771272</v>
      </c>
      <c r="H94" s="35">
        <f t="shared" ref="H94:H96" si="26">G94/$G$97</f>
        <v>1.3497467580302182E-3</v>
      </c>
      <c r="I94" s="42">
        <v>112.10019239542886</v>
      </c>
      <c r="J94" s="85">
        <f t="shared" ref="J94:J96" si="27">I94/$I$97</f>
        <v>1.6794202167290941E-3</v>
      </c>
      <c r="K94" s="86"/>
    </row>
    <row r="95" spans="2:11" ht="24.75" customHeight="1" x14ac:dyDescent="0.2">
      <c r="B95" s="11" t="s">
        <v>180</v>
      </c>
      <c r="C95" s="74">
        <v>1</v>
      </c>
      <c r="D95" s="13">
        <v>116.34709950247121</v>
      </c>
      <c r="E95" s="13">
        <v>92.81779943059388</v>
      </c>
      <c r="F95" s="13">
        <v>205.18401324436076</v>
      </c>
      <c r="G95" s="13">
        <f t="shared" si="25"/>
        <v>414.34891217742586</v>
      </c>
      <c r="H95" s="35">
        <f t="shared" si="26"/>
        <v>5.8120150073542466E-2</v>
      </c>
      <c r="I95" s="42">
        <v>3722.941053289132</v>
      </c>
      <c r="J95" s="85">
        <f t="shared" si="27"/>
        <v>5.577494861498053E-2</v>
      </c>
      <c r="K95" s="86"/>
    </row>
    <row r="96" spans="2:11" ht="24.75" customHeight="1" x14ac:dyDescent="0.2">
      <c r="B96" s="11" t="s">
        <v>181</v>
      </c>
      <c r="C96" s="74">
        <v>1</v>
      </c>
      <c r="D96" s="13">
        <v>58.200111791640317</v>
      </c>
      <c r="E96" s="13">
        <v>93.967885610527674</v>
      </c>
      <c r="F96" s="13">
        <v>116.42977326033092</v>
      </c>
      <c r="G96" s="13">
        <f t="shared" si="25"/>
        <v>268.59777066249893</v>
      </c>
      <c r="H96" s="35">
        <f t="shared" si="26"/>
        <v>3.7675838602512633E-2</v>
      </c>
      <c r="I96" s="42">
        <v>3006.3836849768531</v>
      </c>
      <c r="J96" s="85">
        <f t="shared" si="27"/>
        <v>4.5039900752217824E-2</v>
      </c>
      <c r="K96" s="86"/>
    </row>
    <row r="97" spans="1:11" ht="24.75" customHeight="1" x14ac:dyDescent="0.2">
      <c r="B97" s="11" t="s">
        <v>186</v>
      </c>
      <c r="C97" s="14">
        <f>_xlfn.MODE.SNGL(C86:C96)</f>
        <v>1</v>
      </c>
      <c r="D97" s="13">
        <v>1942.417601011663</v>
      </c>
      <c r="E97" s="13">
        <v>1932.3359719987386</v>
      </c>
      <c r="F97" s="13">
        <v>3254.4247180492134</v>
      </c>
      <c r="G97" s="13">
        <f>SUM(D97:F97)</f>
        <v>7129.1782910596157</v>
      </c>
      <c r="H97" s="29">
        <f>G97/$G$97</f>
        <v>1</v>
      </c>
      <c r="I97" s="42">
        <v>66749.340801529514</v>
      </c>
      <c r="J97" s="85">
        <f>I97/$I$97</f>
        <v>1</v>
      </c>
      <c r="K97" s="86"/>
    </row>
    <row r="98" spans="1:11" x14ac:dyDescent="0.25">
      <c r="B98" s="131" t="s">
        <v>189</v>
      </c>
      <c r="C98" s="131"/>
      <c r="D98" s="131"/>
      <c r="E98" s="131"/>
      <c r="F98" s="131"/>
    </row>
    <row r="100" spans="1:11" x14ac:dyDescent="0.25">
      <c r="A100" s="6"/>
      <c r="B100" s="12"/>
      <c r="C100" s="12"/>
    </row>
    <row r="101" spans="1:11" ht="25.5" customHeight="1" x14ac:dyDescent="0.25">
      <c r="B101" s="90" t="s">
        <v>190</v>
      </c>
      <c r="C101" s="90"/>
      <c r="D101" s="90"/>
      <c r="E101" s="90"/>
      <c r="F101" s="90"/>
      <c r="G101" s="90"/>
      <c r="H101" s="90"/>
      <c r="I101" s="90"/>
      <c r="J101" s="90"/>
      <c r="K101" s="90"/>
    </row>
    <row r="102" spans="1:11" ht="76.5" customHeight="1" x14ac:dyDescent="0.25">
      <c r="B102" s="27" t="s">
        <v>128</v>
      </c>
      <c r="C102" s="54" t="s">
        <v>130</v>
      </c>
      <c r="D102" s="54" t="s">
        <v>129</v>
      </c>
      <c r="E102" s="54" t="s">
        <v>131</v>
      </c>
      <c r="F102" s="54" t="s">
        <v>155</v>
      </c>
      <c r="G102" s="54" t="s">
        <v>156</v>
      </c>
      <c r="H102" s="23" t="s">
        <v>157</v>
      </c>
      <c r="I102" s="23" t="s">
        <v>132</v>
      </c>
      <c r="J102" s="23" t="s">
        <v>133</v>
      </c>
      <c r="K102" s="23" t="s">
        <v>120</v>
      </c>
    </row>
    <row r="103" spans="1:11" ht="12.75" customHeight="1" x14ac:dyDescent="0.2">
      <c r="B103" s="27" t="s">
        <v>7</v>
      </c>
      <c r="C103" s="55">
        <v>2553</v>
      </c>
      <c r="D103" s="75">
        <v>2354</v>
      </c>
      <c r="E103" s="55">
        <v>4907</v>
      </c>
      <c r="F103" s="56">
        <f t="shared" ref="F103:F118" si="28">E103/$E$118</f>
        <v>8.8081134446239454E-2</v>
      </c>
      <c r="G103" s="116">
        <f>SUM(F103:F104)</f>
        <v>0.17373900556453059</v>
      </c>
      <c r="H103" s="16">
        <f t="shared" ref="H103:H118" si="29">F10</f>
        <v>5352.6821008464085</v>
      </c>
      <c r="I103" s="25">
        <f t="shared" ref="I103:I118" si="30">E103/H103</f>
        <v>0.91673667659509728</v>
      </c>
      <c r="J103" s="118">
        <f>(SUM(E103:E104)/SUM(H103:H104))</f>
        <v>0.79658719340146267</v>
      </c>
      <c r="K103" s="88" t="s">
        <v>114</v>
      </c>
    </row>
    <row r="104" spans="1:11" ht="12.75" customHeight="1" x14ac:dyDescent="0.2">
      <c r="B104" s="27" t="s">
        <v>8</v>
      </c>
      <c r="C104" s="55">
        <v>2417</v>
      </c>
      <c r="D104" s="75">
        <v>2355</v>
      </c>
      <c r="E104" s="55">
        <v>4772</v>
      </c>
      <c r="F104" s="56">
        <f t="shared" si="28"/>
        <v>8.5657871118291151E-2</v>
      </c>
      <c r="G104" s="116"/>
      <c r="H104" s="16">
        <f t="shared" si="29"/>
        <v>6797.9023928236957</v>
      </c>
      <c r="I104" s="25">
        <f t="shared" si="30"/>
        <v>0.70198124719143229</v>
      </c>
      <c r="J104" s="118"/>
      <c r="K104" s="88"/>
    </row>
    <row r="105" spans="1:11" ht="12.75" customHeight="1" x14ac:dyDescent="0.2">
      <c r="B105" s="27" t="s">
        <v>9</v>
      </c>
      <c r="C105" s="55">
        <v>2754</v>
      </c>
      <c r="D105" s="75">
        <v>2670</v>
      </c>
      <c r="E105" s="55">
        <v>5424</v>
      </c>
      <c r="F105" s="56">
        <f t="shared" si="28"/>
        <v>9.7361335487345185E-2</v>
      </c>
      <c r="G105" s="116">
        <f>SUM(F105:F107)</f>
        <v>0.30111290612098368</v>
      </c>
      <c r="H105" s="16">
        <f t="shared" si="29"/>
        <v>7522.4263873062537</v>
      </c>
      <c r="I105" s="25">
        <f t="shared" si="30"/>
        <v>0.7210439452292613</v>
      </c>
      <c r="J105" s="118">
        <f>(SUM(E105:E107)/SUM(H105:H107))</f>
        <v>0.8514577250987726</v>
      </c>
      <c r="K105" s="88" t="s">
        <v>122</v>
      </c>
    </row>
    <row r="106" spans="1:11" x14ac:dyDescent="0.2">
      <c r="B106" s="27" t="s">
        <v>10</v>
      </c>
      <c r="C106" s="55">
        <v>2901</v>
      </c>
      <c r="D106" s="75">
        <v>3047</v>
      </c>
      <c r="E106" s="55">
        <v>5948</v>
      </c>
      <c r="F106" s="56">
        <f t="shared" si="28"/>
        <v>0.10676718721952971</v>
      </c>
      <c r="G106" s="117"/>
      <c r="H106" s="16">
        <f t="shared" si="29"/>
        <v>6336.6276739500918</v>
      </c>
      <c r="I106" s="25">
        <f t="shared" si="30"/>
        <v>0.93866963723500085</v>
      </c>
      <c r="J106" s="88"/>
      <c r="K106" s="88"/>
    </row>
    <row r="107" spans="1:11" x14ac:dyDescent="0.2">
      <c r="B107" s="27" t="s">
        <v>11</v>
      </c>
      <c r="C107" s="55">
        <v>2574</v>
      </c>
      <c r="D107" s="75">
        <v>2829</v>
      </c>
      <c r="E107" s="55">
        <v>5403</v>
      </c>
      <c r="F107" s="56">
        <f t="shared" si="28"/>
        <v>9.6984383414108782E-2</v>
      </c>
      <c r="G107" s="117"/>
      <c r="H107" s="16">
        <f t="shared" si="29"/>
        <v>5842.4525497195909</v>
      </c>
      <c r="I107" s="25">
        <f t="shared" si="30"/>
        <v>0.92478286370666674</v>
      </c>
      <c r="J107" s="88"/>
      <c r="K107" s="88"/>
    </row>
    <row r="108" spans="1:11" x14ac:dyDescent="0.2">
      <c r="B108" s="27" t="s">
        <v>12</v>
      </c>
      <c r="C108" s="55">
        <v>2290</v>
      </c>
      <c r="D108" s="75">
        <v>2373</v>
      </c>
      <c r="E108" s="55">
        <v>4663</v>
      </c>
      <c r="F108" s="56">
        <f t="shared" si="28"/>
        <v>8.3701310357206959E-2</v>
      </c>
      <c r="G108" s="116">
        <f>SUM(F108:F110)</f>
        <v>0.22489678693232812</v>
      </c>
      <c r="H108" s="16">
        <f t="shared" si="29"/>
        <v>5570.0984701807483</v>
      </c>
      <c r="I108" s="25">
        <f t="shared" si="30"/>
        <v>0.8371485755526844</v>
      </c>
      <c r="J108" s="118">
        <f>(SUM(E108:E110)/SUM(H108:H110))</f>
        <v>0.89970360624521151</v>
      </c>
      <c r="K108" s="88" t="s">
        <v>104</v>
      </c>
    </row>
    <row r="109" spans="1:11" x14ac:dyDescent="0.2">
      <c r="B109" s="27" t="s">
        <v>13</v>
      </c>
      <c r="C109" s="55">
        <v>1878</v>
      </c>
      <c r="D109" s="75">
        <v>2165</v>
      </c>
      <c r="E109" s="55">
        <v>4043</v>
      </c>
      <c r="F109" s="56">
        <f t="shared" si="28"/>
        <v>7.2572249147370316E-2</v>
      </c>
      <c r="G109" s="117"/>
      <c r="H109" s="16">
        <f t="shared" si="29"/>
        <v>4217.869805850718</v>
      </c>
      <c r="I109" s="25">
        <f t="shared" si="30"/>
        <v>0.95854072934917256</v>
      </c>
      <c r="J109" s="88"/>
      <c r="K109" s="88"/>
    </row>
    <row r="110" spans="1:11" x14ac:dyDescent="0.2">
      <c r="B110" s="27" t="s">
        <v>14</v>
      </c>
      <c r="C110" s="55">
        <v>1769</v>
      </c>
      <c r="D110" s="75">
        <v>2054</v>
      </c>
      <c r="E110" s="55">
        <v>3823</v>
      </c>
      <c r="F110" s="56">
        <f t="shared" si="28"/>
        <v>6.8623227427750857E-2</v>
      </c>
      <c r="G110" s="117"/>
      <c r="H110" s="16">
        <f t="shared" si="29"/>
        <v>4137.728934728917</v>
      </c>
      <c r="I110" s="25">
        <f t="shared" si="30"/>
        <v>0.92393679245459404</v>
      </c>
      <c r="J110" s="88"/>
      <c r="K110" s="88"/>
    </row>
    <row r="111" spans="1:11" x14ac:dyDescent="0.2">
      <c r="B111" s="27" t="s">
        <v>15</v>
      </c>
      <c r="C111" s="55">
        <v>1654</v>
      </c>
      <c r="D111" s="75">
        <v>2006</v>
      </c>
      <c r="E111" s="55">
        <v>3660</v>
      </c>
      <c r="F111" s="56">
        <f t="shared" si="28"/>
        <v>6.5697361335487342E-2</v>
      </c>
      <c r="G111" s="116">
        <f>SUM(F111:F114)</f>
        <v>0.20913660025130137</v>
      </c>
      <c r="H111" s="16">
        <f t="shared" si="29"/>
        <v>3882.4360800975701</v>
      </c>
      <c r="I111" s="25">
        <f t="shared" si="30"/>
        <v>0.94270708505985756</v>
      </c>
      <c r="J111" s="118">
        <f>(SUM(E111:E114)/SUM(H111:H114))</f>
        <v>0.84169087150924038</v>
      </c>
      <c r="K111" s="88" t="s">
        <v>105</v>
      </c>
    </row>
    <row r="112" spans="1:11" x14ac:dyDescent="0.2">
      <c r="B112" s="27" t="s">
        <v>16</v>
      </c>
      <c r="C112" s="55">
        <v>1516</v>
      </c>
      <c r="D112" s="75">
        <v>1686</v>
      </c>
      <c r="E112" s="55">
        <v>3202</v>
      </c>
      <c r="F112" s="56">
        <f t="shared" si="28"/>
        <v>5.7476216119188656E-2</v>
      </c>
      <c r="G112" s="117"/>
      <c r="H112" s="16">
        <f t="shared" si="29"/>
        <v>3758.6255895097202</v>
      </c>
      <c r="I112" s="25">
        <f t="shared" si="30"/>
        <v>0.85190714630814635</v>
      </c>
      <c r="J112" s="88"/>
      <c r="K112" s="88"/>
    </row>
    <row r="113" spans="1:13" x14ac:dyDescent="0.2">
      <c r="B113" s="27" t="s">
        <v>17</v>
      </c>
      <c r="C113" s="55">
        <v>1194</v>
      </c>
      <c r="D113" s="75">
        <v>1474</v>
      </c>
      <c r="E113" s="55">
        <v>2668</v>
      </c>
      <c r="F113" s="56">
        <f t="shared" si="28"/>
        <v>4.7890863399748698E-2</v>
      </c>
      <c r="G113" s="117"/>
      <c r="H113" s="16">
        <f t="shared" si="29"/>
        <v>3449.238207692772</v>
      </c>
      <c r="I113" s="25">
        <f t="shared" si="30"/>
        <v>0.7735041302887139</v>
      </c>
      <c r="J113" s="88"/>
      <c r="K113" s="88"/>
    </row>
    <row r="114" spans="1:13" ht="12.75" customHeight="1" x14ac:dyDescent="0.2">
      <c r="B114" s="27" t="s">
        <v>18</v>
      </c>
      <c r="C114" s="55">
        <v>997</v>
      </c>
      <c r="D114" s="75">
        <v>1124</v>
      </c>
      <c r="E114" s="55">
        <v>2121</v>
      </c>
      <c r="F114" s="56">
        <f t="shared" si="28"/>
        <v>3.8072159396876686E-2</v>
      </c>
      <c r="G114" s="117"/>
      <c r="H114" s="16">
        <f t="shared" si="29"/>
        <v>2752.0743177634185</v>
      </c>
      <c r="I114" s="25">
        <f t="shared" si="30"/>
        <v>0.77069139678019816</v>
      </c>
      <c r="J114" s="88"/>
      <c r="K114" s="88"/>
    </row>
    <row r="115" spans="1:13" ht="12.75" customHeight="1" x14ac:dyDescent="0.2">
      <c r="B115" s="27" t="s">
        <v>19</v>
      </c>
      <c r="C115" s="55">
        <v>700</v>
      </c>
      <c r="D115" s="75">
        <v>803</v>
      </c>
      <c r="E115" s="55">
        <v>1503</v>
      </c>
      <c r="F115" s="56">
        <f t="shared" si="28"/>
        <v>2.6978998384491113E-2</v>
      </c>
      <c r="G115" s="116">
        <f>SUM(F115:F117)</f>
        <v>9.1114701130856207E-2</v>
      </c>
      <c r="H115" s="16">
        <f t="shared" si="29"/>
        <v>1942.417601011663</v>
      </c>
      <c r="I115" s="25">
        <f t="shared" si="30"/>
        <v>0.77377799666621505</v>
      </c>
      <c r="J115" s="118">
        <f>(SUM(E115:E117)/SUM(H115:H117))</f>
        <v>0.71200351467792367</v>
      </c>
      <c r="K115" s="88" t="s">
        <v>116</v>
      </c>
    </row>
    <row r="116" spans="1:13" x14ac:dyDescent="0.2">
      <c r="B116" s="27" t="s">
        <v>20</v>
      </c>
      <c r="C116" s="55">
        <v>534</v>
      </c>
      <c r="D116" s="75">
        <v>676</v>
      </c>
      <c r="E116" s="55">
        <v>1210</v>
      </c>
      <c r="F116" s="56">
        <f t="shared" si="28"/>
        <v>2.1719619457907017E-2</v>
      </c>
      <c r="G116" s="117"/>
      <c r="H116" s="16">
        <f t="shared" si="29"/>
        <v>1932.3359719987388</v>
      </c>
      <c r="I116" s="25">
        <f t="shared" si="30"/>
        <v>0.62618510317769405</v>
      </c>
      <c r="J116" s="88"/>
      <c r="K116" s="88"/>
    </row>
    <row r="117" spans="1:13" x14ac:dyDescent="0.25">
      <c r="B117" s="27" t="s">
        <v>98</v>
      </c>
      <c r="C117" s="55">
        <v>1007</v>
      </c>
      <c r="D117" s="55">
        <v>1356</v>
      </c>
      <c r="E117" s="55">
        <v>2363</v>
      </c>
      <c r="F117" s="56">
        <f t="shared" si="28"/>
        <v>4.2416083288458084E-2</v>
      </c>
      <c r="G117" s="117"/>
      <c r="H117" s="16">
        <f t="shared" si="29"/>
        <v>3254.4247180492139</v>
      </c>
      <c r="I117" s="25">
        <f t="shared" si="30"/>
        <v>0.72608838880023108</v>
      </c>
      <c r="J117" s="88"/>
      <c r="K117" s="88"/>
    </row>
    <row r="118" spans="1:13" x14ac:dyDescent="0.25">
      <c r="B118" s="27" t="s">
        <v>22</v>
      </c>
      <c r="C118" s="55">
        <v>26738</v>
      </c>
      <c r="D118" s="55">
        <v>28972</v>
      </c>
      <c r="E118" s="55">
        <v>55710</v>
      </c>
      <c r="F118" s="56">
        <f t="shared" si="28"/>
        <v>1</v>
      </c>
      <c r="G118" s="57">
        <f>SUM(G103:G117)</f>
        <v>1</v>
      </c>
      <c r="H118" s="16">
        <f t="shared" si="29"/>
        <v>66749.340801529528</v>
      </c>
      <c r="I118" s="25">
        <f t="shared" si="30"/>
        <v>0.83461498392390765</v>
      </c>
      <c r="J118" s="28">
        <f>(SUM(E103:E117)/SUM(H103:H117))</f>
        <v>0.83461498392390765</v>
      </c>
      <c r="K118" s="27" t="s">
        <v>158</v>
      </c>
    </row>
    <row r="119" spans="1:13" ht="20.25" customHeight="1" x14ac:dyDescent="0.25">
      <c r="B119" s="53" t="s">
        <v>191</v>
      </c>
    </row>
    <row r="120" spans="1:13" ht="12.75" customHeight="1" x14ac:dyDescent="0.25">
      <c r="B120" s="53" t="s">
        <v>192</v>
      </c>
    </row>
    <row r="121" spans="1:13" ht="12.75" customHeight="1" x14ac:dyDescent="0.25">
      <c r="B121" s="53" t="s">
        <v>193</v>
      </c>
    </row>
    <row r="122" spans="1:13" ht="12.75" customHeight="1" x14ac:dyDescent="0.25">
      <c r="B122" s="53" t="s">
        <v>194</v>
      </c>
    </row>
    <row r="123" spans="1:13" ht="12.75" customHeight="1" x14ac:dyDescent="0.25">
      <c r="B123" s="53" t="s">
        <v>195</v>
      </c>
    </row>
    <row r="124" spans="1:13" ht="12.75" customHeight="1" x14ac:dyDescent="0.25">
      <c r="B124" s="53" t="s">
        <v>196</v>
      </c>
      <c r="K124" s="39"/>
      <c r="L124" s="39"/>
      <c r="M124" s="39"/>
    </row>
    <row r="125" spans="1:13" x14ac:dyDescent="0.25">
      <c r="A125" s="6"/>
      <c r="B125" s="6"/>
      <c r="C125" s="6"/>
      <c r="D125" s="6"/>
      <c r="K125" s="39"/>
      <c r="L125" s="39"/>
      <c r="M125" s="39"/>
    </row>
    <row r="126" spans="1:13" x14ac:dyDescent="0.25">
      <c r="A126" s="6"/>
      <c r="B126" s="6"/>
      <c r="C126" s="6"/>
      <c r="D126" s="6"/>
      <c r="K126" s="39"/>
      <c r="L126" s="39"/>
      <c r="M126" s="39"/>
    </row>
    <row r="127" spans="1:13" x14ac:dyDescent="0.25">
      <c r="A127" s="6"/>
      <c r="B127" s="6"/>
      <c r="C127" s="6"/>
      <c r="D127" s="6"/>
      <c r="K127" s="39"/>
      <c r="L127" s="39"/>
      <c r="M127" s="39"/>
    </row>
    <row r="128" spans="1:13" ht="12.75" customHeight="1" x14ac:dyDescent="0.25">
      <c r="K128" s="39"/>
      <c r="L128" s="39"/>
      <c r="M128" s="39"/>
    </row>
    <row r="129" spans="2:13" ht="18" customHeight="1" x14ac:dyDescent="0.25">
      <c r="B129" s="96" t="s">
        <v>197</v>
      </c>
      <c r="C129" s="96"/>
      <c r="D129" s="96"/>
      <c r="E129" s="96"/>
      <c r="F129" s="96"/>
      <c r="G129" s="96"/>
      <c r="H129" s="96"/>
      <c r="I129" s="96"/>
      <c r="J129" s="96"/>
      <c r="K129" s="96"/>
      <c r="L129" s="39"/>
      <c r="M129" s="39"/>
    </row>
    <row r="130" spans="2:13" x14ac:dyDescent="0.25">
      <c r="B130" s="97" t="s">
        <v>110</v>
      </c>
      <c r="C130" s="133" t="s">
        <v>117</v>
      </c>
      <c r="D130" s="134"/>
      <c r="E130" s="134"/>
      <c r="F130" s="135"/>
      <c r="G130" s="102" t="s">
        <v>123</v>
      </c>
      <c r="H130" s="102"/>
      <c r="I130" s="102"/>
      <c r="J130" s="102"/>
      <c r="K130" s="102"/>
      <c r="L130" s="39"/>
      <c r="M130" s="39"/>
    </row>
    <row r="131" spans="2:13" x14ac:dyDescent="0.25">
      <c r="B131" s="98"/>
      <c r="C131" s="36" t="s">
        <v>84</v>
      </c>
      <c r="D131" s="36" t="s">
        <v>85</v>
      </c>
      <c r="E131" s="24" t="s">
        <v>102</v>
      </c>
      <c r="F131" s="24" t="s">
        <v>159</v>
      </c>
      <c r="G131" s="40" t="s">
        <v>86</v>
      </c>
      <c r="H131" s="40" t="s">
        <v>87</v>
      </c>
      <c r="I131" s="40" t="s">
        <v>88</v>
      </c>
      <c r="J131" s="33" t="s">
        <v>102</v>
      </c>
      <c r="K131" s="33" t="s">
        <v>159</v>
      </c>
      <c r="L131" s="39"/>
      <c r="M131" s="39"/>
    </row>
    <row r="132" spans="2:13" x14ac:dyDescent="0.25">
      <c r="B132" s="11" t="s">
        <v>171</v>
      </c>
      <c r="C132" s="26">
        <v>80</v>
      </c>
      <c r="D132" s="26">
        <v>69</v>
      </c>
      <c r="E132" s="16">
        <f>+C132+D132</f>
        <v>149</v>
      </c>
      <c r="F132" s="25">
        <f>E132/$E$143</f>
        <v>1.5394152288459551E-2</v>
      </c>
      <c r="G132" s="41">
        <v>84</v>
      </c>
      <c r="H132" s="41">
        <v>115</v>
      </c>
      <c r="I132" s="41">
        <v>102</v>
      </c>
      <c r="J132" s="41">
        <f>+G132+H132+I132</f>
        <v>301</v>
      </c>
      <c r="K132" s="44">
        <f>J132/$J$143</f>
        <v>1.7943368107302533E-2</v>
      </c>
    </row>
    <row r="133" spans="2:13" x14ac:dyDescent="0.25">
      <c r="B133" s="11" t="s">
        <v>172</v>
      </c>
      <c r="C133" s="26">
        <v>40</v>
      </c>
      <c r="D133" s="26">
        <v>48</v>
      </c>
      <c r="E133" s="16">
        <f t="shared" ref="E133:E142" si="31">+C133+D133</f>
        <v>88</v>
      </c>
      <c r="F133" s="32">
        <f>E133/$E$143</f>
        <v>9.0918483314391986E-3</v>
      </c>
      <c r="G133" s="41">
        <v>47</v>
      </c>
      <c r="H133" s="41">
        <v>55</v>
      </c>
      <c r="I133" s="41">
        <v>71</v>
      </c>
      <c r="J133" s="41">
        <f t="shared" ref="J133:J142" si="32">+G133+H133+I133</f>
        <v>173</v>
      </c>
      <c r="K133" s="44">
        <f>J133/$J$143</f>
        <v>1.0312965722801789E-2</v>
      </c>
    </row>
    <row r="134" spans="2:13" x14ac:dyDescent="0.25">
      <c r="B134" s="11" t="s">
        <v>173</v>
      </c>
      <c r="C134" s="26">
        <v>1670</v>
      </c>
      <c r="D134" s="26">
        <v>1610</v>
      </c>
      <c r="E134" s="16">
        <f t="shared" ref="E134:E137" si="33">+C134+D134</f>
        <v>3280</v>
      </c>
      <c r="F134" s="82">
        <f t="shared" ref="F134:F137" si="34">E134/$E$143</f>
        <v>0.33887798326273377</v>
      </c>
      <c r="G134" s="41">
        <v>1877</v>
      </c>
      <c r="H134" s="41">
        <v>2048</v>
      </c>
      <c r="I134" s="41">
        <v>1872</v>
      </c>
      <c r="J134" s="41">
        <f t="shared" ref="J134:J137" si="35">+G134+H134+I134</f>
        <v>5797</v>
      </c>
      <c r="K134" s="44">
        <f t="shared" ref="K134:K137" si="36">J134/$J$143</f>
        <v>0.34557377049180327</v>
      </c>
    </row>
    <row r="135" spans="2:13" x14ac:dyDescent="0.25">
      <c r="B135" s="11" t="s">
        <v>174</v>
      </c>
      <c r="C135" s="26">
        <v>999</v>
      </c>
      <c r="D135" s="26">
        <v>949</v>
      </c>
      <c r="E135" s="16">
        <f t="shared" si="33"/>
        <v>1948</v>
      </c>
      <c r="F135" s="82">
        <f t="shared" si="34"/>
        <v>0.20126046079140408</v>
      </c>
      <c r="G135" s="41">
        <v>1087</v>
      </c>
      <c r="H135" s="41">
        <v>1239</v>
      </c>
      <c r="I135" s="41">
        <v>1096</v>
      </c>
      <c r="J135" s="41">
        <f t="shared" si="35"/>
        <v>3422</v>
      </c>
      <c r="K135" s="44">
        <f t="shared" si="36"/>
        <v>0.2039940387481371</v>
      </c>
    </row>
    <row r="136" spans="2:13" x14ac:dyDescent="0.25">
      <c r="B136" s="11" t="s">
        <v>175</v>
      </c>
      <c r="C136" s="26">
        <v>285</v>
      </c>
      <c r="D136" s="26">
        <v>337</v>
      </c>
      <c r="E136" s="16">
        <f t="shared" si="33"/>
        <v>622</v>
      </c>
      <c r="F136" s="82">
        <f t="shared" si="34"/>
        <v>6.4262837069945247E-2</v>
      </c>
      <c r="G136" s="41">
        <v>433</v>
      </c>
      <c r="H136" s="41">
        <v>439</v>
      </c>
      <c r="I136" s="41">
        <v>398</v>
      </c>
      <c r="J136" s="41">
        <f t="shared" si="35"/>
        <v>1270</v>
      </c>
      <c r="K136" s="44">
        <f t="shared" si="36"/>
        <v>7.5707898658718326E-2</v>
      </c>
    </row>
    <row r="137" spans="2:13" x14ac:dyDescent="0.25">
      <c r="B137" s="11" t="s">
        <v>176</v>
      </c>
      <c r="C137" s="26">
        <v>842</v>
      </c>
      <c r="D137" s="26">
        <v>759</v>
      </c>
      <c r="E137" s="16">
        <f t="shared" si="33"/>
        <v>1601</v>
      </c>
      <c r="F137" s="82">
        <f t="shared" si="34"/>
        <v>0.16540964975720632</v>
      </c>
      <c r="G137" s="41">
        <v>793</v>
      </c>
      <c r="H137" s="41">
        <v>885</v>
      </c>
      <c r="I137" s="41">
        <v>833</v>
      </c>
      <c r="J137" s="41">
        <f t="shared" si="35"/>
        <v>2511</v>
      </c>
      <c r="K137" s="44">
        <f t="shared" si="36"/>
        <v>0.14968703427719821</v>
      </c>
    </row>
    <row r="138" spans="2:13" x14ac:dyDescent="0.25">
      <c r="B138" s="11" t="s">
        <v>177</v>
      </c>
      <c r="C138" s="26">
        <v>214</v>
      </c>
      <c r="D138" s="26">
        <v>226</v>
      </c>
      <c r="E138" s="16">
        <f t="shared" si="31"/>
        <v>440</v>
      </c>
      <c r="F138" s="32">
        <f t="shared" ref="F138:F143" si="37">E138/$E$143</f>
        <v>4.545924165719599E-2</v>
      </c>
      <c r="G138" s="41">
        <v>238</v>
      </c>
      <c r="H138" s="41">
        <v>273</v>
      </c>
      <c r="I138" s="41">
        <v>199</v>
      </c>
      <c r="J138" s="41">
        <f t="shared" si="32"/>
        <v>710</v>
      </c>
      <c r="K138" s="44">
        <f t="shared" ref="K138:K143" si="38">J138/$J$143</f>
        <v>4.2324888226527572E-2</v>
      </c>
    </row>
    <row r="139" spans="2:13" x14ac:dyDescent="0.25">
      <c r="B139" s="11" t="s">
        <v>178</v>
      </c>
      <c r="C139" s="26">
        <v>245</v>
      </c>
      <c r="D139" s="26">
        <v>207</v>
      </c>
      <c r="E139" s="16">
        <f t="shared" si="31"/>
        <v>452</v>
      </c>
      <c r="F139" s="32">
        <f t="shared" si="37"/>
        <v>4.6699039156937704E-2</v>
      </c>
      <c r="G139" s="41">
        <v>227</v>
      </c>
      <c r="H139" s="41">
        <v>235</v>
      </c>
      <c r="I139" s="41">
        <v>259</v>
      </c>
      <c r="J139" s="41">
        <f t="shared" si="32"/>
        <v>721</v>
      </c>
      <c r="K139" s="44">
        <f t="shared" si="38"/>
        <v>4.2980625931445603E-2</v>
      </c>
    </row>
    <row r="140" spans="2:13" x14ac:dyDescent="0.25">
      <c r="B140" s="11" t="s">
        <v>179</v>
      </c>
      <c r="C140" s="26">
        <v>23</v>
      </c>
      <c r="D140" s="26">
        <v>35</v>
      </c>
      <c r="E140" s="16">
        <f t="shared" si="31"/>
        <v>58</v>
      </c>
      <c r="F140" s="32">
        <f t="shared" si="37"/>
        <v>5.9923545820849263E-3</v>
      </c>
      <c r="G140" s="41">
        <v>37</v>
      </c>
      <c r="H140" s="41">
        <v>44</v>
      </c>
      <c r="I140" s="41">
        <v>35</v>
      </c>
      <c r="J140" s="41">
        <f t="shared" si="32"/>
        <v>116</v>
      </c>
      <c r="K140" s="44">
        <f t="shared" si="38"/>
        <v>6.9150521609538003E-3</v>
      </c>
    </row>
    <row r="141" spans="2:13" x14ac:dyDescent="0.25">
      <c r="B141" s="11" t="s">
        <v>180</v>
      </c>
      <c r="C141" s="26">
        <v>179</v>
      </c>
      <c r="D141" s="26">
        <v>224</v>
      </c>
      <c r="E141" s="16">
        <f t="shared" si="31"/>
        <v>403</v>
      </c>
      <c r="F141" s="32">
        <f t="shared" si="37"/>
        <v>4.1636532699659057E-2</v>
      </c>
      <c r="G141" s="41">
        <v>245</v>
      </c>
      <c r="H141" s="41">
        <v>277</v>
      </c>
      <c r="I141" s="41">
        <v>233</v>
      </c>
      <c r="J141" s="41">
        <f t="shared" si="32"/>
        <v>755</v>
      </c>
      <c r="K141" s="44">
        <f t="shared" si="38"/>
        <v>4.5007451564828611E-2</v>
      </c>
    </row>
    <row r="142" spans="2:13" x14ac:dyDescent="0.25">
      <c r="B142" s="11" t="s">
        <v>181</v>
      </c>
      <c r="C142" s="26">
        <v>330</v>
      </c>
      <c r="D142" s="26">
        <v>308</v>
      </c>
      <c r="E142" s="16">
        <f t="shared" si="31"/>
        <v>638</v>
      </c>
      <c r="F142" s="32">
        <f t="shared" si="37"/>
        <v>6.5915900402934186E-2</v>
      </c>
      <c r="G142" s="41">
        <v>356</v>
      </c>
      <c r="H142" s="41">
        <v>338</v>
      </c>
      <c r="I142" s="41">
        <v>305</v>
      </c>
      <c r="J142" s="41">
        <f t="shared" si="32"/>
        <v>999</v>
      </c>
      <c r="K142" s="44">
        <f t="shared" si="38"/>
        <v>5.955290611028316E-2</v>
      </c>
    </row>
    <row r="143" spans="2:13" ht="25.5" x14ac:dyDescent="0.25">
      <c r="B143" s="31" t="s">
        <v>198</v>
      </c>
      <c r="C143" s="26">
        <v>4907</v>
      </c>
      <c r="D143" s="26">
        <v>4772</v>
      </c>
      <c r="E143" s="16">
        <f t="shared" ref="E143" si="39">+C143+D143</f>
        <v>9679</v>
      </c>
      <c r="F143" s="25">
        <f t="shared" si="37"/>
        <v>1</v>
      </c>
      <c r="G143" s="41">
        <v>5424</v>
      </c>
      <c r="H143" s="41">
        <v>5948</v>
      </c>
      <c r="I143" s="41">
        <v>5403</v>
      </c>
      <c r="J143" s="41">
        <f t="shared" ref="J143" si="40">+G143+H143+I143</f>
        <v>16775</v>
      </c>
      <c r="K143" s="44">
        <f t="shared" si="38"/>
        <v>1</v>
      </c>
      <c r="L143" s="39"/>
      <c r="M143" s="39"/>
    </row>
    <row r="144" spans="2:13" x14ac:dyDescent="0.25">
      <c r="B144" s="53" t="s">
        <v>200</v>
      </c>
      <c r="C144" s="38"/>
      <c r="D144" s="38"/>
      <c r="E144" s="39"/>
      <c r="F144" s="12"/>
      <c r="G144" s="39"/>
      <c r="H144" s="39"/>
      <c r="I144" s="39"/>
      <c r="J144" s="39"/>
      <c r="K144" s="12"/>
      <c r="L144" s="39"/>
      <c r="M144" s="39"/>
    </row>
    <row r="145" spans="1:13" x14ac:dyDescent="0.25">
      <c r="B145" s="53" t="s">
        <v>199</v>
      </c>
      <c r="C145" s="38"/>
      <c r="D145" s="38"/>
      <c r="E145" s="39"/>
      <c r="F145" s="12"/>
      <c r="G145" s="39"/>
      <c r="H145" s="39"/>
      <c r="I145" s="39"/>
      <c r="J145" s="39"/>
      <c r="K145" s="12"/>
      <c r="L145" s="39"/>
      <c r="M145" s="39"/>
    </row>
    <row r="146" spans="1:13" x14ac:dyDescent="0.25">
      <c r="A146" s="53"/>
      <c r="B146" s="38"/>
      <c r="C146" s="38"/>
      <c r="D146" s="39"/>
      <c r="E146" s="12"/>
      <c r="F146" s="39"/>
      <c r="G146" s="39"/>
      <c r="H146" s="39"/>
      <c r="I146" s="39"/>
      <c r="J146" s="12"/>
      <c r="K146" s="39"/>
      <c r="L146" s="39"/>
      <c r="M146" s="39"/>
    </row>
    <row r="147" spans="1:13" ht="27.75" customHeight="1" x14ac:dyDescent="0.25">
      <c r="A147" s="96" t="s">
        <v>201</v>
      </c>
      <c r="B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39"/>
    </row>
    <row r="148" spans="1:13" ht="15" customHeight="1" x14ac:dyDescent="0.25">
      <c r="A148" s="97" t="s">
        <v>110</v>
      </c>
      <c r="B148" s="92" t="s">
        <v>124</v>
      </c>
      <c r="C148" s="92"/>
      <c r="D148" s="92"/>
      <c r="E148" s="92"/>
      <c r="F148" s="92"/>
      <c r="G148" s="102" t="s">
        <v>125</v>
      </c>
      <c r="H148" s="102"/>
      <c r="I148" s="102"/>
      <c r="J148" s="102"/>
      <c r="K148" s="102"/>
      <c r="L148" s="102"/>
      <c r="M148" s="39"/>
    </row>
    <row r="149" spans="1:13" x14ac:dyDescent="0.25">
      <c r="A149" s="98"/>
      <c r="B149" s="37" t="s">
        <v>89</v>
      </c>
      <c r="C149" s="37" t="s">
        <v>90</v>
      </c>
      <c r="D149" s="37" t="s">
        <v>91</v>
      </c>
      <c r="E149" s="24" t="s">
        <v>102</v>
      </c>
      <c r="F149" s="24" t="s">
        <v>159</v>
      </c>
      <c r="G149" s="40" t="s">
        <v>92</v>
      </c>
      <c r="H149" s="40" t="s">
        <v>93</v>
      </c>
      <c r="I149" s="40" t="s">
        <v>94</v>
      </c>
      <c r="J149" s="40" t="s">
        <v>95</v>
      </c>
      <c r="K149" s="43" t="s">
        <v>102</v>
      </c>
      <c r="L149" s="43" t="s">
        <v>159</v>
      </c>
      <c r="M149" s="39"/>
    </row>
    <row r="150" spans="1:13" x14ac:dyDescent="0.25">
      <c r="A150" s="11" t="s">
        <v>171</v>
      </c>
      <c r="B150" s="16">
        <v>73</v>
      </c>
      <c r="C150" s="16">
        <v>78</v>
      </c>
      <c r="D150" s="16">
        <v>83</v>
      </c>
      <c r="E150" s="16">
        <f>SUM(B150:D150)</f>
        <v>234</v>
      </c>
      <c r="F150" s="25">
        <f>E150/$E$161</f>
        <v>1.8676670125309283E-2</v>
      </c>
      <c r="G150" s="41">
        <v>63</v>
      </c>
      <c r="H150" s="41">
        <v>78</v>
      </c>
      <c r="I150" s="41">
        <v>68</v>
      </c>
      <c r="J150" s="41">
        <v>53</v>
      </c>
      <c r="K150" s="41">
        <f>SUM(G150:J150)</f>
        <v>262</v>
      </c>
      <c r="L150" s="44">
        <f>K150/$K$161</f>
        <v>2.2487340142477042E-2</v>
      </c>
      <c r="M150" s="39"/>
    </row>
    <row r="151" spans="1:13" x14ac:dyDescent="0.25">
      <c r="A151" s="11" t="s">
        <v>172</v>
      </c>
      <c r="B151" s="16">
        <v>49</v>
      </c>
      <c r="C151" s="16">
        <v>36</v>
      </c>
      <c r="D151" s="16">
        <v>41</v>
      </c>
      <c r="E151" s="16">
        <f t="shared" ref="E151:E160" si="41">SUM(B151:D151)</f>
        <v>126</v>
      </c>
      <c r="F151" s="32">
        <f>E151/$E$161</f>
        <v>1.0056668529012691E-2</v>
      </c>
      <c r="G151" s="41">
        <v>53</v>
      </c>
      <c r="H151" s="41">
        <v>42</v>
      </c>
      <c r="I151" s="41">
        <v>50</v>
      </c>
      <c r="J151" s="41">
        <v>39</v>
      </c>
      <c r="K151" s="41">
        <f t="shared" ref="K151:K160" si="42">SUM(G151:J151)</f>
        <v>184</v>
      </c>
      <c r="L151" s="44">
        <f>K151/$K$161</f>
        <v>1.5792635825251051E-2</v>
      </c>
      <c r="M151" s="39"/>
    </row>
    <row r="152" spans="1:13" x14ac:dyDescent="0.25">
      <c r="A152" s="11" t="s">
        <v>173</v>
      </c>
      <c r="B152" s="16">
        <v>1524</v>
      </c>
      <c r="C152" s="16">
        <v>1446</v>
      </c>
      <c r="D152" s="16">
        <v>1379</v>
      </c>
      <c r="E152" s="16">
        <f t="shared" ref="E152:E155" si="43">SUM(B152:D152)</f>
        <v>4349</v>
      </c>
      <c r="F152" s="82">
        <f t="shared" ref="F152:F155" si="44">E152/$E$161</f>
        <v>0.3471146939101285</v>
      </c>
      <c r="G152" s="41">
        <v>1335</v>
      </c>
      <c r="H152" s="41">
        <v>1128</v>
      </c>
      <c r="I152" s="41">
        <v>943</v>
      </c>
      <c r="J152" s="41">
        <v>774</v>
      </c>
      <c r="K152" s="41">
        <f t="shared" ref="K152:K155" si="45">SUM(G152:J152)</f>
        <v>4180</v>
      </c>
      <c r="L152" s="44">
        <f t="shared" ref="L152:L155" si="46">K152/$K$161</f>
        <v>0.35876748776929018</v>
      </c>
      <c r="M152" s="39"/>
    </row>
    <row r="153" spans="1:13" x14ac:dyDescent="0.25">
      <c r="A153" s="11" t="s">
        <v>174</v>
      </c>
      <c r="B153" s="16">
        <v>910</v>
      </c>
      <c r="C153" s="16">
        <v>810</v>
      </c>
      <c r="D153" s="16">
        <v>788</v>
      </c>
      <c r="E153" s="16">
        <f t="shared" si="43"/>
        <v>2508</v>
      </c>
      <c r="F153" s="82">
        <f t="shared" si="44"/>
        <v>0.20017559262510976</v>
      </c>
      <c r="G153" s="41">
        <v>720</v>
      </c>
      <c r="H153" s="41">
        <v>620</v>
      </c>
      <c r="I153" s="41">
        <v>498</v>
      </c>
      <c r="J153" s="41">
        <v>398</v>
      </c>
      <c r="K153" s="41">
        <f t="shared" si="45"/>
        <v>2236</v>
      </c>
      <c r="L153" s="44">
        <f t="shared" si="46"/>
        <v>0.1919148570938117</v>
      </c>
      <c r="M153" s="39"/>
    </row>
    <row r="154" spans="1:13" x14ac:dyDescent="0.25">
      <c r="A154" s="11" t="s">
        <v>175</v>
      </c>
      <c r="B154" s="16">
        <v>333</v>
      </c>
      <c r="C154" s="16">
        <v>273</v>
      </c>
      <c r="D154" s="16">
        <v>282</v>
      </c>
      <c r="E154" s="16">
        <f t="shared" si="43"/>
        <v>888</v>
      </c>
      <c r="F154" s="82">
        <f t="shared" si="44"/>
        <v>7.0875568680660861E-2</v>
      </c>
      <c r="G154" s="41">
        <v>322</v>
      </c>
      <c r="H154" s="41">
        <v>289</v>
      </c>
      <c r="I154" s="41">
        <v>207</v>
      </c>
      <c r="J154" s="41">
        <v>176</v>
      </c>
      <c r="K154" s="41">
        <f t="shared" si="45"/>
        <v>994</v>
      </c>
      <c r="L154" s="44">
        <f t="shared" si="46"/>
        <v>8.5314565273367088E-2</v>
      </c>
      <c r="M154" s="39"/>
    </row>
    <row r="155" spans="1:13" x14ac:dyDescent="0.25">
      <c r="A155" s="11" t="s">
        <v>176</v>
      </c>
      <c r="B155" s="16">
        <v>810</v>
      </c>
      <c r="C155" s="16">
        <v>641</v>
      </c>
      <c r="D155" s="16">
        <v>495</v>
      </c>
      <c r="E155" s="16">
        <f t="shared" si="43"/>
        <v>1946</v>
      </c>
      <c r="F155" s="82">
        <f t="shared" si="44"/>
        <v>0.15531965839252934</v>
      </c>
      <c r="G155" s="41">
        <v>500</v>
      </c>
      <c r="H155" s="41">
        <v>431</v>
      </c>
      <c r="I155" s="41">
        <v>403</v>
      </c>
      <c r="J155" s="41">
        <v>322</v>
      </c>
      <c r="K155" s="41">
        <f t="shared" si="45"/>
        <v>1656</v>
      </c>
      <c r="L155" s="44">
        <f t="shared" si="46"/>
        <v>0.14213372242725947</v>
      </c>
      <c r="M155" s="39"/>
    </row>
    <row r="156" spans="1:13" x14ac:dyDescent="0.25">
      <c r="A156" s="11" t="s">
        <v>177</v>
      </c>
      <c r="B156" s="16">
        <v>200</v>
      </c>
      <c r="C156" s="16">
        <v>163</v>
      </c>
      <c r="D156" s="16">
        <v>191</v>
      </c>
      <c r="E156" s="16">
        <f t="shared" si="41"/>
        <v>554</v>
      </c>
      <c r="F156" s="32">
        <f t="shared" ref="F156:F161" si="47">E156/$E$161</f>
        <v>4.4217415595817704E-2</v>
      </c>
      <c r="G156" s="41">
        <v>151</v>
      </c>
      <c r="H156" s="41">
        <v>142</v>
      </c>
      <c r="I156" s="41">
        <v>92</v>
      </c>
      <c r="J156" s="41">
        <v>68</v>
      </c>
      <c r="K156" s="41">
        <f t="shared" si="42"/>
        <v>453</v>
      </c>
      <c r="L156" s="44">
        <f t="shared" ref="L156:L161" si="48">K156/$K$161</f>
        <v>3.8880782765427863E-2</v>
      </c>
      <c r="M156" s="39"/>
    </row>
    <row r="157" spans="1:13" x14ac:dyDescent="0.25">
      <c r="A157" s="11" t="s">
        <v>178</v>
      </c>
      <c r="B157" s="16">
        <v>234</v>
      </c>
      <c r="C157" s="16">
        <v>161</v>
      </c>
      <c r="D157" s="16">
        <v>147</v>
      </c>
      <c r="E157" s="16">
        <f t="shared" si="41"/>
        <v>542</v>
      </c>
      <c r="F157" s="32">
        <f t="shared" si="47"/>
        <v>4.3259637640673636E-2</v>
      </c>
      <c r="G157" s="41">
        <v>124</v>
      </c>
      <c r="H157" s="41">
        <v>114</v>
      </c>
      <c r="I157" s="41">
        <v>113</v>
      </c>
      <c r="J157" s="41">
        <v>94</v>
      </c>
      <c r="K157" s="41">
        <f t="shared" si="42"/>
        <v>445</v>
      </c>
      <c r="L157" s="44">
        <f t="shared" si="48"/>
        <v>3.8194146425199554E-2</v>
      </c>
      <c r="M157" s="39"/>
    </row>
    <row r="158" spans="1:13" x14ac:dyDescent="0.25">
      <c r="A158" s="11" t="s">
        <v>179</v>
      </c>
      <c r="B158" s="16">
        <v>36</v>
      </c>
      <c r="C158" s="16">
        <v>17</v>
      </c>
      <c r="D158" s="16">
        <v>31</v>
      </c>
      <c r="E158" s="16">
        <f t="shared" si="41"/>
        <v>84</v>
      </c>
      <c r="F158" s="32">
        <f t="shared" si="47"/>
        <v>6.70444568600846E-3</v>
      </c>
      <c r="G158" s="41">
        <v>25</v>
      </c>
      <c r="H158" s="41">
        <v>26</v>
      </c>
      <c r="I158" s="41">
        <v>20</v>
      </c>
      <c r="J158" s="41">
        <v>8</v>
      </c>
      <c r="K158" s="41">
        <f t="shared" si="42"/>
        <v>79</v>
      </c>
      <c r="L158" s="44">
        <f t="shared" si="48"/>
        <v>6.7805338597545272E-3</v>
      </c>
      <c r="M158" s="39"/>
    </row>
    <row r="159" spans="1:13" x14ac:dyDescent="0.25">
      <c r="A159" s="11" t="s">
        <v>180</v>
      </c>
      <c r="B159" s="16">
        <v>213</v>
      </c>
      <c r="C159" s="16">
        <v>192</v>
      </c>
      <c r="D159" s="16">
        <v>183</v>
      </c>
      <c r="E159" s="16">
        <f t="shared" si="41"/>
        <v>588</v>
      </c>
      <c r="F159" s="32">
        <f t="shared" si="47"/>
        <v>4.6931119802059225E-2</v>
      </c>
      <c r="G159" s="41">
        <v>186</v>
      </c>
      <c r="H159" s="41">
        <v>182</v>
      </c>
      <c r="I159" s="41">
        <v>136</v>
      </c>
      <c r="J159" s="41">
        <v>100</v>
      </c>
      <c r="K159" s="41">
        <f t="shared" si="42"/>
        <v>604</v>
      </c>
      <c r="L159" s="44">
        <f t="shared" si="48"/>
        <v>5.1841043687237146E-2</v>
      </c>
      <c r="M159" s="39"/>
    </row>
    <row r="160" spans="1:13" x14ac:dyDescent="0.25">
      <c r="A160" s="11" t="s">
        <v>181</v>
      </c>
      <c r="B160" s="16">
        <v>281</v>
      </c>
      <c r="C160" s="16">
        <v>226</v>
      </c>
      <c r="D160" s="16">
        <v>203</v>
      </c>
      <c r="E160" s="16">
        <f t="shared" si="41"/>
        <v>710</v>
      </c>
      <c r="F160" s="32">
        <f t="shared" si="47"/>
        <v>5.6668529012690559E-2</v>
      </c>
      <c r="G160" s="41">
        <v>181</v>
      </c>
      <c r="H160" s="41">
        <v>150</v>
      </c>
      <c r="I160" s="41">
        <v>138</v>
      </c>
      <c r="J160" s="41">
        <v>89</v>
      </c>
      <c r="K160" s="41">
        <f t="shared" si="42"/>
        <v>558</v>
      </c>
      <c r="L160" s="44">
        <f t="shared" si="48"/>
        <v>4.7892884730924387E-2</v>
      </c>
      <c r="M160" s="39"/>
    </row>
    <row r="161" spans="1:13" ht="25.5" x14ac:dyDescent="0.25">
      <c r="A161" s="31" t="s">
        <v>198</v>
      </c>
      <c r="B161" s="16">
        <v>4663</v>
      </c>
      <c r="C161" s="16">
        <v>4043</v>
      </c>
      <c r="D161" s="16">
        <v>3823</v>
      </c>
      <c r="E161" s="16">
        <f>SUM(B161:D161)</f>
        <v>12529</v>
      </c>
      <c r="F161" s="25">
        <f t="shared" si="47"/>
        <v>1</v>
      </c>
      <c r="G161" s="41">
        <v>3660</v>
      </c>
      <c r="H161" s="41">
        <v>3202</v>
      </c>
      <c r="I161" s="41">
        <v>2668</v>
      </c>
      <c r="J161" s="41">
        <v>2121</v>
      </c>
      <c r="K161" s="41">
        <f t="shared" ref="K161" si="49">SUM(G161:J161)</f>
        <v>11651</v>
      </c>
      <c r="L161" s="44">
        <f t="shared" si="48"/>
        <v>1</v>
      </c>
      <c r="M161" s="39"/>
    </row>
    <row r="162" spans="1:13" ht="12.75" customHeight="1" x14ac:dyDescent="0.25">
      <c r="A162" s="121" t="s">
        <v>202</v>
      </c>
      <c r="B162" s="121"/>
      <c r="C162" s="121"/>
      <c r="D162" s="121"/>
      <c r="E162" s="121"/>
      <c r="F162" s="39"/>
      <c r="G162" s="39"/>
      <c r="H162" s="39"/>
      <c r="I162" s="39"/>
      <c r="J162" s="12"/>
      <c r="K162" s="39"/>
      <c r="L162" s="39"/>
      <c r="M162" s="39"/>
    </row>
    <row r="163" spans="1:13" x14ac:dyDescent="0.25">
      <c r="A163" s="38"/>
      <c r="B163" s="38"/>
      <c r="C163" s="38"/>
      <c r="D163" s="39"/>
      <c r="E163" s="12"/>
      <c r="F163" s="39"/>
      <c r="G163" s="39"/>
      <c r="H163" s="39"/>
      <c r="I163" s="39"/>
      <c r="J163" s="12"/>
      <c r="K163" s="39"/>
      <c r="L163" s="39"/>
      <c r="M163" s="39"/>
    </row>
    <row r="164" spans="1:13" x14ac:dyDescent="0.25">
      <c r="A164" s="38"/>
      <c r="B164" s="38"/>
      <c r="C164" s="38"/>
      <c r="D164" s="39"/>
      <c r="E164" s="12"/>
      <c r="F164" s="39"/>
      <c r="G164" s="39"/>
      <c r="H164" s="39"/>
      <c r="I164" s="39"/>
      <c r="J164" s="39"/>
      <c r="K164" s="39"/>
      <c r="L164" s="39"/>
      <c r="M164" s="39"/>
    </row>
    <row r="165" spans="1:13" ht="21.75" customHeight="1" x14ac:dyDescent="0.25">
      <c r="A165" s="38"/>
      <c r="B165" s="96" t="s">
        <v>203</v>
      </c>
      <c r="C165" s="96"/>
      <c r="D165" s="96"/>
      <c r="E165" s="96"/>
      <c r="F165" s="96"/>
      <c r="G165" s="96"/>
      <c r="H165" s="96"/>
      <c r="I165" s="96"/>
      <c r="J165" s="96"/>
      <c r="K165" s="39"/>
      <c r="L165" s="39"/>
      <c r="M165" s="39"/>
    </row>
    <row r="166" spans="1:13" ht="12.75" customHeight="1" x14ac:dyDescent="0.25">
      <c r="B166" s="96" t="s">
        <v>126</v>
      </c>
      <c r="C166" s="96"/>
      <c r="D166" s="96"/>
      <c r="E166" s="96"/>
      <c r="F166" s="96"/>
      <c r="G166" s="96"/>
      <c r="H166" s="103" t="s">
        <v>99</v>
      </c>
      <c r="I166" s="122" t="s">
        <v>127</v>
      </c>
      <c r="J166" s="122"/>
      <c r="K166" s="39"/>
      <c r="L166" s="39"/>
    </row>
    <row r="167" spans="1:13" ht="23.25" customHeight="1" x14ac:dyDescent="0.25">
      <c r="B167" s="11" t="s">
        <v>110</v>
      </c>
      <c r="C167" s="37" t="s">
        <v>96</v>
      </c>
      <c r="D167" s="37" t="s">
        <v>97</v>
      </c>
      <c r="E167" s="37" t="s">
        <v>98</v>
      </c>
      <c r="F167" s="24" t="s">
        <v>102</v>
      </c>
      <c r="G167" s="24" t="s">
        <v>121</v>
      </c>
      <c r="H167" s="103"/>
      <c r="I167" s="122"/>
      <c r="J167" s="122"/>
      <c r="K167" s="39"/>
      <c r="L167" s="39"/>
    </row>
    <row r="168" spans="1:13" x14ac:dyDescent="0.25">
      <c r="B168" s="11" t="s">
        <v>171</v>
      </c>
      <c r="C168" s="16">
        <v>22</v>
      </c>
      <c r="D168" s="16">
        <v>18</v>
      </c>
      <c r="E168" s="16">
        <v>64</v>
      </c>
      <c r="F168" s="16">
        <f>SUM(C168:E168)</f>
        <v>104</v>
      </c>
      <c r="G168" s="76">
        <f>F168/$F$179</f>
        <v>2.048857368006304E-2</v>
      </c>
      <c r="H168" s="41">
        <v>1050</v>
      </c>
      <c r="I168" s="87">
        <f>H168/$H$179</f>
        <v>1.8847603661820141E-2</v>
      </c>
      <c r="J168" s="87"/>
      <c r="K168" s="39"/>
      <c r="L168" s="39"/>
    </row>
    <row r="169" spans="1:13" x14ac:dyDescent="0.25">
      <c r="B169" s="11" t="s">
        <v>172</v>
      </c>
      <c r="C169" s="16">
        <v>22</v>
      </c>
      <c r="D169" s="16">
        <v>16</v>
      </c>
      <c r="E169" s="16">
        <v>51</v>
      </c>
      <c r="F169" s="16">
        <f t="shared" ref="F169:F178" si="50">SUM(C169:E169)</f>
        <v>89</v>
      </c>
      <c r="G169" s="76">
        <f>F169/$F$179</f>
        <v>1.7533490937746258E-2</v>
      </c>
      <c r="H169" s="41">
        <v>660</v>
      </c>
      <c r="I169" s="87">
        <f>H169/$H$179</f>
        <v>1.1847065158858373E-2</v>
      </c>
      <c r="J169" s="87"/>
      <c r="K169" s="39"/>
      <c r="L169" s="39"/>
    </row>
    <row r="170" spans="1:13" x14ac:dyDescent="0.25">
      <c r="B170" s="11" t="s">
        <v>173</v>
      </c>
      <c r="C170" s="16">
        <v>589</v>
      </c>
      <c r="D170" s="16">
        <v>442</v>
      </c>
      <c r="E170" s="16">
        <v>877</v>
      </c>
      <c r="F170" s="16">
        <f t="shared" si="50"/>
        <v>1908</v>
      </c>
      <c r="G170" s="76">
        <f>F170/$F$179</f>
        <v>0.37588652482269502</v>
      </c>
      <c r="H170" s="41">
        <v>19514</v>
      </c>
      <c r="I170" s="87">
        <f>H170/$H$179</f>
        <v>0.35027822653024593</v>
      </c>
      <c r="J170" s="87"/>
      <c r="K170" s="39"/>
      <c r="L170" s="39"/>
    </row>
    <row r="171" spans="1:13" x14ac:dyDescent="0.25">
      <c r="B171" s="11" t="s">
        <v>174</v>
      </c>
      <c r="C171" s="16">
        <v>278</v>
      </c>
      <c r="D171" s="16">
        <v>243</v>
      </c>
      <c r="E171" s="16">
        <v>490</v>
      </c>
      <c r="F171" s="16">
        <f t="shared" ref="F171:F174" si="51">SUM(C171:E171)</f>
        <v>1011</v>
      </c>
      <c r="G171" s="76">
        <f t="shared" ref="G171:G174" si="52">F171/$F$179</f>
        <v>0.19917257683215131</v>
      </c>
      <c r="H171" s="41">
        <v>11125</v>
      </c>
      <c r="I171" s="87">
        <f t="shared" ref="I171:I174" si="53">H171/$H$179</f>
        <v>0.19969484832166576</v>
      </c>
      <c r="J171" s="87"/>
      <c r="K171" s="39"/>
      <c r="L171" s="39"/>
    </row>
    <row r="172" spans="1:13" x14ac:dyDescent="0.25">
      <c r="B172" s="11" t="s">
        <v>175</v>
      </c>
      <c r="C172" s="16">
        <v>135</v>
      </c>
      <c r="D172" s="16">
        <v>119</v>
      </c>
      <c r="E172" s="16">
        <v>228</v>
      </c>
      <c r="F172" s="16">
        <f t="shared" si="51"/>
        <v>482</v>
      </c>
      <c r="G172" s="76">
        <f t="shared" si="52"/>
        <v>9.4956658786446019E-2</v>
      </c>
      <c r="H172" s="41">
        <v>4256</v>
      </c>
      <c r="I172" s="87">
        <f t="shared" si="53"/>
        <v>7.6395620175910964E-2</v>
      </c>
      <c r="J172" s="87"/>
      <c r="K172" s="39"/>
      <c r="L172" s="39"/>
    </row>
    <row r="173" spans="1:13" x14ac:dyDescent="0.25">
      <c r="B173" s="11" t="s">
        <v>176</v>
      </c>
      <c r="C173" s="16">
        <v>202</v>
      </c>
      <c r="D173" s="16">
        <v>148</v>
      </c>
      <c r="E173" s="16">
        <v>264</v>
      </c>
      <c r="F173" s="16">
        <f t="shared" si="51"/>
        <v>614</v>
      </c>
      <c r="G173" s="76">
        <f t="shared" si="52"/>
        <v>0.12096138691883372</v>
      </c>
      <c r="H173" s="41">
        <v>8328</v>
      </c>
      <c r="I173" s="87">
        <f t="shared" si="53"/>
        <v>0.14948842218632202</v>
      </c>
      <c r="J173" s="87"/>
      <c r="K173" s="39"/>
      <c r="L173" s="39"/>
    </row>
    <row r="174" spans="1:13" x14ac:dyDescent="0.25">
      <c r="B174" s="11" t="s">
        <v>177</v>
      </c>
      <c r="C174" s="16">
        <v>68</v>
      </c>
      <c r="D174" s="16">
        <v>54</v>
      </c>
      <c r="E174" s="16">
        <v>97</v>
      </c>
      <c r="F174" s="16">
        <f t="shared" si="51"/>
        <v>219</v>
      </c>
      <c r="G174" s="76">
        <f t="shared" si="52"/>
        <v>4.3144208037825059E-2</v>
      </c>
      <c r="H174" s="41">
        <v>2376</v>
      </c>
      <c r="I174" s="87">
        <f t="shared" si="53"/>
        <v>4.2649434571890146E-2</v>
      </c>
      <c r="J174" s="87"/>
      <c r="K174" s="39"/>
      <c r="L174" s="39"/>
    </row>
    <row r="175" spans="1:13" x14ac:dyDescent="0.25">
      <c r="B175" s="11" t="s">
        <v>178</v>
      </c>
      <c r="C175" s="16">
        <v>42</v>
      </c>
      <c r="D175" s="16">
        <v>30</v>
      </c>
      <c r="E175" s="16">
        <v>63</v>
      </c>
      <c r="F175" s="16">
        <f t="shared" si="50"/>
        <v>135</v>
      </c>
      <c r="G175" s="76">
        <f>F175/$F$179</f>
        <v>2.6595744680851064E-2</v>
      </c>
      <c r="H175" s="41">
        <v>2295</v>
      </c>
      <c r="I175" s="87">
        <f>H175/$H$179</f>
        <v>4.1195476575121161E-2</v>
      </c>
      <c r="J175" s="87"/>
      <c r="K175" s="39"/>
      <c r="L175" s="39"/>
    </row>
    <row r="176" spans="1:13" x14ac:dyDescent="0.25">
      <c r="B176" s="11" t="s">
        <v>179</v>
      </c>
      <c r="C176" s="16">
        <v>14</v>
      </c>
      <c r="D176" s="16">
        <v>9</v>
      </c>
      <c r="E176" s="16">
        <v>17</v>
      </c>
      <c r="F176" s="16">
        <f t="shared" si="50"/>
        <v>40</v>
      </c>
      <c r="G176" s="76">
        <f>F176/$F$179</f>
        <v>7.8802206461780922E-3</v>
      </c>
      <c r="H176" s="41">
        <v>377</v>
      </c>
      <c r="I176" s="87">
        <f>H176/$H$179</f>
        <v>6.7671872195297078E-3</v>
      </c>
      <c r="J176" s="87"/>
      <c r="K176" s="39"/>
      <c r="L176" s="39"/>
    </row>
    <row r="177" spans="1:13" x14ac:dyDescent="0.25">
      <c r="B177" s="11" t="s">
        <v>180</v>
      </c>
      <c r="C177" s="16">
        <v>66</v>
      </c>
      <c r="D177" s="16">
        <v>71</v>
      </c>
      <c r="E177" s="16">
        <v>111</v>
      </c>
      <c r="F177" s="16">
        <f t="shared" si="50"/>
        <v>248</v>
      </c>
      <c r="G177" s="76">
        <f>F177/$F$179</f>
        <v>4.8857368006304178E-2</v>
      </c>
      <c r="H177" s="41">
        <v>2598</v>
      </c>
      <c r="I177" s="87">
        <f>H177/$H$179</f>
        <v>4.6634356488960686E-2</v>
      </c>
      <c r="J177" s="87"/>
      <c r="K177" s="39"/>
      <c r="L177" s="39"/>
    </row>
    <row r="178" spans="1:13" x14ac:dyDescent="0.25">
      <c r="B178" s="11" t="s">
        <v>181</v>
      </c>
      <c r="C178" s="16">
        <v>65</v>
      </c>
      <c r="D178" s="16">
        <v>60</v>
      </c>
      <c r="E178" s="16">
        <v>101</v>
      </c>
      <c r="F178" s="16">
        <f t="shared" si="50"/>
        <v>226</v>
      </c>
      <c r="G178" s="76">
        <f>F178/$F$179</f>
        <v>4.4523246650906227E-2</v>
      </c>
      <c r="H178" s="41">
        <v>3131</v>
      </c>
      <c r="I178" s="87">
        <f>H178/$H$179</f>
        <v>5.6201759109675106E-2</v>
      </c>
      <c r="J178" s="87"/>
      <c r="K178" s="39"/>
      <c r="L178" s="39"/>
    </row>
    <row r="179" spans="1:13" ht="25.5" x14ac:dyDescent="0.25">
      <c r="B179" s="31" t="s">
        <v>198</v>
      </c>
      <c r="C179" s="16">
        <v>1503</v>
      </c>
      <c r="D179" s="16">
        <v>1210</v>
      </c>
      <c r="E179" s="16">
        <v>2363</v>
      </c>
      <c r="F179" s="16">
        <f>SUM(C179:E179)</f>
        <v>5076</v>
      </c>
      <c r="G179" s="25">
        <f>F179/$F$179</f>
        <v>1</v>
      </c>
      <c r="H179" s="41">
        <v>55710</v>
      </c>
      <c r="I179" s="85">
        <f>H179/$H$179</f>
        <v>1</v>
      </c>
      <c r="J179" s="86"/>
      <c r="K179" s="39"/>
      <c r="L179" s="39"/>
    </row>
    <row r="180" spans="1:13" ht="12.75" customHeight="1" x14ac:dyDescent="0.25">
      <c r="B180" s="121" t="s">
        <v>204</v>
      </c>
      <c r="C180" s="121"/>
      <c r="D180" s="121"/>
      <c r="E180" s="121"/>
      <c r="F180" s="121"/>
      <c r="G180" s="121"/>
      <c r="H180" s="121"/>
      <c r="I180" s="39"/>
      <c r="J180" s="39"/>
      <c r="K180" s="39"/>
      <c r="L180" s="39"/>
    </row>
    <row r="181" spans="1:13" x14ac:dyDescent="0.25">
      <c r="F181" s="12"/>
      <c r="G181" s="39"/>
      <c r="H181" s="39"/>
      <c r="I181" s="39"/>
      <c r="J181" s="39"/>
      <c r="K181" s="39"/>
      <c r="L181" s="39"/>
    </row>
    <row r="182" spans="1:13" x14ac:dyDescent="0.25">
      <c r="J182" s="12"/>
      <c r="K182" s="39"/>
      <c r="L182" s="39"/>
    </row>
    <row r="183" spans="1:13" x14ac:dyDescent="0.25">
      <c r="A183" s="30"/>
      <c r="B183" s="30"/>
      <c r="C183" s="30"/>
      <c r="D183" s="30"/>
      <c r="E183" s="12"/>
      <c r="F183" s="39"/>
      <c r="G183" s="39"/>
      <c r="H183" s="39"/>
      <c r="I183" s="39"/>
      <c r="J183" s="12"/>
      <c r="K183" s="39"/>
      <c r="L183" s="39"/>
      <c r="M183" s="39"/>
    </row>
    <row r="184" spans="1:13" x14ac:dyDescent="0.25">
      <c r="A184" s="38"/>
      <c r="B184" s="38"/>
      <c r="C184" s="38"/>
      <c r="D184" s="39"/>
      <c r="E184" s="12"/>
      <c r="F184" s="39"/>
      <c r="G184" s="39"/>
      <c r="H184" s="39"/>
      <c r="I184" s="39"/>
      <c r="J184" s="12"/>
      <c r="K184" s="39"/>
      <c r="L184" s="39"/>
      <c r="M184" s="39"/>
    </row>
    <row r="185" spans="1:13" ht="31.5" customHeight="1" x14ac:dyDescent="0.25">
      <c r="B185" s="93" t="s">
        <v>205</v>
      </c>
      <c r="C185" s="94"/>
      <c r="D185" s="94"/>
      <c r="E185" s="94"/>
      <c r="F185" s="94"/>
      <c r="G185" s="94"/>
      <c r="H185" s="95"/>
      <c r="I185" s="99" t="s">
        <v>229</v>
      </c>
      <c r="J185" s="100"/>
      <c r="K185" s="100"/>
      <c r="L185" s="101"/>
    </row>
    <row r="186" spans="1:13" x14ac:dyDescent="0.25">
      <c r="B186" s="23" t="s">
        <v>134</v>
      </c>
      <c r="C186" s="54" t="s">
        <v>23</v>
      </c>
      <c r="D186" s="54" t="s">
        <v>24</v>
      </c>
      <c r="E186" s="54" t="s">
        <v>50</v>
      </c>
      <c r="F186" s="23" t="s">
        <v>23</v>
      </c>
      <c r="G186" s="23" t="s">
        <v>24</v>
      </c>
      <c r="H186" s="23" t="s">
        <v>50</v>
      </c>
      <c r="I186" s="59"/>
      <c r="J186" s="59" t="s">
        <v>137</v>
      </c>
      <c r="K186" s="59" t="s">
        <v>138</v>
      </c>
      <c r="L186" s="59" t="s">
        <v>50</v>
      </c>
    </row>
    <row r="187" spans="1:13" x14ac:dyDescent="0.25">
      <c r="B187" s="27" t="s">
        <v>25</v>
      </c>
      <c r="C187" s="55">
        <v>982</v>
      </c>
      <c r="D187" s="55">
        <v>3925</v>
      </c>
      <c r="E187" s="55">
        <f t="shared" ref="E187:E195" si="54">SUM(C187:D187)</f>
        <v>4907</v>
      </c>
      <c r="F187" s="15">
        <f t="shared" ref="F187:F195" si="55">+C187/E187</f>
        <v>0.20012227430201754</v>
      </c>
      <c r="G187" s="15">
        <f t="shared" ref="G187:G195" si="56">+D187/E187</f>
        <v>0.79987772569798243</v>
      </c>
      <c r="H187" s="15">
        <f t="shared" ref="H187:H195" si="57">+F187+G187</f>
        <v>1</v>
      </c>
      <c r="I187" s="66" t="s">
        <v>135</v>
      </c>
      <c r="J187" s="64">
        <f>+(C187+C188)/(E187+E188)</f>
        <v>0.26780428347553542</v>
      </c>
      <c r="K187" s="62">
        <f>+(D187+D188)/(E187+E188)</f>
        <v>0.73219571652446458</v>
      </c>
      <c r="L187" s="62">
        <f>+J187+K187</f>
        <v>1</v>
      </c>
    </row>
    <row r="188" spans="1:13" x14ac:dyDescent="0.25">
      <c r="B188" s="27" t="s">
        <v>26</v>
      </c>
      <c r="C188" s="55">
        <v>556</v>
      </c>
      <c r="D188" s="55">
        <v>280</v>
      </c>
      <c r="E188" s="55">
        <f t="shared" si="54"/>
        <v>836</v>
      </c>
      <c r="F188" s="15">
        <f t="shared" si="55"/>
        <v>0.66507177033492826</v>
      </c>
      <c r="G188" s="15">
        <f t="shared" si="56"/>
        <v>0.3349282296650718</v>
      </c>
      <c r="H188" s="15">
        <f t="shared" si="57"/>
        <v>1</v>
      </c>
      <c r="I188" s="67"/>
      <c r="J188" s="65"/>
      <c r="K188" s="63"/>
      <c r="L188" s="63"/>
    </row>
    <row r="189" spans="1:13" ht="25.5" x14ac:dyDescent="0.25">
      <c r="B189" s="27" t="s">
        <v>27</v>
      </c>
      <c r="C189" s="55">
        <v>4775</v>
      </c>
      <c r="D189" s="55">
        <v>192</v>
      </c>
      <c r="E189" s="55">
        <f t="shared" si="54"/>
        <v>4967</v>
      </c>
      <c r="F189" s="15">
        <f t="shared" si="55"/>
        <v>0.96134487618280651</v>
      </c>
      <c r="G189" s="15">
        <f t="shared" si="56"/>
        <v>3.8655123817193479E-2</v>
      </c>
      <c r="H189" s="15">
        <f t="shared" si="57"/>
        <v>1</v>
      </c>
      <c r="I189" s="59" t="s">
        <v>139</v>
      </c>
      <c r="J189" s="57">
        <f t="shared" ref="J189:K194" si="58">+F189</f>
        <v>0.96134487618280651</v>
      </c>
      <c r="K189" s="57">
        <f t="shared" si="58"/>
        <v>3.8655123817193479E-2</v>
      </c>
      <c r="L189" s="57">
        <f t="shared" ref="L189:L194" si="59">+J189+K189</f>
        <v>1</v>
      </c>
    </row>
    <row r="190" spans="1:13" ht="25.5" x14ac:dyDescent="0.25">
      <c r="B190" s="27" t="s">
        <v>29</v>
      </c>
      <c r="C190" s="55">
        <v>5918</v>
      </c>
      <c r="D190" s="55">
        <v>797</v>
      </c>
      <c r="E190" s="55">
        <f t="shared" si="54"/>
        <v>6715</v>
      </c>
      <c r="F190" s="15">
        <f t="shared" si="55"/>
        <v>0.88131049888309754</v>
      </c>
      <c r="G190" s="15">
        <f t="shared" si="56"/>
        <v>0.11868950111690246</v>
      </c>
      <c r="H190" s="15">
        <f t="shared" si="57"/>
        <v>1</v>
      </c>
      <c r="I190" s="59" t="s">
        <v>140</v>
      </c>
      <c r="J190" s="57">
        <f t="shared" si="58"/>
        <v>0.88131049888309754</v>
      </c>
      <c r="K190" s="57">
        <f t="shared" si="58"/>
        <v>0.11868950111690246</v>
      </c>
      <c r="L190" s="57">
        <f t="shared" si="59"/>
        <v>1</v>
      </c>
    </row>
    <row r="191" spans="1:13" ht="25.5" x14ac:dyDescent="0.25">
      <c r="B191" s="27" t="s">
        <v>30</v>
      </c>
      <c r="C191" s="55">
        <v>4121</v>
      </c>
      <c r="D191" s="55">
        <v>272</v>
      </c>
      <c r="E191" s="55">
        <f t="shared" si="54"/>
        <v>4393</v>
      </c>
      <c r="F191" s="15">
        <f t="shared" si="55"/>
        <v>0.93808331436376058</v>
      </c>
      <c r="G191" s="15">
        <f t="shared" si="56"/>
        <v>6.191668563623947E-2</v>
      </c>
      <c r="H191" s="15">
        <f t="shared" si="57"/>
        <v>1</v>
      </c>
      <c r="I191" s="59" t="s">
        <v>136</v>
      </c>
      <c r="J191" s="57">
        <f t="shared" si="58"/>
        <v>0.93808331436376058</v>
      </c>
      <c r="K191" s="57">
        <f t="shared" si="58"/>
        <v>6.191668563623947E-2</v>
      </c>
      <c r="L191" s="57">
        <f t="shared" si="59"/>
        <v>1</v>
      </c>
    </row>
    <row r="192" spans="1:13" ht="25.5" customHeight="1" x14ac:dyDescent="0.25">
      <c r="B192" s="27" t="s">
        <v>28</v>
      </c>
      <c r="C192" s="55">
        <v>1797</v>
      </c>
      <c r="D192" s="55">
        <v>525</v>
      </c>
      <c r="E192" s="55">
        <f t="shared" si="54"/>
        <v>2322</v>
      </c>
      <c r="F192" s="15">
        <f t="shared" si="55"/>
        <v>0.77390180878552972</v>
      </c>
      <c r="G192" s="15">
        <f t="shared" si="56"/>
        <v>0.22609819121447028</v>
      </c>
      <c r="H192" s="15">
        <f t="shared" si="57"/>
        <v>1</v>
      </c>
      <c r="I192" s="60" t="s">
        <v>142</v>
      </c>
      <c r="J192" s="57">
        <f t="shared" si="58"/>
        <v>0.77390180878552972</v>
      </c>
      <c r="K192" s="57">
        <f t="shared" si="58"/>
        <v>0.22609819121447028</v>
      </c>
      <c r="L192" s="57">
        <f t="shared" si="59"/>
        <v>1</v>
      </c>
    </row>
    <row r="193" spans="1:12" ht="51" customHeight="1" x14ac:dyDescent="0.25">
      <c r="B193" s="27" t="s">
        <v>31</v>
      </c>
      <c r="C193" s="55">
        <v>1446</v>
      </c>
      <c r="D193" s="55">
        <v>4499</v>
      </c>
      <c r="E193" s="55">
        <f t="shared" si="54"/>
        <v>5945</v>
      </c>
      <c r="F193" s="15">
        <f t="shared" si="55"/>
        <v>0.2432296047098402</v>
      </c>
      <c r="G193" s="15">
        <f t="shared" si="56"/>
        <v>0.75677039529015977</v>
      </c>
      <c r="H193" s="15">
        <f t="shared" si="57"/>
        <v>1</v>
      </c>
      <c r="I193" s="56" t="s">
        <v>141</v>
      </c>
      <c r="J193" s="56">
        <f t="shared" si="58"/>
        <v>0.2432296047098402</v>
      </c>
      <c r="K193" s="56">
        <f t="shared" si="58"/>
        <v>0.75677039529015977</v>
      </c>
      <c r="L193" s="57">
        <f t="shared" si="59"/>
        <v>1</v>
      </c>
    </row>
    <row r="194" spans="1:12" ht="49.5" customHeight="1" x14ac:dyDescent="0.25">
      <c r="B194" s="27" t="s">
        <v>32</v>
      </c>
      <c r="C194" s="55">
        <v>455</v>
      </c>
      <c r="D194" s="55">
        <v>31885</v>
      </c>
      <c r="E194" s="55">
        <f t="shared" si="54"/>
        <v>32340</v>
      </c>
      <c r="F194" s="15">
        <f t="shared" si="55"/>
        <v>1.406926406926407E-2</v>
      </c>
      <c r="G194" s="15">
        <f t="shared" si="56"/>
        <v>0.98593073593073588</v>
      </c>
      <c r="H194" s="15">
        <f t="shared" si="57"/>
        <v>1</v>
      </c>
      <c r="I194" s="56" t="s">
        <v>146</v>
      </c>
      <c r="J194" s="56">
        <f t="shared" si="58"/>
        <v>1.406926406926407E-2</v>
      </c>
      <c r="K194" s="56">
        <f t="shared" si="58"/>
        <v>0.98593073593073588</v>
      </c>
      <c r="L194" s="57">
        <f t="shared" si="59"/>
        <v>1</v>
      </c>
    </row>
    <row r="195" spans="1:12" x14ac:dyDescent="0.25">
      <c r="B195" s="27" t="s">
        <v>33</v>
      </c>
      <c r="C195" s="55">
        <v>14132</v>
      </c>
      <c r="D195" s="55">
        <v>41578</v>
      </c>
      <c r="E195" s="55">
        <f t="shared" si="54"/>
        <v>55710</v>
      </c>
      <c r="F195" s="15">
        <f t="shared" si="55"/>
        <v>0.25367079518937352</v>
      </c>
      <c r="G195" s="15">
        <f t="shared" si="56"/>
        <v>0.74632920481062648</v>
      </c>
      <c r="H195" s="15">
        <f t="shared" si="57"/>
        <v>1</v>
      </c>
      <c r="I195" s="59"/>
      <c r="J195" s="59"/>
      <c r="K195" s="59"/>
      <c r="L195" s="59"/>
    </row>
    <row r="196" spans="1:12" x14ac:dyDescent="0.25">
      <c r="B196" s="53" t="s">
        <v>206</v>
      </c>
      <c r="C196" s="53"/>
      <c r="D196" s="53"/>
      <c r="E196" s="53"/>
      <c r="F196" s="68"/>
      <c r="G196" s="68"/>
      <c r="H196" s="68"/>
      <c r="I196" s="68"/>
      <c r="J196" s="68"/>
      <c r="K196" s="68"/>
      <c r="L196" s="68"/>
    </row>
    <row r="197" spans="1:12" x14ac:dyDescent="0.25">
      <c r="B197" s="53" t="s">
        <v>207</v>
      </c>
      <c r="C197" s="53"/>
      <c r="D197" s="53"/>
      <c r="E197" s="53"/>
      <c r="F197" s="68"/>
      <c r="G197" s="68"/>
      <c r="H197" s="68"/>
      <c r="I197" s="68"/>
      <c r="J197" s="68"/>
      <c r="K197" s="68"/>
      <c r="L197" s="68"/>
    </row>
    <row r="198" spans="1:12" x14ac:dyDescent="0.25">
      <c r="B198" s="53" t="s">
        <v>208</v>
      </c>
      <c r="C198" s="53"/>
      <c r="D198" s="53"/>
      <c r="E198" s="53"/>
      <c r="F198" s="68"/>
      <c r="G198" s="68"/>
      <c r="H198" s="68"/>
      <c r="I198" s="68"/>
      <c r="J198" s="68"/>
      <c r="K198" s="68"/>
      <c r="L198" s="68"/>
    </row>
    <row r="199" spans="1:12" x14ac:dyDescent="0.25">
      <c r="B199" s="53" t="s">
        <v>209</v>
      </c>
      <c r="C199" s="53"/>
      <c r="D199" s="53"/>
      <c r="E199" s="53"/>
      <c r="F199" s="68"/>
      <c r="G199" s="68"/>
      <c r="H199" s="68"/>
      <c r="I199" s="68"/>
      <c r="J199" s="68"/>
      <c r="K199" s="68"/>
      <c r="L199" s="68"/>
    </row>
    <row r="200" spans="1:12" x14ac:dyDescent="0.25">
      <c r="A200" s="6"/>
      <c r="B200" s="53" t="s">
        <v>210</v>
      </c>
      <c r="C200" s="6"/>
      <c r="I200" s="68"/>
      <c r="J200" s="68"/>
      <c r="K200" s="68"/>
      <c r="L200" s="68"/>
    </row>
    <row r="201" spans="1:12" x14ac:dyDescent="0.25">
      <c r="B201" s="53" t="s">
        <v>211</v>
      </c>
    </row>
    <row r="202" spans="1:12" x14ac:dyDescent="0.25">
      <c r="B202" s="53" t="s">
        <v>212</v>
      </c>
    </row>
    <row r="203" spans="1:12" x14ac:dyDescent="0.25">
      <c r="C203" s="53"/>
    </row>
    <row r="205" spans="1:12" ht="51" customHeight="1" x14ac:dyDescent="0.25">
      <c r="B205" s="119" t="s">
        <v>82</v>
      </c>
      <c r="C205" s="88" t="s">
        <v>213</v>
      </c>
      <c r="D205" s="88"/>
      <c r="E205" s="88"/>
      <c r="F205" s="88"/>
      <c r="G205" s="88"/>
      <c r="H205" s="88"/>
      <c r="I205" s="88"/>
    </row>
    <row r="206" spans="1:12" ht="100.5" customHeight="1" x14ac:dyDescent="0.25">
      <c r="B206" s="120"/>
      <c r="C206" s="23" t="s">
        <v>143</v>
      </c>
      <c r="D206" s="23" t="s">
        <v>160</v>
      </c>
      <c r="E206" s="23" t="s">
        <v>161</v>
      </c>
      <c r="F206" s="23" t="s">
        <v>144</v>
      </c>
      <c r="G206" s="23" t="s">
        <v>145</v>
      </c>
      <c r="H206" s="23" t="s">
        <v>162</v>
      </c>
      <c r="I206" s="23" t="s">
        <v>163</v>
      </c>
    </row>
    <row r="207" spans="1:12" x14ac:dyDescent="0.25">
      <c r="B207" s="11" t="s">
        <v>171</v>
      </c>
      <c r="C207" s="17">
        <v>75</v>
      </c>
      <c r="D207" s="17">
        <v>98.529411764705884</v>
      </c>
      <c r="E207" s="17">
        <v>88.695652173913047</v>
      </c>
      <c r="F207" s="17">
        <v>91.304347826086953</v>
      </c>
      <c r="G207" s="17">
        <v>84.782608695652172</v>
      </c>
      <c r="H207" s="17">
        <v>90.954773869346738</v>
      </c>
      <c r="I207" s="17">
        <v>27.61904761904762</v>
      </c>
    </row>
    <row r="208" spans="1:12" x14ac:dyDescent="0.25">
      <c r="B208" s="11" t="s">
        <v>172</v>
      </c>
      <c r="C208" s="17">
        <v>40</v>
      </c>
      <c r="D208" s="17">
        <v>96.36363636363636</v>
      </c>
      <c r="E208" s="17">
        <v>98.039215686274503</v>
      </c>
      <c r="F208" s="17">
        <v>97.142857142857139</v>
      </c>
      <c r="G208" s="17">
        <v>100</v>
      </c>
      <c r="H208" s="17">
        <v>94.594594594594597</v>
      </c>
      <c r="I208" s="17">
        <v>28.571428571428569</v>
      </c>
    </row>
    <row r="209" spans="2:9" x14ac:dyDescent="0.25">
      <c r="B209" s="11" t="s">
        <v>173</v>
      </c>
      <c r="C209" s="17">
        <v>68.16608996539793</v>
      </c>
      <c r="D209" s="17">
        <v>95.893719806763286</v>
      </c>
      <c r="E209" s="17">
        <v>88.199566160520604</v>
      </c>
      <c r="F209" s="17">
        <v>93.83916990920882</v>
      </c>
      <c r="G209" s="17">
        <v>76.802096985583219</v>
      </c>
      <c r="H209" s="17">
        <v>89.835294117647052</v>
      </c>
      <c r="I209" s="17">
        <v>22.169362511893436</v>
      </c>
    </row>
    <row r="210" spans="2:9" x14ac:dyDescent="0.25">
      <c r="B210" s="11" t="s">
        <v>174</v>
      </c>
      <c r="C210" s="17">
        <v>61.452513966480446</v>
      </c>
      <c r="D210" s="17">
        <v>96.683417085427138</v>
      </c>
      <c r="E210" s="17">
        <v>86.111111111111114</v>
      </c>
      <c r="F210" s="17">
        <v>92.227378190255223</v>
      </c>
      <c r="G210" s="17">
        <v>75.691699604743079</v>
      </c>
      <c r="H210" s="17">
        <v>88.512981904012591</v>
      </c>
      <c r="I210" s="17">
        <v>26.133553173948886</v>
      </c>
    </row>
    <row r="211" spans="2:9" x14ac:dyDescent="0.25">
      <c r="B211" s="11" t="s">
        <v>175</v>
      </c>
      <c r="C211" s="17">
        <v>63.636363636363633</v>
      </c>
      <c r="D211" s="17">
        <v>97.337278106508876</v>
      </c>
      <c r="E211" s="17">
        <v>90.710382513661202</v>
      </c>
      <c r="F211" s="17">
        <v>94.535519125683066</v>
      </c>
      <c r="G211" s="17">
        <v>83.060109289617486</v>
      </c>
      <c r="H211" s="17">
        <v>91.185729275970616</v>
      </c>
      <c r="I211" s="17">
        <v>26.267281105990779</v>
      </c>
    </row>
    <row r="212" spans="2:9" x14ac:dyDescent="0.25">
      <c r="B212" s="11" t="s">
        <v>176</v>
      </c>
      <c r="C212" s="17">
        <v>67.521367521367523</v>
      </c>
      <c r="D212" s="17">
        <v>95.786864931846353</v>
      </c>
      <c r="E212" s="17">
        <v>88.821138211382106</v>
      </c>
      <c r="F212" s="17">
        <v>94.585987261146499</v>
      </c>
      <c r="G212" s="17">
        <v>78.651685393258433</v>
      </c>
      <c r="H212" s="17">
        <v>90.461215932914044</v>
      </c>
      <c r="I212" s="17">
        <v>25.832376578645231</v>
      </c>
    </row>
    <row r="213" spans="2:9" x14ac:dyDescent="0.25">
      <c r="B213" s="11" t="s">
        <v>177</v>
      </c>
      <c r="C213" s="17">
        <v>76.923076923076934</v>
      </c>
      <c r="D213" s="17">
        <v>93.562231759656655</v>
      </c>
      <c r="E213" s="17">
        <v>85.084745762711862</v>
      </c>
      <c r="F213" s="17">
        <v>93.75</v>
      </c>
      <c r="G213" s="17">
        <v>68.932038834951456</v>
      </c>
      <c r="H213" s="17">
        <v>88.007054673721342</v>
      </c>
      <c r="I213" s="17">
        <v>19.600000000000001</v>
      </c>
    </row>
    <row r="214" spans="2:9" x14ac:dyDescent="0.25">
      <c r="B214" s="11" t="s">
        <v>178</v>
      </c>
      <c r="C214" s="17">
        <v>72.972972972972968</v>
      </c>
      <c r="D214" s="17">
        <v>96.330275229357795</v>
      </c>
      <c r="E214" s="17">
        <v>89.130434782608688</v>
      </c>
      <c r="F214" s="17">
        <v>94.97206703910615</v>
      </c>
      <c r="G214" s="17">
        <v>78.350515463917532</v>
      </c>
      <c r="H214" s="17">
        <v>90.960451977401121</v>
      </c>
      <c r="I214" s="17">
        <v>23.75</v>
      </c>
    </row>
    <row r="215" spans="2:9" x14ac:dyDescent="0.25">
      <c r="B215" s="11" t="s">
        <v>179</v>
      </c>
      <c r="C215" s="17">
        <v>100</v>
      </c>
      <c r="D215" s="17">
        <v>97.560975609756099</v>
      </c>
      <c r="E215" s="17">
        <v>85.106382978723403</v>
      </c>
      <c r="F215" s="17">
        <v>89.285714285714292</v>
      </c>
      <c r="G215" s="17">
        <v>78.94736842105263</v>
      </c>
      <c r="H215" s="17">
        <v>91.208791208791212</v>
      </c>
      <c r="I215" s="17">
        <v>32.5</v>
      </c>
    </row>
    <row r="216" spans="2:9" x14ac:dyDescent="0.25">
      <c r="B216" s="11" t="s">
        <v>180</v>
      </c>
      <c r="C216" s="17">
        <v>74.193548387096769</v>
      </c>
      <c r="D216" s="17">
        <v>96.595744680851055</v>
      </c>
      <c r="E216" s="17">
        <v>91.318327974276528</v>
      </c>
      <c r="F216" s="17">
        <v>97.044334975369466</v>
      </c>
      <c r="G216" s="17">
        <v>80.555555555555557</v>
      </c>
      <c r="H216" s="17">
        <v>92.547660311958396</v>
      </c>
      <c r="I216" s="17">
        <v>27.407407407407408</v>
      </c>
    </row>
    <row r="217" spans="2:9" x14ac:dyDescent="0.25">
      <c r="B217" s="11" t="s">
        <v>181</v>
      </c>
      <c r="C217" s="17">
        <v>57.407407407407405</v>
      </c>
      <c r="D217" s="17">
        <v>95.950155763239877</v>
      </c>
      <c r="E217" s="17">
        <v>87.439613526570042</v>
      </c>
      <c r="F217" s="17">
        <v>93.425605536332185</v>
      </c>
      <c r="G217" s="17">
        <v>73.599999999999994</v>
      </c>
      <c r="H217" s="17">
        <v>88.846641318124213</v>
      </c>
      <c r="I217" s="17">
        <v>23.323615160349853</v>
      </c>
    </row>
    <row r="218" spans="2:9" x14ac:dyDescent="0.25">
      <c r="B218" s="11" t="s">
        <v>214</v>
      </c>
      <c r="C218" s="17">
        <f>AVERAGE(C207:C217)</f>
        <v>68.843030980014873</v>
      </c>
      <c r="D218" s="17">
        <f t="shared" ref="D218:I218" si="60">AVERAGE(D207:D217)</f>
        <v>96.417610100159024</v>
      </c>
      <c r="E218" s="17">
        <f t="shared" si="60"/>
        <v>88.968779171068476</v>
      </c>
      <c r="F218" s="17">
        <f t="shared" si="60"/>
        <v>93.828452844705438</v>
      </c>
      <c r="G218" s="17">
        <f t="shared" si="60"/>
        <v>79.943061658575601</v>
      </c>
      <c r="H218" s="17">
        <f t="shared" si="60"/>
        <v>90.646835380407438</v>
      </c>
      <c r="I218" s="17">
        <f t="shared" si="60"/>
        <v>25.743097466246525</v>
      </c>
    </row>
    <row r="219" spans="2:9" x14ac:dyDescent="0.25">
      <c r="B219" s="53" t="s">
        <v>231</v>
      </c>
      <c r="C219" s="69"/>
      <c r="D219" s="69"/>
      <c r="E219" s="69"/>
      <c r="F219" s="69"/>
      <c r="G219" s="69"/>
      <c r="H219" s="69"/>
      <c r="I219" s="69"/>
    </row>
    <row r="220" spans="2:9" x14ac:dyDescent="0.25">
      <c r="B220" s="53" t="s">
        <v>215</v>
      </c>
      <c r="C220" s="69"/>
      <c r="D220" s="69"/>
      <c r="E220" s="69"/>
      <c r="F220" s="69"/>
      <c r="G220" s="69"/>
      <c r="H220" s="69"/>
      <c r="I220" s="69"/>
    </row>
    <row r="221" spans="2:9" x14ac:dyDescent="0.25">
      <c r="B221" s="53" t="s">
        <v>216</v>
      </c>
      <c r="C221" s="69"/>
      <c r="D221" s="69"/>
      <c r="E221" s="69"/>
      <c r="F221" s="69"/>
      <c r="G221" s="69"/>
      <c r="H221" s="69"/>
      <c r="I221" s="69"/>
    </row>
    <row r="222" spans="2:9" x14ac:dyDescent="0.25">
      <c r="B222" s="53" t="s">
        <v>230</v>
      </c>
      <c r="C222" s="6"/>
      <c r="D222" s="6"/>
      <c r="E222" s="6"/>
    </row>
    <row r="223" spans="2:9" x14ac:dyDescent="0.25">
      <c r="B223" s="53" t="s">
        <v>217</v>
      </c>
      <c r="C223" s="6"/>
      <c r="D223" s="6"/>
      <c r="E223" s="6"/>
    </row>
    <row r="224" spans="2:9" x14ac:dyDescent="0.25">
      <c r="B224" s="53" t="s">
        <v>218</v>
      </c>
      <c r="C224" s="6"/>
      <c r="D224" s="6"/>
      <c r="E224" s="6"/>
    </row>
    <row r="225" spans="1:8" x14ac:dyDescent="0.25">
      <c r="B225" s="53" t="s">
        <v>219</v>
      </c>
      <c r="C225" s="6"/>
      <c r="D225" s="6"/>
      <c r="E225" s="6"/>
    </row>
    <row r="226" spans="1:8" x14ac:dyDescent="0.25">
      <c r="A226" s="53"/>
      <c r="B226" s="6"/>
      <c r="C226" s="6"/>
      <c r="D226" s="6"/>
    </row>
    <row r="227" spans="1:8" x14ac:dyDescent="0.25">
      <c r="A227" s="6"/>
      <c r="B227" s="6"/>
      <c r="C227" s="6"/>
      <c r="D227" s="6"/>
    </row>
    <row r="228" spans="1:8" ht="24.75" customHeight="1" x14ac:dyDescent="0.25">
      <c r="B228" s="22" t="s">
        <v>82</v>
      </c>
      <c r="C228" s="90" t="s">
        <v>220</v>
      </c>
      <c r="D228" s="90"/>
      <c r="E228" s="90"/>
      <c r="F228" s="90"/>
      <c r="G228" s="90"/>
      <c r="H228" s="90"/>
    </row>
    <row r="229" spans="1:8" ht="76.5" x14ac:dyDescent="0.25">
      <c r="B229" s="81" t="s">
        <v>82</v>
      </c>
      <c r="C229" s="27" t="s">
        <v>34</v>
      </c>
      <c r="D229" s="27" t="s">
        <v>147</v>
      </c>
      <c r="E229" s="27" t="s">
        <v>35</v>
      </c>
      <c r="F229" s="27" t="s">
        <v>148</v>
      </c>
      <c r="G229" s="15" t="s">
        <v>36</v>
      </c>
      <c r="H229" s="27" t="s">
        <v>149</v>
      </c>
    </row>
    <row r="230" spans="1:8" x14ac:dyDescent="0.25">
      <c r="B230" s="11" t="s">
        <v>171</v>
      </c>
      <c r="C230" s="16">
        <v>407</v>
      </c>
      <c r="D230" s="32">
        <f>+C230/$H168</f>
        <v>0.38761904761904764</v>
      </c>
      <c r="E230" s="16">
        <v>468</v>
      </c>
      <c r="F230" s="32">
        <f>+E230/$H168</f>
        <v>0.44571428571428573</v>
      </c>
      <c r="G230" s="18">
        <v>18</v>
      </c>
      <c r="H230" s="71">
        <f>+G230/$H168</f>
        <v>1.7142857142857144E-2</v>
      </c>
    </row>
    <row r="231" spans="1:8" x14ac:dyDescent="0.25">
      <c r="B231" s="11" t="s">
        <v>172</v>
      </c>
      <c r="C231" s="16">
        <v>219</v>
      </c>
      <c r="D231" s="82">
        <f t="shared" ref="D231:D241" si="61">+C231/$H169</f>
        <v>0.33181818181818185</v>
      </c>
      <c r="E231" s="16">
        <v>323</v>
      </c>
      <c r="F231" s="82">
        <f t="shared" ref="F231:F241" si="62">+E231/$H169</f>
        <v>0.48939393939393938</v>
      </c>
      <c r="G231" s="18">
        <v>21</v>
      </c>
      <c r="H231" s="71">
        <f t="shared" ref="H231:H241" si="63">+G231/$H169</f>
        <v>3.1818181818181815E-2</v>
      </c>
    </row>
    <row r="232" spans="1:8" x14ac:dyDescent="0.25">
      <c r="B232" s="11" t="s">
        <v>173</v>
      </c>
      <c r="C232" s="16">
        <v>8326</v>
      </c>
      <c r="D232" s="82">
        <f t="shared" si="61"/>
        <v>0.42666803320692837</v>
      </c>
      <c r="E232" s="16">
        <v>8019</v>
      </c>
      <c r="F232" s="82">
        <f t="shared" si="62"/>
        <v>0.4109357384441939</v>
      </c>
      <c r="G232" s="18">
        <v>133</v>
      </c>
      <c r="H232" s="71">
        <f t="shared" si="63"/>
        <v>6.815619555191145E-3</v>
      </c>
    </row>
    <row r="233" spans="1:8" x14ac:dyDescent="0.25">
      <c r="B233" s="11" t="s">
        <v>174</v>
      </c>
      <c r="C233" s="16">
        <v>4756</v>
      </c>
      <c r="D233" s="82">
        <f t="shared" si="61"/>
        <v>0.42750561797752806</v>
      </c>
      <c r="E233" s="16">
        <v>4438</v>
      </c>
      <c r="F233" s="82">
        <f t="shared" si="62"/>
        <v>0.39892134831460674</v>
      </c>
      <c r="G233" s="18">
        <v>71</v>
      </c>
      <c r="H233" s="71">
        <f t="shared" si="63"/>
        <v>6.3820224719101128E-3</v>
      </c>
    </row>
    <row r="234" spans="1:8" x14ac:dyDescent="0.25">
      <c r="B234" s="11" t="s">
        <v>175</v>
      </c>
      <c r="C234" s="16">
        <v>1696</v>
      </c>
      <c r="D234" s="82">
        <f t="shared" si="61"/>
        <v>0.39849624060150374</v>
      </c>
      <c r="E234" s="16">
        <v>1891</v>
      </c>
      <c r="F234" s="82">
        <f t="shared" si="62"/>
        <v>0.44431390977443608</v>
      </c>
      <c r="G234" s="18">
        <v>43</v>
      </c>
      <c r="H234" s="71">
        <f t="shared" si="63"/>
        <v>1.0103383458646616E-2</v>
      </c>
    </row>
    <row r="235" spans="1:8" x14ac:dyDescent="0.25">
      <c r="B235" s="11" t="s">
        <v>176</v>
      </c>
      <c r="C235" s="16">
        <v>3463</v>
      </c>
      <c r="D235" s="82">
        <f t="shared" si="61"/>
        <v>0.41582612872238234</v>
      </c>
      <c r="E235" s="16">
        <v>3355</v>
      </c>
      <c r="F235" s="82">
        <f t="shared" si="62"/>
        <v>0.40285782901056677</v>
      </c>
      <c r="G235" s="18">
        <v>65</v>
      </c>
      <c r="H235" s="71">
        <f t="shared" si="63"/>
        <v>7.8049951969260322E-3</v>
      </c>
    </row>
    <row r="236" spans="1:8" x14ac:dyDescent="0.25">
      <c r="B236" s="11" t="s">
        <v>177</v>
      </c>
      <c r="C236" s="16">
        <v>1066</v>
      </c>
      <c r="D236" s="82">
        <f t="shared" si="61"/>
        <v>0.44865319865319864</v>
      </c>
      <c r="E236" s="16">
        <v>878</v>
      </c>
      <c r="F236" s="82">
        <f t="shared" si="62"/>
        <v>0.36952861952861954</v>
      </c>
      <c r="G236" s="18">
        <v>16</v>
      </c>
      <c r="H236" s="71">
        <f t="shared" si="63"/>
        <v>6.7340067340067337E-3</v>
      </c>
    </row>
    <row r="237" spans="1:8" x14ac:dyDescent="0.25">
      <c r="B237" s="11" t="s">
        <v>178</v>
      </c>
      <c r="C237" s="16">
        <v>965</v>
      </c>
      <c r="D237" s="82">
        <f t="shared" si="61"/>
        <v>0.420479302832244</v>
      </c>
      <c r="E237" s="16">
        <v>913</v>
      </c>
      <c r="F237" s="82">
        <f t="shared" si="62"/>
        <v>0.39782135076252723</v>
      </c>
      <c r="G237" s="18">
        <v>16</v>
      </c>
      <c r="H237" s="71">
        <f t="shared" si="63"/>
        <v>6.9716775599128538E-3</v>
      </c>
    </row>
    <row r="238" spans="1:8" x14ac:dyDescent="0.25">
      <c r="B238" s="11" t="s">
        <v>179</v>
      </c>
      <c r="C238" s="16">
        <v>186</v>
      </c>
      <c r="D238" s="82">
        <f t="shared" si="61"/>
        <v>0.49336870026525198</v>
      </c>
      <c r="E238" s="16">
        <v>147</v>
      </c>
      <c r="F238" s="82">
        <f t="shared" si="62"/>
        <v>0.38992042440318303</v>
      </c>
      <c r="G238" s="18">
        <v>0</v>
      </c>
      <c r="H238" s="71">
        <f t="shared" si="63"/>
        <v>0</v>
      </c>
    </row>
    <row r="239" spans="1:8" x14ac:dyDescent="0.25">
      <c r="B239" s="11" t="s">
        <v>180</v>
      </c>
      <c r="C239" s="16">
        <v>942</v>
      </c>
      <c r="D239" s="82">
        <f t="shared" si="61"/>
        <v>0.3625866050808314</v>
      </c>
      <c r="E239" s="16">
        <v>1264</v>
      </c>
      <c r="F239" s="82">
        <f t="shared" si="62"/>
        <v>0.48652809853733642</v>
      </c>
      <c r="G239" s="18">
        <v>32</v>
      </c>
      <c r="H239" s="71">
        <f t="shared" si="63"/>
        <v>1.2317167051578136E-2</v>
      </c>
    </row>
    <row r="240" spans="1:8" x14ac:dyDescent="0.25">
      <c r="B240" s="11" t="s">
        <v>181</v>
      </c>
      <c r="C240" s="16">
        <v>1458</v>
      </c>
      <c r="D240" s="82">
        <f t="shared" si="61"/>
        <v>0.46566592143085278</v>
      </c>
      <c r="E240" s="16">
        <v>1088</v>
      </c>
      <c r="F240" s="82">
        <f t="shared" si="62"/>
        <v>0.34749281379750879</v>
      </c>
      <c r="G240" s="18">
        <v>24</v>
      </c>
      <c r="H240" s="71">
        <f t="shared" si="63"/>
        <v>7.6652826572979876E-3</v>
      </c>
    </row>
    <row r="241" spans="1:13" x14ac:dyDescent="0.25">
      <c r="B241" s="11" t="s">
        <v>100</v>
      </c>
      <c r="C241" s="16">
        <v>23484</v>
      </c>
      <c r="D241" s="82">
        <f t="shared" si="61"/>
        <v>0.42154011847065159</v>
      </c>
      <c r="E241" s="16">
        <v>22784</v>
      </c>
      <c r="F241" s="82">
        <f t="shared" si="62"/>
        <v>0.40897504936277151</v>
      </c>
      <c r="G241" s="18">
        <v>439</v>
      </c>
      <c r="H241" s="71">
        <f t="shared" si="63"/>
        <v>7.8800933405133722E-3</v>
      </c>
    </row>
    <row r="242" spans="1:13" x14ac:dyDescent="0.25">
      <c r="B242" s="53" t="s">
        <v>221</v>
      </c>
      <c r="C242" s="39"/>
      <c r="D242" s="12"/>
      <c r="E242" s="39"/>
      <c r="F242" s="12"/>
      <c r="G242" s="70"/>
      <c r="H242" s="12"/>
      <c r="J242" s="39"/>
      <c r="K242" s="73"/>
      <c r="L242" s="39"/>
      <c r="M242" s="73"/>
    </row>
    <row r="243" spans="1:13" x14ac:dyDescent="0.25">
      <c r="B243" s="53" t="s">
        <v>222</v>
      </c>
      <c r="C243" s="39"/>
      <c r="D243" s="12"/>
      <c r="E243" s="39"/>
      <c r="F243" s="12"/>
      <c r="G243" s="70"/>
      <c r="H243" s="12"/>
      <c r="J243" s="39"/>
      <c r="K243" s="73"/>
      <c r="L243" s="39"/>
      <c r="M243" s="73"/>
    </row>
    <row r="244" spans="1:13" x14ac:dyDescent="0.25">
      <c r="B244" s="53" t="s">
        <v>223</v>
      </c>
      <c r="C244" s="39"/>
      <c r="D244" s="12"/>
      <c r="E244" s="39"/>
      <c r="F244" s="12"/>
      <c r="G244" s="70"/>
      <c r="H244" s="12"/>
      <c r="J244" s="39"/>
      <c r="K244" s="73"/>
      <c r="L244" s="39"/>
      <c r="M244" s="73"/>
    </row>
    <row r="245" spans="1:13" x14ac:dyDescent="0.25">
      <c r="A245" s="53"/>
      <c r="B245" s="39"/>
      <c r="C245" s="12"/>
      <c r="D245" s="39"/>
      <c r="E245" s="12"/>
      <c r="F245" s="70"/>
      <c r="G245" s="12"/>
      <c r="H245" s="39"/>
      <c r="I245" s="12"/>
      <c r="J245" s="39"/>
      <c r="K245" s="73"/>
      <c r="L245" s="39"/>
      <c r="M245" s="73"/>
    </row>
    <row r="246" spans="1:13" x14ac:dyDescent="0.25">
      <c r="A246" s="58"/>
      <c r="B246" s="39"/>
      <c r="C246" s="12"/>
      <c r="D246" s="39"/>
      <c r="E246" s="12"/>
      <c r="F246" s="70"/>
      <c r="G246" s="12"/>
      <c r="H246" s="39"/>
      <c r="I246" s="12"/>
      <c r="J246" s="39"/>
      <c r="K246" s="73"/>
      <c r="L246" s="39"/>
      <c r="M246" s="73"/>
    </row>
    <row r="247" spans="1:13" ht="26.25" customHeight="1" x14ac:dyDescent="0.25">
      <c r="B247" s="119" t="s">
        <v>82</v>
      </c>
      <c r="C247" s="93" t="s">
        <v>220</v>
      </c>
      <c r="D247" s="94"/>
      <c r="E247" s="94"/>
      <c r="F247" s="94"/>
      <c r="G247" s="94"/>
      <c r="H247" s="95"/>
      <c r="I247" s="12"/>
      <c r="J247" s="39"/>
    </row>
    <row r="248" spans="1:13" ht="76.5" x14ac:dyDescent="0.25">
      <c r="B248" s="120"/>
      <c r="C248" s="27" t="s">
        <v>37</v>
      </c>
      <c r="D248" s="27" t="s">
        <v>150</v>
      </c>
      <c r="E248" s="27" t="s">
        <v>152</v>
      </c>
      <c r="F248" s="27" t="s">
        <v>151</v>
      </c>
      <c r="G248" s="27" t="s">
        <v>38</v>
      </c>
      <c r="H248" s="27" t="s">
        <v>153</v>
      </c>
      <c r="I248" s="12"/>
      <c r="J248" s="39"/>
    </row>
    <row r="249" spans="1:13" x14ac:dyDescent="0.25">
      <c r="B249" s="11" t="s">
        <v>171</v>
      </c>
      <c r="C249" s="16">
        <v>14</v>
      </c>
      <c r="D249" s="71">
        <f>+C249/$H168</f>
        <v>1.3333333333333334E-2</v>
      </c>
      <c r="E249" s="16">
        <v>1</v>
      </c>
      <c r="F249" s="72">
        <f>+E249/$H168</f>
        <v>9.5238095238095238E-4</v>
      </c>
      <c r="G249" s="16">
        <v>142</v>
      </c>
      <c r="H249" s="71">
        <f>+G249/$H168</f>
        <v>0.13523809523809524</v>
      </c>
      <c r="I249" s="12"/>
      <c r="J249" s="39"/>
    </row>
    <row r="250" spans="1:13" x14ac:dyDescent="0.25">
      <c r="B250" s="11" t="s">
        <v>172</v>
      </c>
      <c r="C250" s="16">
        <v>27</v>
      </c>
      <c r="D250" s="71">
        <f>+C250/$H169</f>
        <v>4.0909090909090909E-2</v>
      </c>
      <c r="E250" s="16">
        <v>0</v>
      </c>
      <c r="F250" s="72">
        <f>+E250/$H169</f>
        <v>0</v>
      </c>
      <c r="G250" s="16">
        <v>70</v>
      </c>
      <c r="H250" s="71">
        <f>+G250/$H169</f>
        <v>0.10606060606060606</v>
      </c>
      <c r="I250" s="12"/>
      <c r="J250" s="39"/>
    </row>
    <row r="251" spans="1:13" x14ac:dyDescent="0.25">
      <c r="B251" s="11" t="s">
        <v>173</v>
      </c>
      <c r="C251" s="16">
        <v>91</v>
      </c>
      <c r="D251" s="71">
        <f t="shared" ref="D251:D254" si="64">+C251/$H170</f>
        <v>4.6633186430255205E-3</v>
      </c>
      <c r="E251" s="16">
        <v>2</v>
      </c>
      <c r="F251" s="72">
        <f t="shared" ref="F251:F254" si="65">+E251/$H170</f>
        <v>1.0249051962693452E-4</v>
      </c>
      <c r="G251" s="16">
        <v>2943</v>
      </c>
      <c r="H251" s="71">
        <f t="shared" ref="H251:H254" si="66">+G251/$H170</f>
        <v>0.15081479963103414</v>
      </c>
      <c r="I251" s="12"/>
      <c r="J251" s="39"/>
    </row>
    <row r="252" spans="1:13" x14ac:dyDescent="0.25">
      <c r="B252" s="11" t="s">
        <v>174</v>
      </c>
      <c r="C252" s="16">
        <v>65</v>
      </c>
      <c r="D252" s="71">
        <f t="shared" si="64"/>
        <v>5.8426966292134831E-3</v>
      </c>
      <c r="E252" s="16">
        <v>1</v>
      </c>
      <c r="F252" s="72">
        <f t="shared" si="65"/>
        <v>8.9887640449438209E-5</v>
      </c>
      <c r="G252" s="16">
        <v>1794</v>
      </c>
      <c r="H252" s="71">
        <f t="shared" si="66"/>
        <v>0.16125842696629214</v>
      </c>
      <c r="I252" s="12"/>
      <c r="J252" s="39"/>
    </row>
    <row r="253" spans="1:13" x14ac:dyDescent="0.25">
      <c r="B253" s="11" t="s">
        <v>175</v>
      </c>
      <c r="C253" s="16">
        <v>49</v>
      </c>
      <c r="D253" s="71">
        <f t="shared" si="64"/>
        <v>1.1513157894736841E-2</v>
      </c>
      <c r="E253" s="16">
        <v>0</v>
      </c>
      <c r="F253" s="72">
        <f t="shared" si="65"/>
        <v>0</v>
      </c>
      <c r="G253" s="16">
        <v>577</v>
      </c>
      <c r="H253" s="71">
        <f t="shared" si="66"/>
        <v>0.13557330827067668</v>
      </c>
      <c r="I253" s="12"/>
      <c r="J253" s="39"/>
    </row>
    <row r="254" spans="1:13" x14ac:dyDescent="0.25">
      <c r="B254" s="11" t="s">
        <v>176</v>
      </c>
      <c r="C254" s="16">
        <v>57</v>
      </c>
      <c r="D254" s="71">
        <f t="shared" si="64"/>
        <v>6.8443804034582136E-3</v>
      </c>
      <c r="E254" s="16">
        <v>5</v>
      </c>
      <c r="F254" s="72">
        <f t="shared" si="65"/>
        <v>6.0038424591738718E-4</v>
      </c>
      <c r="G254" s="16">
        <v>1383</v>
      </c>
      <c r="H254" s="71">
        <f t="shared" si="66"/>
        <v>0.16606628242074928</v>
      </c>
      <c r="I254" s="12"/>
      <c r="J254" s="39"/>
    </row>
    <row r="255" spans="1:13" x14ac:dyDescent="0.25">
      <c r="B255" s="11" t="s">
        <v>177</v>
      </c>
      <c r="C255" s="16">
        <v>9</v>
      </c>
      <c r="D255" s="71">
        <f>+C255/$H170</f>
        <v>4.612073383212053E-4</v>
      </c>
      <c r="E255" s="16">
        <v>0</v>
      </c>
      <c r="F255" s="72">
        <f>+E255/$H170</f>
        <v>0</v>
      </c>
      <c r="G255" s="16">
        <v>407</v>
      </c>
      <c r="H255" s="71">
        <f>+G255/$H170</f>
        <v>2.0856820744081173E-2</v>
      </c>
      <c r="I255" s="12"/>
      <c r="J255" s="39"/>
    </row>
    <row r="256" spans="1:13" x14ac:dyDescent="0.25">
      <c r="B256" s="11" t="s">
        <v>178</v>
      </c>
      <c r="C256" s="16">
        <v>9</v>
      </c>
      <c r="D256" s="71">
        <f>+C256/$H175</f>
        <v>3.9215686274509803E-3</v>
      </c>
      <c r="E256" s="16">
        <v>0</v>
      </c>
      <c r="F256" s="72">
        <f>+E256/$H175</f>
        <v>0</v>
      </c>
      <c r="G256" s="16">
        <v>392</v>
      </c>
      <c r="H256" s="71">
        <f>+G256/$H175</f>
        <v>0.17080610021786494</v>
      </c>
      <c r="I256" s="12"/>
      <c r="J256" s="39"/>
    </row>
    <row r="257" spans="1:10" x14ac:dyDescent="0.25">
      <c r="B257" s="11" t="s">
        <v>179</v>
      </c>
      <c r="C257" s="16">
        <v>5</v>
      </c>
      <c r="D257" s="71">
        <f>+C257/$H176</f>
        <v>1.3262599469496022E-2</v>
      </c>
      <c r="E257" s="16">
        <v>0</v>
      </c>
      <c r="F257" s="72">
        <f>+E257/$H176</f>
        <v>0</v>
      </c>
      <c r="G257" s="16">
        <v>39</v>
      </c>
      <c r="H257" s="71">
        <f>+G257/$H176</f>
        <v>0.10344827586206896</v>
      </c>
      <c r="I257" s="12"/>
      <c r="J257" s="39"/>
    </row>
    <row r="258" spans="1:10" x14ac:dyDescent="0.25">
      <c r="B258" s="11" t="s">
        <v>180</v>
      </c>
      <c r="C258" s="16">
        <v>47</v>
      </c>
      <c r="D258" s="71">
        <f>+C258/$H177</f>
        <v>1.8090839107005388E-2</v>
      </c>
      <c r="E258" s="16">
        <v>0</v>
      </c>
      <c r="F258" s="72">
        <f>+E258/$H177</f>
        <v>0</v>
      </c>
      <c r="G258" s="16">
        <v>313</v>
      </c>
      <c r="H258" s="71">
        <f>+G258/$H177</f>
        <v>0.12047729022324866</v>
      </c>
      <c r="I258" s="12"/>
      <c r="J258" s="39"/>
    </row>
    <row r="259" spans="1:10" x14ac:dyDescent="0.25">
      <c r="B259" s="11" t="s">
        <v>181</v>
      </c>
      <c r="C259" s="16">
        <v>13</v>
      </c>
      <c r="D259" s="71">
        <f>+C259/$H178</f>
        <v>4.15202810603641E-3</v>
      </c>
      <c r="E259" s="16">
        <v>2</v>
      </c>
      <c r="F259" s="72">
        <f>+E259/$H178</f>
        <v>6.3877355477483233E-4</v>
      </c>
      <c r="G259" s="16">
        <v>546</v>
      </c>
      <c r="H259" s="71">
        <f>+G259/$H178</f>
        <v>0.17438518045352921</v>
      </c>
      <c r="I259" s="12"/>
      <c r="J259" s="39"/>
    </row>
    <row r="260" spans="1:10" x14ac:dyDescent="0.25">
      <c r="B260" s="11" t="s">
        <v>100</v>
      </c>
      <c r="C260" s="16">
        <v>386</v>
      </c>
      <c r="D260" s="71">
        <f>+C260/$H179</f>
        <v>6.9287381080595945E-3</v>
      </c>
      <c r="E260" s="16">
        <v>11</v>
      </c>
      <c r="F260" s="72">
        <f>+E260/$H179</f>
        <v>1.974510859809729E-4</v>
      </c>
      <c r="G260" s="16">
        <v>8606</v>
      </c>
      <c r="H260" s="71">
        <f>+G260/$H179</f>
        <v>0.15447854963202298</v>
      </c>
      <c r="I260" s="12"/>
      <c r="J260" s="39"/>
    </row>
    <row r="261" spans="1:10" x14ac:dyDescent="0.25">
      <c r="B261" s="53" t="s">
        <v>224</v>
      </c>
      <c r="C261" s="39"/>
      <c r="D261" s="12"/>
      <c r="E261" s="39"/>
      <c r="F261" s="12"/>
      <c r="G261" s="70"/>
      <c r="H261" s="77"/>
      <c r="I261" s="12"/>
      <c r="J261" s="39"/>
    </row>
    <row r="262" spans="1:10" x14ac:dyDescent="0.25">
      <c r="B262" s="53" t="s">
        <v>225</v>
      </c>
      <c r="C262" s="39"/>
      <c r="D262" s="12"/>
      <c r="E262" s="39"/>
      <c r="F262" s="12"/>
      <c r="G262" s="70"/>
      <c r="H262" s="12"/>
      <c r="I262" s="12"/>
      <c r="J262" s="39"/>
    </row>
    <row r="263" spans="1:10" x14ac:dyDescent="0.25">
      <c r="B263" s="53" t="s">
        <v>226</v>
      </c>
      <c r="C263" s="39"/>
      <c r="D263" s="39"/>
      <c r="E263" s="70"/>
      <c r="F263" s="39"/>
      <c r="G263" s="39"/>
      <c r="H263" s="39"/>
    </row>
    <row r="264" spans="1:10" x14ac:dyDescent="0.25">
      <c r="B264" s="53"/>
      <c r="C264" s="39"/>
      <c r="D264" s="39"/>
      <c r="E264" s="70"/>
      <c r="F264" s="39"/>
      <c r="G264" s="39"/>
      <c r="H264" s="39"/>
    </row>
    <row r="265" spans="1:10" x14ac:dyDescent="0.25">
      <c r="B265" s="53"/>
      <c r="C265" s="39"/>
      <c r="D265" s="39"/>
      <c r="E265" s="70"/>
      <c r="F265" s="39"/>
      <c r="G265" s="39"/>
      <c r="H265" s="39"/>
    </row>
    <row r="266" spans="1:10" x14ac:dyDescent="0.25">
      <c r="B266" s="53"/>
      <c r="C266" s="39"/>
      <c r="D266" s="39"/>
      <c r="E266" s="70"/>
      <c r="F266" s="39"/>
      <c r="G266" s="39"/>
      <c r="H266" s="39"/>
    </row>
    <row r="267" spans="1:10" x14ac:dyDescent="0.25">
      <c r="A267" s="53"/>
      <c r="B267" s="39"/>
      <c r="C267" s="39"/>
      <c r="D267" s="70"/>
      <c r="E267" s="39"/>
      <c r="F267" s="39"/>
      <c r="G267" s="39"/>
    </row>
    <row r="268" spans="1:10" x14ac:dyDescent="0.25">
      <c r="B268" s="30"/>
      <c r="C268" s="90" t="s">
        <v>227</v>
      </c>
      <c r="D268" s="90"/>
      <c r="E268" s="90"/>
      <c r="F268" s="90"/>
      <c r="G268" s="90"/>
      <c r="H268" s="90"/>
      <c r="I268" s="90"/>
      <c r="J268" s="90"/>
    </row>
    <row r="269" spans="1:10" ht="66" customHeight="1" x14ac:dyDescent="0.25">
      <c r="B269" s="30"/>
      <c r="C269" s="16" t="s">
        <v>39</v>
      </c>
      <c r="D269" s="27" t="s">
        <v>40</v>
      </c>
      <c r="E269" s="27" t="s">
        <v>41</v>
      </c>
      <c r="F269" s="27" t="s">
        <v>42</v>
      </c>
      <c r="G269" s="27" t="s">
        <v>43</v>
      </c>
      <c r="H269" s="27" t="s">
        <v>44</v>
      </c>
      <c r="I269" s="27" t="s">
        <v>45</v>
      </c>
      <c r="J269" s="27" t="s">
        <v>22</v>
      </c>
    </row>
    <row r="270" spans="1:10" x14ac:dyDescent="0.25">
      <c r="B270" s="30"/>
      <c r="C270" s="27">
        <v>96</v>
      </c>
      <c r="D270" s="27">
        <v>183</v>
      </c>
      <c r="E270" s="27">
        <v>35</v>
      </c>
      <c r="F270" s="27">
        <v>300</v>
      </c>
      <c r="G270" s="27">
        <v>109</v>
      </c>
      <c r="H270" s="27">
        <v>305</v>
      </c>
      <c r="I270" s="27">
        <v>246</v>
      </c>
      <c r="J270" s="27">
        <v>1274</v>
      </c>
    </row>
    <row r="271" spans="1:10" ht="12.75" customHeight="1" x14ac:dyDescent="0.25">
      <c r="B271" s="30"/>
      <c r="C271" s="121" t="s">
        <v>228</v>
      </c>
      <c r="D271" s="121"/>
      <c r="E271" s="121"/>
      <c r="F271" s="121"/>
      <c r="G271" s="121"/>
      <c r="H271" s="121"/>
      <c r="I271" s="121"/>
      <c r="J271" s="121"/>
    </row>
    <row r="272" spans="1:10" x14ac:dyDescent="0.25">
      <c r="B272" s="30"/>
      <c r="C272" s="30"/>
      <c r="D272" s="30"/>
      <c r="E272" s="30"/>
      <c r="F272" s="30"/>
      <c r="G272" s="30"/>
    </row>
    <row r="273" spans="2:7" x14ac:dyDescent="0.25">
      <c r="B273" s="30"/>
      <c r="C273" s="30"/>
      <c r="D273" s="30"/>
      <c r="E273" s="30"/>
      <c r="F273" s="30"/>
      <c r="G273" s="30"/>
    </row>
    <row r="274" spans="2:7" ht="27" customHeight="1" x14ac:dyDescent="0.25">
      <c r="B274" s="30"/>
      <c r="C274" s="78"/>
      <c r="D274" s="78"/>
      <c r="E274" s="93" t="s">
        <v>75</v>
      </c>
      <c r="F274" s="94"/>
      <c r="G274" s="95"/>
    </row>
    <row r="275" spans="2:7" ht="38.25" x14ac:dyDescent="0.25">
      <c r="B275" s="30"/>
      <c r="C275" s="30"/>
      <c r="D275" s="30"/>
      <c r="E275" s="23" t="s">
        <v>46</v>
      </c>
      <c r="F275" s="23" t="s">
        <v>47</v>
      </c>
      <c r="G275" s="23" t="s">
        <v>154</v>
      </c>
    </row>
    <row r="276" spans="2:7" x14ac:dyDescent="0.25">
      <c r="B276" s="30"/>
      <c r="C276" s="30"/>
      <c r="D276" s="30"/>
      <c r="E276" s="27" t="s">
        <v>48</v>
      </c>
      <c r="F276" s="2">
        <v>8293</v>
      </c>
      <c r="G276" s="15">
        <f>+F276/F278</f>
        <v>0.54902350215160545</v>
      </c>
    </row>
    <row r="277" spans="2:7" x14ac:dyDescent="0.25">
      <c r="B277" s="30"/>
      <c r="C277" s="30"/>
      <c r="D277" s="30"/>
      <c r="E277" s="27" t="s">
        <v>49</v>
      </c>
      <c r="F277" s="2">
        <v>6812</v>
      </c>
      <c r="G277" s="15">
        <f>+F277/F278</f>
        <v>0.45097649784839455</v>
      </c>
    </row>
    <row r="278" spans="2:7" x14ac:dyDescent="0.25">
      <c r="B278" s="30"/>
      <c r="C278" s="30"/>
      <c r="D278" s="30"/>
      <c r="E278" s="27" t="s">
        <v>50</v>
      </c>
      <c r="F278" s="2">
        <v>15105</v>
      </c>
      <c r="G278" s="15">
        <f>SUM(G276:G277)</f>
        <v>1</v>
      </c>
    </row>
    <row r="279" spans="2:7" x14ac:dyDescent="0.25">
      <c r="B279" s="30"/>
      <c r="C279" s="30"/>
      <c r="D279" s="30"/>
      <c r="E279" s="30"/>
      <c r="F279" s="30"/>
      <c r="G279" s="30"/>
    </row>
    <row r="280" spans="2:7" x14ac:dyDescent="0.25">
      <c r="B280" s="30"/>
      <c r="C280" s="30"/>
      <c r="D280" s="30"/>
      <c r="E280" s="30"/>
      <c r="F280" s="30"/>
      <c r="G280" s="30"/>
    </row>
    <row r="281" spans="2:7" ht="50.25" customHeight="1" x14ac:dyDescent="0.25">
      <c r="B281" s="6"/>
      <c r="C281" s="6"/>
      <c r="D281" s="6"/>
      <c r="E281" s="119" t="s">
        <v>82</v>
      </c>
      <c r="F281" s="90" t="s">
        <v>76</v>
      </c>
      <c r="G281" s="90"/>
    </row>
    <row r="282" spans="2:7" ht="25.5" x14ac:dyDescent="0.25">
      <c r="B282" s="6"/>
      <c r="C282" s="6"/>
      <c r="E282" s="120"/>
      <c r="F282" s="19" t="s">
        <v>51</v>
      </c>
      <c r="G282" s="19" t="s">
        <v>52</v>
      </c>
    </row>
    <row r="283" spans="2:7" x14ac:dyDescent="0.2">
      <c r="E283" s="11" t="s">
        <v>171</v>
      </c>
      <c r="F283" s="14">
        <v>10</v>
      </c>
      <c r="G283" s="14" t="s">
        <v>74</v>
      </c>
    </row>
    <row r="284" spans="2:7" x14ac:dyDescent="0.2">
      <c r="E284" s="11" t="s">
        <v>172</v>
      </c>
      <c r="F284" s="14">
        <v>4</v>
      </c>
      <c r="G284" s="14">
        <v>1</v>
      </c>
    </row>
    <row r="285" spans="2:7" x14ac:dyDescent="0.2">
      <c r="E285" s="11" t="s">
        <v>173</v>
      </c>
      <c r="F285" s="14">
        <v>231</v>
      </c>
      <c r="G285" s="14">
        <v>8</v>
      </c>
    </row>
    <row r="286" spans="2:7" x14ac:dyDescent="0.2">
      <c r="E286" s="11" t="s">
        <v>174</v>
      </c>
      <c r="F286" s="14">
        <v>146</v>
      </c>
      <c r="G286" s="14">
        <v>4</v>
      </c>
    </row>
    <row r="287" spans="2:7" x14ac:dyDescent="0.2">
      <c r="E287" s="11" t="s">
        <v>175</v>
      </c>
      <c r="F287" s="14">
        <v>33</v>
      </c>
      <c r="G287" s="14">
        <v>2</v>
      </c>
    </row>
    <row r="288" spans="2:7" x14ac:dyDescent="0.2">
      <c r="E288" s="11" t="s">
        <v>176</v>
      </c>
      <c r="F288" s="14">
        <v>124</v>
      </c>
      <c r="G288" s="14">
        <v>1</v>
      </c>
    </row>
    <row r="289" spans="1:7" x14ac:dyDescent="0.2">
      <c r="E289" s="11" t="s">
        <v>177</v>
      </c>
      <c r="F289" s="14">
        <v>37</v>
      </c>
      <c r="G289" s="14">
        <v>2</v>
      </c>
    </row>
    <row r="290" spans="1:7" x14ac:dyDescent="0.2">
      <c r="E290" s="11" t="s">
        <v>178</v>
      </c>
      <c r="F290" s="14">
        <v>32</v>
      </c>
      <c r="G290" s="14" t="s">
        <v>74</v>
      </c>
    </row>
    <row r="291" spans="1:7" x14ac:dyDescent="0.2">
      <c r="E291" s="11" t="s">
        <v>179</v>
      </c>
      <c r="F291" s="14">
        <v>4</v>
      </c>
      <c r="G291" s="14" t="s">
        <v>74</v>
      </c>
    </row>
    <row r="292" spans="1:7" x14ac:dyDescent="0.2">
      <c r="E292" s="11" t="s">
        <v>180</v>
      </c>
      <c r="F292" s="83">
        <v>27</v>
      </c>
      <c r="G292" s="83" t="s">
        <v>74</v>
      </c>
    </row>
    <row r="293" spans="1:7" x14ac:dyDescent="0.2">
      <c r="E293" s="11" t="s">
        <v>181</v>
      </c>
      <c r="F293" s="83">
        <v>55</v>
      </c>
      <c r="G293" s="83">
        <v>4</v>
      </c>
    </row>
    <row r="294" spans="1:7" x14ac:dyDescent="0.2">
      <c r="A294" s="6"/>
      <c r="E294" s="11" t="s">
        <v>100</v>
      </c>
      <c r="F294" s="83">
        <v>703</v>
      </c>
      <c r="G294" s="83">
        <v>22</v>
      </c>
    </row>
    <row r="295" spans="1:7" x14ac:dyDescent="0.25">
      <c r="B295" s="6"/>
      <c r="C295" s="6"/>
      <c r="F295" s="84"/>
      <c r="G295" s="84"/>
    </row>
    <row r="297" spans="1:7" x14ac:dyDescent="0.25">
      <c r="E297" s="93" t="s">
        <v>53</v>
      </c>
      <c r="F297" s="94"/>
      <c r="G297" s="95"/>
    </row>
    <row r="298" spans="1:7" ht="25.5" x14ac:dyDescent="0.25">
      <c r="E298" s="27"/>
      <c r="F298" s="23" t="s">
        <v>55</v>
      </c>
      <c r="G298" s="23" t="s">
        <v>56</v>
      </c>
    </row>
    <row r="299" spans="1:7" ht="63.75" x14ac:dyDescent="0.25">
      <c r="E299" s="23" t="s">
        <v>54</v>
      </c>
      <c r="F299" s="27" t="s">
        <v>58</v>
      </c>
      <c r="G299" s="2">
        <v>1</v>
      </c>
    </row>
    <row r="300" spans="1:7" ht="63.75" x14ac:dyDescent="0.25">
      <c r="E300" s="88" t="s">
        <v>57</v>
      </c>
      <c r="F300" s="27" t="s">
        <v>59</v>
      </c>
      <c r="G300" s="2">
        <v>13</v>
      </c>
    </row>
    <row r="301" spans="1:7" ht="63.75" x14ac:dyDescent="0.25">
      <c r="E301" s="88"/>
      <c r="F301" s="27" t="s">
        <v>78</v>
      </c>
      <c r="G301" s="2">
        <v>5</v>
      </c>
    </row>
    <row r="302" spans="1:7" ht="25.5" x14ac:dyDescent="0.25">
      <c r="E302" s="88" t="s">
        <v>60</v>
      </c>
      <c r="F302" s="27" t="s">
        <v>61</v>
      </c>
      <c r="G302" s="2">
        <v>4</v>
      </c>
    </row>
    <row r="303" spans="1:7" ht="25.5" x14ac:dyDescent="0.25">
      <c r="E303" s="88"/>
      <c r="F303" s="27" t="s">
        <v>62</v>
      </c>
      <c r="G303" s="2">
        <v>0</v>
      </c>
    </row>
    <row r="304" spans="1:7" ht="25.5" x14ac:dyDescent="0.25">
      <c r="E304" s="7" t="s">
        <v>63</v>
      </c>
      <c r="F304" s="27" t="s">
        <v>77</v>
      </c>
      <c r="G304" s="3">
        <v>54</v>
      </c>
    </row>
    <row r="305" spans="5:7" ht="38.25" x14ac:dyDescent="0.25">
      <c r="E305" s="27" t="s">
        <v>64</v>
      </c>
      <c r="F305" s="27" t="s">
        <v>65</v>
      </c>
      <c r="G305" s="2">
        <v>3</v>
      </c>
    </row>
    <row r="306" spans="5:7" ht="38.25" x14ac:dyDescent="0.25">
      <c r="E306" s="27" t="s">
        <v>66</v>
      </c>
      <c r="F306" s="4" t="s">
        <v>67</v>
      </c>
      <c r="G306" s="2">
        <v>0</v>
      </c>
    </row>
    <row r="307" spans="5:7" ht="25.5" x14ac:dyDescent="0.25">
      <c r="E307" s="4" t="s">
        <v>68</v>
      </c>
      <c r="F307" s="27" t="s">
        <v>69</v>
      </c>
      <c r="G307" s="2">
        <v>0</v>
      </c>
    </row>
    <row r="308" spans="5:7" ht="38.25" x14ac:dyDescent="0.25">
      <c r="E308" s="4" t="s">
        <v>70</v>
      </c>
      <c r="F308" s="27" t="s">
        <v>71</v>
      </c>
      <c r="G308" s="2">
        <v>2</v>
      </c>
    </row>
    <row r="309" spans="5:7" ht="38.25" x14ac:dyDescent="0.25">
      <c r="E309" s="4" t="s">
        <v>72</v>
      </c>
      <c r="F309" s="4" t="s">
        <v>73</v>
      </c>
      <c r="G309" s="5">
        <v>4</v>
      </c>
    </row>
    <row r="310" spans="5:7" ht="45" customHeight="1" x14ac:dyDescent="0.25">
      <c r="E310" s="4" t="s">
        <v>80</v>
      </c>
      <c r="F310" s="4" t="s">
        <v>81</v>
      </c>
      <c r="G310" s="2">
        <v>8</v>
      </c>
    </row>
    <row r="311" spans="5:7" ht="30.75" customHeight="1" x14ac:dyDescent="0.25">
      <c r="E311" s="20" t="s">
        <v>79</v>
      </c>
    </row>
    <row r="334" ht="38.25" customHeight="1" x14ac:dyDescent="0.25"/>
    <row r="342" ht="39.75" customHeight="1" x14ac:dyDescent="0.25"/>
    <row r="343" ht="57" customHeight="1" x14ac:dyDescent="0.25"/>
    <row r="344" ht="48" customHeight="1" x14ac:dyDescent="0.25"/>
    <row r="345" ht="63.75" customHeight="1" x14ac:dyDescent="0.25"/>
    <row r="346" ht="39.75" customHeight="1" x14ac:dyDescent="0.25"/>
    <row r="347" ht="42" customHeight="1" x14ac:dyDescent="0.25"/>
    <row r="348" ht="43.5" customHeight="1" x14ac:dyDescent="0.25"/>
    <row r="350" ht="38.25" customHeight="1" x14ac:dyDescent="0.25"/>
    <row r="351" ht="38.25" customHeight="1" x14ac:dyDescent="0.25"/>
    <row r="353" spans="1:5" ht="51" customHeight="1" x14ac:dyDescent="0.25"/>
    <row r="355" spans="1:5" ht="38.25" customHeight="1" x14ac:dyDescent="0.25"/>
    <row r="357" spans="1:5" x14ac:dyDescent="0.25">
      <c r="B357" s="10"/>
      <c r="C357" s="6"/>
    </row>
    <row r="358" spans="1:5" x14ac:dyDescent="0.25">
      <c r="B358" s="21"/>
      <c r="C358" s="6"/>
      <c r="E358" s="6"/>
    </row>
    <row r="359" spans="1:5" x14ac:dyDescent="0.25">
      <c r="A359" s="1"/>
      <c r="E359" s="6"/>
    </row>
    <row r="360" spans="1:5" x14ac:dyDescent="0.25">
      <c r="A360" s="6"/>
    </row>
    <row r="361" spans="1:5" ht="12.75" customHeight="1" x14ac:dyDescent="0.25"/>
    <row r="369" ht="45.75" customHeight="1" x14ac:dyDescent="0.25"/>
    <row r="370" ht="46.5" customHeight="1" x14ac:dyDescent="0.25"/>
    <row r="379" ht="20.25" customHeight="1" x14ac:dyDescent="0.25"/>
    <row r="420" ht="22.5" customHeight="1" x14ac:dyDescent="0.25"/>
  </sheetData>
  <mergeCells count="119">
    <mergeCell ref="A162:E162"/>
    <mergeCell ref="B63:B66"/>
    <mergeCell ref="C65:G65"/>
    <mergeCell ref="J95:K95"/>
    <mergeCell ref="J96:K96"/>
    <mergeCell ref="K108:K110"/>
    <mergeCell ref="J97:K97"/>
    <mergeCell ref="B101:K101"/>
    <mergeCell ref="G103:G104"/>
    <mergeCell ref="J103:J104"/>
    <mergeCell ref="K103:K104"/>
    <mergeCell ref="C130:F130"/>
    <mergeCell ref="G130:K130"/>
    <mergeCell ref="B148:F148"/>
    <mergeCell ref="G111:G114"/>
    <mergeCell ref="J111:J114"/>
    <mergeCell ref="G115:G117"/>
    <mergeCell ref="J115:J117"/>
    <mergeCell ref="I168:J168"/>
    <mergeCell ref="I169:J169"/>
    <mergeCell ref="I177:J177"/>
    <mergeCell ref="I176:J176"/>
    <mergeCell ref="B180:H180"/>
    <mergeCell ref="I179:J179"/>
    <mergeCell ref="H30:I30"/>
    <mergeCell ref="H31:I31"/>
    <mergeCell ref="H32:I32"/>
    <mergeCell ref="H37:I37"/>
    <mergeCell ref="H41:I41"/>
    <mergeCell ref="C42:I42"/>
    <mergeCell ref="D46:G46"/>
    <mergeCell ref="H46:L46"/>
    <mergeCell ref="H33:I33"/>
    <mergeCell ref="H34:I34"/>
    <mergeCell ref="H35:I35"/>
    <mergeCell ref="H36:I36"/>
    <mergeCell ref="B82:B85"/>
    <mergeCell ref="C82:C85"/>
    <mergeCell ref="D84:H84"/>
    <mergeCell ref="I84:I85"/>
    <mergeCell ref="J84:K85"/>
    <mergeCell ref="B98:F98"/>
    <mergeCell ref="E281:E282"/>
    <mergeCell ref="F281:G281"/>
    <mergeCell ref="C271:J271"/>
    <mergeCell ref="B247:B248"/>
    <mergeCell ref="C247:H247"/>
    <mergeCell ref="B205:B206"/>
    <mergeCell ref="C205:I205"/>
    <mergeCell ref="I170:J170"/>
    <mergeCell ref="I175:J175"/>
    <mergeCell ref="A2:M2"/>
    <mergeCell ref="A3:M3"/>
    <mergeCell ref="A7:M7"/>
    <mergeCell ref="C28:I28"/>
    <mergeCell ref="H29:I29"/>
    <mergeCell ref="C8:I8"/>
    <mergeCell ref="H10:H11"/>
    <mergeCell ref="I10:I11"/>
    <mergeCell ref="H12:H14"/>
    <mergeCell ref="I12:I14"/>
    <mergeCell ref="H15:H17"/>
    <mergeCell ref="I15:I17"/>
    <mergeCell ref="A4:M4"/>
    <mergeCell ref="A5:M5"/>
    <mergeCell ref="A6:M6"/>
    <mergeCell ref="H18:H21"/>
    <mergeCell ref="I18:I21"/>
    <mergeCell ref="H22:H24"/>
    <mergeCell ref="I22:I24"/>
    <mergeCell ref="C26:I26"/>
    <mergeCell ref="E300:E301"/>
    <mergeCell ref="E302:E303"/>
    <mergeCell ref="A63:A66"/>
    <mergeCell ref="B44:B47"/>
    <mergeCell ref="C44:C47"/>
    <mergeCell ref="E297:G297"/>
    <mergeCell ref="B129:K129"/>
    <mergeCell ref="B130:B131"/>
    <mergeCell ref="A148:A149"/>
    <mergeCell ref="E274:G274"/>
    <mergeCell ref="B185:H185"/>
    <mergeCell ref="I185:L185"/>
    <mergeCell ref="C228:H228"/>
    <mergeCell ref="B165:J165"/>
    <mergeCell ref="B166:G166"/>
    <mergeCell ref="A147:L147"/>
    <mergeCell ref="C268:J268"/>
    <mergeCell ref="G148:L148"/>
    <mergeCell ref="H166:H167"/>
    <mergeCell ref="I178:J178"/>
    <mergeCell ref="H65:M65"/>
    <mergeCell ref="D82:K83"/>
    <mergeCell ref="D44:L45"/>
    <mergeCell ref="I174:J174"/>
    <mergeCell ref="J88:K88"/>
    <mergeCell ref="J89:K89"/>
    <mergeCell ref="J90:K90"/>
    <mergeCell ref="J91:K91"/>
    <mergeCell ref="I171:J171"/>
    <mergeCell ref="I172:J172"/>
    <mergeCell ref="I173:J173"/>
    <mergeCell ref="K111:K114"/>
    <mergeCell ref="H38:I38"/>
    <mergeCell ref="H39:I39"/>
    <mergeCell ref="H40:I40"/>
    <mergeCell ref="J94:K94"/>
    <mergeCell ref="J86:K86"/>
    <mergeCell ref="J87:K87"/>
    <mergeCell ref="J92:K92"/>
    <mergeCell ref="J93:K93"/>
    <mergeCell ref="C63:M64"/>
    <mergeCell ref="K115:K117"/>
    <mergeCell ref="G105:G107"/>
    <mergeCell ref="J105:J107"/>
    <mergeCell ref="K105:K107"/>
    <mergeCell ref="G108:G110"/>
    <mergeCell ref="J108:J110"/>
    <mergeCell ref="I166:J167"/>
  </mergeCells>
  <pageMargins left="0.7" right="0.7" top="0.75" bottom="0.75" header="0.3" footer="0.3"/>
  <pageSetup scale="36" fitToHeight="0" orientation="portrait" r:id="rId1"/>
  <rowBreaks count="3" manualBreakCount="3">
    <brk id="99" max="12" man="1"/>
    <brk id="125" max="12" man="1"/>
    <brk id="26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Comuna 20</vt:lpstr>
      <vt:lpstr>'Comuna 20'!Área_de_impresión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FRAGATA</dc:creator>
  <cp:lastModifiedBy>Luffi</cp:lastModifiedBy>
  <cp:lastPrinted>2014-09-24T19:32:26Z</cp:lastPrinted>
  <dcterms:created xsi:type="dcterms:W3CDTF">2014-05-12T17:20:30Z</dcterms:created>
  <dcterms:modified xsi:type="dcterms:W3CDTF">2014-11-13T21:49:08Z</dcterms:modified>
</cp:coreProperties>
</file>