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180" windowWidth="17400" windowHeight="6855"/>
  </bookViews>
  <sheets>
    <sheet name="Comuna 16" sheetId="3" r:id="rId1"/>
  </sheets>
  <definedNames>
    <definedName name="_xlnm.Print_Area" localSheetId="0">'Comuna 16'!$A$1:$M$306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0" i="3" l="1"/>
  <c r="F250" i="3"/>
  <c r="H214" i="3" l="1"/>
  <c r="H215" i="3"/>
  <c r="H216" i="3"/>
  <c r="H217" i="3"/>
  <c r="H218" i="3"/>
  <c r="H219" i="3"/>
  <c r="H220" i="3"/>
  <c r="F214" i="3"/>
  <c r="F215" i="3"/>
  <c r="F216" i="3"/>
  <c r="F217" i="3"/>
  <c r="F218" i="3"/>
  <c r="F219" i="3"/>
  <c r="F220" i="3"/>
  <c r="D214" i="3"/>
  <c r="D215" i="3"/>
  <c r="D216" i="3"/>
  <c r="D217" i="3"/>
  <c r="D218" i="3"/>
  <c r="D219" i="3"/>
  <c r="D220" i="3"/>
  <c r="H199" i="3"/>
  <c r="H200" i="3"/>
  <c r="H201" i="3"/>
  <c r="H202" i="3"/>
  <c r="H203" i="3"/>
  <c r="H204" i="3"/>
  <c r="H205" i="3"/>
  <c r="F199" i="3"/>
  <c r="F200" i="3"/>
  <c r="F201" i="3"/>
  <c r="F202" i="3"/>
  <c r="F203" i="3"/>
  <c r="F204" i="3"/>
  <c r="F205" i="3"/>
  <c r="D199" i="3"/>
  <c r="D200" i="3"/>
  <c r="D201" i="3"/>
  <c r="D202" i="3"/>
  <c r="D203" i="3"/>
  <c r="D204" i="3"/>
  <c r="D205" i="3"/>
  <c r="D198" i="3"/>
  <c r="I145" i="3"/>
  <c r="I146" i="3"/>
  <c r="I147" i="3"/>
  <c r="I148" i="3"/>
  <c r="I149" i="3"/>
  <c r="I150" i="3"/>
  <c r="F145" i="3"/>
  <c r="F146" i="3"/>
  <c r="F147" i="3"/>
  <c r="F148" i="3"/>
  <c r="F149" i="3"/>
  <c r="F150" i="3"/>
  <c r="K131" i="3"/>
  <c r="K132" i="3"/>
  <c r="K133" i="3"/>
  <c r="K134" i="3"/>
  <c r="K135" i="3"/>
  <c r="K136" i="3"/>
  <c r="E131" i="3"/>
  <c r="E132" i="3"/>
  <c r="E133" i="3"/>
  <c r="E134" i="3"/>
  <c r="E135" i="3"/>
  <c r="E136" i="3"/>
  <c r="J117" i="3" l="1"/>
  <c r="J118" i="3"/>
  <c r="J119" i="3"/>
  <c r="J120" i="3"/>
  <c r="J121" i="3"/>
  <c r="J122" i="3"/>
  <c r="E117" i="3"/>
  <c r="E118" i="3"/>
  <c r="E119" i="3"/>
  <c r="E120" i="3"/>
  <c r="E121" i="3"/>
  <c r="E122" i="3"/>
  <c r="E116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I81" i="3"/>
  <c r="J78" i="3" s="1"/>
  <c r="G78" i="3"/>
  <c r="G79" i="3"/>
  <c r="G80" i="3"/>
  <c r="L63" i="3"/>
  <c r="L64" i="3"/>
  <c r="L65" i="3"/>
  <c r="F63" i="3"/>
  <c r="F64" i="3"/>
  <c r="F65" i="3"/>
  <c r="K48" i="3"/>
  <c r="K49" i="3"/>
  <c r="K50" i="3"/>
  <c r="F48" i="3"/>
  <c r="F49" i="3"/>
  <c r="F50" i="3"/>
  <c r="H37" i="3"/>
  <c r="E37" i="3" s="1"/>
  <c r="H36" i="3"/>
  <c r="G36" i="3" s="1"/>
  <c r="H31" i="3"/>
  <c r="E31" i="3" s="1"/>
  <c r="H32" i="3"/>
  <c r="G32" i="3" s="1"/>
  <c r="H33" i="3"/>
  <c r="E33" i="3" s="1"/>
  <c r="H34" i="3"/>
  <c r="G34" i="3" s="1"/>
  <c r="H35" i="3"/>
  <c r="E35" i="3" s="1"/>
  <c r="H30" i="3"/>
  <c r="G30" i="3" s="1"/>
  <c r="J79" i="3" l="1"/>
  <c r="J80" i="3"/>
  <c r="G37" i="3"/>
  <c r="G35" i="3"/>
  <c r="G33" i="3"/>
  <c r="G31" i="3"/>
  <c r="E36" i="3"/>
  <c r="E34" i="3"/>
  <c r="E32" i="3"/>
  <c r="L62" i="3" l="1"/>
  <c r="L61" i="3"/>
  <c r="L60" i="3"/>
  <c r="L59" i="3"/>
  <c r="F62" i="3"/>
  <c r="F61" i="3"/>
  <c r="F60" i="3"/>
  <c r="F59" i="3"/>
  <c r="G237" i="3"/>
  <c r="G236" i="3"/>
  <c r="H213" i="3"/>
  <c r="F213" i="3"/>
  <c r="D213" i="3"/>
  <c r="H198" i="3"/>
  <c r="F198" i="3"/>
  <c r="I151" i="3"/>
  <c r="I144" i="3"/>
  <c r="F151" i="3"/>
  <c r="F144" i="3"/>
  <c r="K137" i="3"/>
  <c r="K130" i="3"/>
  <c r="E137" i="3"/>
  <c r="E130" i="3"/>
  <c r="J123" i="3"/>
  <c r="J116" i="3"/>
  <c r="E167" i="3"/>
  <c r="G167" i="3" s="1"/>
  <c r="E166" i="3"/>
  <c r="G166" i="3" s="1"/>
  <c r="K166" i="3" s="1"/>
  <c r="E165" i="3"/>
  <c r="F165" i="3" s="1"/>
  <c r="J165" i="3" s="1"/>
  <c r="E163" i="3"/>
  <c r="G163" i="3" s="1"/>
  <c r="K163" i="3" s="1"/>
  <c r="E162" i="3"/>
  <c r="G162" i="3" s="1"/>
  <c r="K162" i="3" s="1"/>
  <c r="E164" i="3"/>
  <c r="F164" i="3" s="1"/>
  <c r="J164" i="3" s="1"/>
  <c r="E161" i="3"/>
  <c r="G161" i="3" s="1"/>
  <c r="K161" i="3" s="1"/>
  <c r="E160" i="3"/>
  <c r="F160" i="3" s="1"/>
  <c r="E159" i="3"/>
  <c r="G159" i="3" s="1"/>
  <c r="E123" i="3"/>
  <c r="F102" i="3"/>
  <c r="F87" i="3"/>
  <c r="J81" i="3"/>
  <c r="G77" i="3"/>
  <c r="G76" i="3"/>
  <c r="G75" i="3"/>
  <c r="G74" i="3"/>
  <c r="K47" i="3"/>
  <c r="F47" i="3"/>
  <c r="K46" i="3"/>
  <c r="F46" i="3"/>
  <c r="K45" i="3"/>
  <c r="F45" i="3"/>
  <c r="K44" i="3"/>
  <c r="F44" i="3"/>
  <c r="F25" i="3"/>
  <c r="F24" i="3"/>
  <c r="H101" i="3" s="1"/>
  <c r="I101" i="3" s="1"/>
  <c r="F23" i="3"/>
  <c r="H100" i="3" s="1"/>
  <c r="I100" i="3" s="1"/>
  <c r="F22" i="3"/>
  <c r="H99" i="3" s="1"/>
  <c r="F21" i="3"/>
  <c r="H98" i="3" s="1"/>
  <c r="I98" i="3" s="1"/>
  <c r="F20" i="3"/>
  <c r="H97" i="3" s="1"/>
  <c r="I97" i="3" s="1"/>
  <c r="F19" i="3"/>
  <c r="H96" i="3" s="1"/>
  <c r="I96" i="3" s="1"/>
  <c r="F18" i="3"/>
  <c r="H95" i="3" s="1"/>
  <c r="I95" i="3" s="1"/>
  <c r="F17" i="3"/>
  <c r="H94" i="3" s="1"/>
  <c r="I94" i="3" s="1"/>
  <c r="F16" i="3"/>
  <c r="H93" i="3" s="1"/>
  <c r="I93" i="3" s="1"/>
  <c r="F15" i="3"/>
  <c r="H92" i="3" s="1"/>
  <c r="I92" i="3" s="1"/>
  <c r="F14" i="3"/>
  <c r="H91" i="3" s="1"/>
  <c r="I91" i="3" s="1"/>
  <c r="F13" i="3"/>
  <c r="H90" i="3" s="1"/>
  <c r="I90" i="3" s="1"/>
  <c r="F12" i="3"/>
  <c r="H89" i="3" s="1"/>
  <c r="I89" i="3" s="1"/>
  <c r="F11" i="3"/>
  <c r="H88" i="3" s="1"/>
  <c r="I88" i="3" s="1"/>
  <c r="F10" i="3"/>
  <c r="H87" i="3" s="1"/>
  <c r="F130" i="3" l="1"/>
  <c r="F137" i="3"/>
  <c r="F136" i="3"/>
  <c r="F132" i="3"/>
  <c r="F133" i="3"/>
  <c r="F134" i="3"/>
  <c r="F135" i="3"/>
  <c r="F131" i="3"/>
  <c r="G151" i="3"/>
  <c r="G150" i="3"/>
  <c r="G146" i="3"/>
  <c r="G147" i="3"/>
  <c r="G148" i="3"/>
  <c r="G149" i="3"/>
  <c r="G145" i="3"/>
  <c r="L137" i="3"/>
  <c r="L136" i="3"/>
  <c r="L132" i="3"/>
  <c r="L133" i="3"/>
  <c r="L134" i="3"/>
  <c r="L135" i="3"/>
  <c r="L131" i="3"/>
  <c r="K116" i="3"/>
  <c r="F123" i="3"/>
  <c r="F122" i="3"/>
  <c r="F118" i="3"/>
  <c r="F121" i="3"/>
  <c r="F117" i="3"/>
  <c r="F120" i="3"/>
  <c r="F119" i="3"/>
  <c r="F116" i="3"/>
  <c r="K123" i="3"/>
  <c r="K120" i="3"/>
  <c r="K119" i="3"/>
  <c r="K122" i="3"/>
  <c r="K118" i="3"/>
  <c r="K121" i="3"/>
  <c r="K117" i="3"/>
  <c r="J87" i="3"/>
  <c r="J99" i="3"/>
  <c r="I87" i="3"/>
  <c r="J89" i="3"/>
  <c r="J92" i="3"/>
  <c r="J95" i="3"/>
  <c r="I99" i="3"/>
  <c r="J102" i="3"/>
  <c r="G25" i="3"/>
  <c r="H102" i="3"/>
  <c r="I102" i="3" s="1"/>
  <c r="J77" i="3"/>
  <c r="G238" i="3"/>
  <c r="L66" i="3"/>
  <c r="F66" i="3"/>
  <c r="J159" i="3"/>
  <c r="K159" i="3"/>
  <c r="G144" i="3"/>
  <c r="L130" i="3"/>
  <c r="J74" i="3"/>
  <c r="J75" i="3"/>
  <c r="F51" i="3"/>
  <c r="G89" i="3"/>
  <c r="G81" i="3"/>
  <c r="E30" i="3"/>
  <c r="G95" i="3"/>
  <c r="G87" i="3"/>
  <c r="G92" i="3"/>
  <c r="G22" i="3"/>
  <c r="G15" i="3"/>
  <c r="G10" i="3"/>
  <c r="G19" i="3"/>
  <c r="G13" i="3"/>
  <c r="G16" i="3"/>
  <c r="G20" i="3"/>
  <c r="G11" i="3"/>
  <c r="G14" i="3"/>
  <c r="G17" i="3"/>
  <c r="G23" i="3"/>
  <c r="G12" i="3"/>
  <c r="G18" i="3"/>
  <c r="G21" i="3"/>
  <c r="G24" i="3"/>
  <c r="K51" i="3"/>
  <c r="J76" i="3"/>
  <c r="G99" i="3"/>
  <c r="F159" i="3"/>
  <c r="H159" i="3" s="1"/>
  <c r="F161" i="3"/>
  <c r="F162" i="3"/>
  <c r="F163" i="3"/>
  <c r="F166" i="3"/>
  <c r="F167" i="3"/>
  <c r="H167" i="3" s="1"/>
  <c r="G160" i="3"/>
  <c r="H160" i="3" s="1"/>
  <c r="G164" i="3"/>
  <c r="G165" i="3"/>
  <c r="H74" i="3" l="1"/>
  <c r="H79" i="3"/>
  <c r="H80" i="3"/>
  <c r="H78" i="3"/>
  <c r="M66" i="3"/>
  <c r="M60" i="3"/>
  <c r="M63" i="3"/>
  <c r="M65" i="3"/>
  <c r="M61" i="3"/>
  <c r="M59" i="3"/>
  <c r="M64" i="3"/>
  <c r="G59" i="3"/>
  <c r="G64" i="3"/>
  <c r="G63" i="3"/>
  <c r="G65" i="3"/>
  <c r="L51" i="3"/>
  <c r="L50" i="3"/>
  <c r="L49" i="3"/>
  <c r="L48" i="3"/>
  <c r="G51" i="3"/>
  <c r="G48" i="3"/>
  <c r="G50" i="3"/>
  <c r="G49" i="3"/>
  <c r="G60" i="3"/>
  <c r="M62" i="3"/>
  <c r="G61" i="3"/>
  <c r="G62" i="3"/>
  <c r="G66" i="3"/>
  <c r="H162" i="3"/>
  <c r="J162" i="3"/>
  <c r="L162" i="3" s="1"/>
  <c r="H164" i="3"/>
  <c r="K164" i="3"/>
  <c r="L164" i="3" s="1"/>
  <c r="H161" i="3"/>
  <c r="J161" i="3"/>
  <c r="L161" i="3" s="1"/>
  <c r="H166" i="3"/>
  <c r="J166" i="3"/>
  <c r="L166" i="3" s="1"/>
  <c r="H163" i="3"/>
  <c r="J163" i="3"/>
  <c r="L163" i="3" s="1"/>
  <c r="H165" i="3"/>
  <c r="K165" i="3"/>
  <c r="L165" i="3" s="1"/>
  <c r="L159" i="3"/>
  <c r="G45" i="3"/>
  <c r="G44" i="3"/>
  <c r="G102" i="3"/>
  <c r="G46" i="3"/>
  <c r="G47" i="3"/>
  <c r="H10" i="3"/>
  <c r="H81" i="3"/>
  <c r="H77" i="3"/>
  <c r="H76" i="3"/>
  <c r="H75" i="3"/>
  <c r="H22" i="3"/>
  <c r="H15" i="3"/>
  <c r="L44" i="3"/>
  <c r="H18" i="3"/>
  <c r="H12" i="3"/>
  <c r="L45" i="3"/>
  <c r="L47" i="3"/>
  <c r="L46" i="3"/>
  <c r="H25" i="3" l="1"/>
</calcChain>
</file>

<file path=xl/sharedStrings.xml><?xml version="1.0" encoding="utf-8"?>
<sst xmlns="http://schemas.openxmlformats.org/spreadsheetml/2006/main" count="386" uniqueCount="228">
  <si>
    <t>Alcaldía de Santiago de Cali</t>
  </si>
  <si>
    <t>Secretaria de Bienestar Social</t>
  </si>
  <si>
    <t>Asesoría de Participación Ciudadana</t>
  </si>
  <si>
    <t>Ficha de caracterización socio-económica de los barrios de Santiago de Cali 
(Diagnóstico Descriptivo)</t>
  </si>
  <si>
    <t>Total  Hombres</t>
  </si>
  <si>
    <t>Total Mujeres</t>
  </si>
  <si>
    <t>Total Personas</t>
  </si>
  <si>
    <t>De 0 a 4 años</t>
  </si>
  <si>
    <t>De 5 a 9 años</t>
  </si>
  <si>
    <t>De 10 a 14 años</t>
  </si>
  <si>
    <t>De 15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</si>
  <si>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</si>
  <si>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</si>
  <si>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</si>
  <si>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</si>
  <si>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</si>
  <si>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</si>
  <si>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a 54 años</t>
  </si>
  <si>
    <t>De 55 a 59 años</t>
  </si>
  <si>
    <t>De 60 a 64 años</t>
  </si>
  <si>
    <t>De 65 a 69 años</t>
  </si>
  <si>
    <t>De 70 años o más</t>
  </si>
  <si>
    <t xml:space="preserve">Total </t>
  </si>
  <si>
    <t>Si Asiste</t>
  </si>
  <si>
    <t>No Asiste</t>
  </si>
  <si>
    <t>0 - 4 años</t>
  </si>
  <si>
    <t>5 años</t>
  </si>
  <si>
    <t>6 - 10 años</t>
  </si>
  <si>
    <t>11 - 16 años</t>
  </si>
  <si>
    <t>11 - 14 años</t>
  </si>
  <si>
    <t>15 - 16 años</t>
  </si>
  <si>
    <t>17 - 21 años</t>
  </si>
  <si>
    <t>22 años y más</t>
  </si>
  <si>
    <t>Total personas</t>
  </si>
  <si>
    <t>Primaria</t>
  </si>
  <si>
    <t>Secundaria</t>
  </si>
  <si>
    <t>Técnica o tecnológica</t>
  </si>
  <si>
    <t>Universidad</t>
  </si>
  <si>
    <t xml:space="preserve"> Ninguno</t>
  </si>
  <si>
    <t>Ceguera total</t>
  </si>
  <si>
    <t>Sordera Total</t>
  </si>
  <si>
    <t>Mudez</t>
  </si>
  <si>
    <t>Dificultad para moverse o caminar por sí mismo</t>
  </si>
  <si>
    <t>Dificultad para bañarse, vestirse, alimentarse por sí mismo</t>
  </si>
  <si>
    <t>Dificultad para salir a la calle sin ayuda o compañía</t>
  </si>
  <si>
    <t>Dificultad para entender o aprender</t>
  </si>
  <si>
    <t>Sexo</t>
  </si>
  <si>
    <t>Número de personas</t>
  </si>
  <si>
    <t>Hombre</t>
  </si>
  <si>
    <t>Mujer</t>
  </si>
  <si>
    <t>Total</t>
  </si>
  <si>
    <t>Mujeres menores de 15 años</t>
  </si>
  <si>
    <t>Mujeres Entre 15 y 19 años</t>
  </si>
  <si>
    <t xml:space="preserve">Balance de Equipamientos colectivos existentes </t>
  </si>
  <si>
    <t>Sector</t>
  </si>
  <si>
    <t>Tipo de Equipamiento</t>
  </si>
  <si>
    <t>Numero (Cantidad)</t>
  </si>
  <si>
    <t>Educación</t>
  </si>
  <si>
    <t>No. de Instituciones Educativas oficiales (Sede Principal)</t>
  </si>
  <si>
    <t>No. de sedes satélites de Instituciones Educativas Oficiales</t>
  </si>
  <si>
    <t>Salud</t>
  </si>
  <si>
    <t>No. de Puestos de Salud</t>
  </si>
  <si>
    <t>No. de Centros de Salud</t>
  </si>
  <si>
    <t>ICBF</t>
  </si>
  <si>
    <t>Cultura</t>
  </si>
  <si>
    <t xml:space="preserve">No. de  bibliotecas comunitarias </t>
  </si>
  <si>
    <t>Organización comunitaria</t>
  </si>
  <si>
    <t>No. de Juntas de acción comunitarias</t>
  </si>
  <si>
    <t>Telemática</t>
  </si>
  <si>
    <t xml:space="preserve">No. de puntos Vive Digital </t>
  </si>
  <si>
    <t>MetroCali</t>
  </si>
  <si>
    <t>No. de puntos de venta y recarga del SITM-MIO</t>
  </si>
  <si>
    <t>Gobierno</t>
  </si>
  <si>
    <t>No. de parques iluminados con luz blanca</t>
  </si>
  <si>
    <t>-</t>
  </si>
  <si>
    <t xml:space="preserve">Jefes de hogar según su sexo, por barrio, encuestados por el SISBEN III  </t>
  </si>
  <si>
    <t>Mujeres menores de  19 años embarazadas o que han tenido hijos, según barrios, encuestadas por el SISBEN III</t>
  </si>
  <si>
    <t>No. de hogares infantiles</t>
  </si>
  <si>
    <t>Entidad Administrativa de Servicio Educativo de Primera Infancia</t>
  </si>
  <si>
    <t>Datos recopilados por la Alcaldía</t>
  </si>
  <si>
    <t xml:space="preserve">Deporte </t>
  </si>
  <si>
    <t>No. de escenarios deportivos</t>
  </si>
  <si>
    <t>Nombre del Barrrio</t>
  </si>
  <si>
    <t>Estrato moda</t>
  </si>
  <si>
    <t>0 a 4</t>
  </si>
  <si>
    <t>5 a 9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</si>
  <si>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</si>
  <si>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</si>
  <si>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</si>
  <si>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</si>
  <si>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</si>
  <si>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</si>
  <si>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</si>
  <si>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</si>
  <si>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</si>
  <si>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</si>
  <si>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</si>
  <si>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a 69</t>
  </si>
  <si>
    <t>70 o +</t>
  </si>
  <si>
    <t>TOTAL</t>
  </si>
  <si>
    <t>Total Comuna</t>
  </si>
  <si>
    <t>Primera Infancia y niñez</t>
  </si>
  <si>
    <t>Subtotal</t>
  </si>
  <si>
    <t>Preadolescencia, Adolescencia y Juventud</t>
  </si>
  <si>
    <t>Adulto Joven</t>
  </si>
  <si>
    <t>Adultos</t>
  </si>
  <si>
    <t>Adulto Mayor</t>
  </si>
  <si>
    <t>% Part</t>
  </si>
  <si>
    <t>% Part Hombres</t>
  </si>
  <si>
    <t>% Part Mujeres</t>
  </si>
  <si>
    <t>NOMBRE DEL BARRIO</t>
  </si>
  <si>
    <t>Rangos de Edad</t>
  </si>
  <si>
    <t>Nombre del Barrio</t>
  </si>
  <si>
    <t>Población total al 2012 ,por rango de edad y sexo, según el DANE con base en Proyecciones del Censo de 2005</t>
  </si>
  <si>
    <t>Primera Infancia y Niñez</t>
  </si>
  <si>
    <t>Preadolescenia, adolescencia y juventud</t>
  </si>
  <si>
    <t>Adultos Mayores</t>
  </si>
  <si>
    <t>Primera Infancia y niñez - Encuestada por el Sisben</t>
  </si>
  <si>
    <t>% part</t>
  </si>
  <si>
    <t>% Participacion Rangos de Edad</t>
  </si>
  <si>
    <t>Rangos de edad</t>
  </si>
  <si>
    <t>% Participacion</t>
  </si>
  <si>
    <t>Preadolescencia, adolescencia y juventud</t>
  </si>
  <si>
    <t>Preadolescencia y adolescencia - Encuestada por el Sisben</t>
  </si>
  <si>
    <t>Adulto joven - Encuestado por el Sisben</t>
  </si>
  <si>
    <t>Adultos- Encuestados por el Sisben</t>
  </si>
  <si>
    <t>Adulto Mayor- Encuestado por el Sisben</t>
  </si>
  <si>
    <t>% part- poblacion encuestada del sisben por barrio</t>
  </si>
  <si>
    <t>Edad</t>
  </si>
  <si>
    <t xml:space="preserve">Total Mujeres encuestados por el Sisben </t>
  </si>
  <si>
    <t xml:space="preserve">Total  Hombres encuestados por el Sisben </t>
  </si>
  <si>
    <t>Total Personas encuestadas por el Sisben</t>
  </si>
  <si>
    <t>% población  encuestada por el Sisben por quintiles de edad</t>
  </si>
  <si>
    <t>% población  encuestada por el Sisben por rangos de edad</t>
  </si>
  <si>
    <t>Quintiles de Edad</t>
  </si>
  <si>
    <t>Preescolar</t>
  </si>
  <si>
    <t>Media Secundaria</t>
  </si>
  <si>
    <t>% de Asistencia</t>
  </si>
  <si>
    <t>% Inasistencia</t>
  </si>
  <si>
    <t>Basica Primaria</t>
  </si>
  <si>
    <t>Basica Secundaria</t>
  </si>
  <si>
    <t>Estudios Superiores a nivel de Pregrado</t>
  </si>
  <si>
    <t>Secundaria Completa</t>
  </si>
  <si>
    <t>5 años (Preescolar)</t>
  </si>
  <si>
    <t>15 - 16 años (Media Secundaria)</t>
  </si>
  <si>
    <t>11 - 16 años (Secundaria Completa)</t>
  </si>
  <si>
    <t>Estudios Superiores a nivel de Posgrado</t>
  </si>
  <si>
    <t>Porcentaje de la población total del barrio encuesta que ha aprobado Primaria</t>
  </si>
  <si>
    <t>Porcentaje de la población total del barrio encuesta que ha aprobado Secundaria</t>
  </si>
  <si>
    <t>Porcentaje de la población total del barrio encuesta que ha aprobado Técnica o tecnológica</t>
  </si>
  <si>
    <t>Porcentaje de la población total del barrio encuesta que ha aprobado Universidad</t>
  </si>
  <si>
    <t>Porcentaje de la población total del barrio encuesta que ha aprobado Posgrado</t>
  </si>
  <si>
    <t>Posgrado</t>
  </si>
  <si>
    <t>Porcentaje de la población total del barrio encuesta que ha aprobado Ninguno</t>
  </si>
  <si>
    <t>Porcentaje de jefes de hogar según sexo</t>
  </si>
  <si>
    <t>% participación</t>
  </si>
  <si>
    <t>% Participación Rangos de Edad</t>
  </si>
  <si>
    <t xml:space="preserve">Total población según Dane  </t>
  </si>
  <si>
    <t>Población Total</t>
  </si>
  <si>
    <t>% Participación</t>
  </si>
  <si>
    <t>6 - 10 años (Básica Primaria)</t>
  </si>
  <si>
    <t>11 - 14 años (Básica Secundaria)</t>
  </si>
  <si>
    <t>5 - 16 años  Educacion básica completa (Grado 0 a 11)</t>
  </si>
  <si>
    <t>17 - 21 años (Estudios Superiores a Nivel de Pregrado Técnico-Tecnológico y Universitario)</t>
  </si>
  <si>
    <t>El tipo de condición de discapacidad que más se padece  en la comuna es dificultad para moverse o caminar por sí mismo</t>
  </si>
  <si>
    <t>COMUNA 16</t>
  </si>
  <si>
    <t>El 45% de los habitantes de la comuna 16 tienen menos de 24 años, el 44% tiene entre 25 y 59 años y solo el 12% restante tiene más de 60 años</t>
  </si>
  <si>
    <t>Mariano Ramos</t>
  </si>
  <si>
    <t>República de Israel</t>
  </si>
  <si>
    <t>Unión de Vivienda Popular</t>
  </si>
  <si>
    <t>Antonio Nariño</t>
  </si>
  <si>
    <t>Brisas del Limonar</t>
  </si>
  <si>
    <t>Ciudad 2000</t>
  </si>
  <si>
    <t>La Arbolada</t>
  </si>
  <si>
    <t>Barrio con mayor porcentaje de primera infancia y niñez: Mariano Ramos (26%)</t>
  </si>
  <si>
    <t>Barrio con mayor porcentaje de preadolescentes, adolescentes y jovenes: Mariano Ramos con 38%</t>
  </si>
  <si>
    <t>Barrio con mayor porcentaje de adultos jovenes: Mariano Ramos con 25%</t>
  </si>
  <si>
    <t>Barrio con mayor porcentaje de adultos: Mariano Ramos 23%</t>
  </si>
  <si>
    <t>POBLACIÓN TOTAL</t>
  </si>
  <si>
    <t>% Part Población Total</t>
  </si>
  <si>
    <t>Barrio con mayor porcentaje de adultos mayores: Mariano Ramos con 27%</t>
  </si>
  <si>
    <t>Comuna 16 - Población total al 2012 por genero  según el DANE con base en Proyecciones del Censo de 2005</t>
  </si>
  <si>
    <t>En la comuna 16, el 52% son mujeres y el 48% son  hombres, una proporcion similar se observa en los barrios de esta comuna</t>
  </si>
  <si>
    <t>Comuna  16 - Población año 2012, por quintiles de edad y rangos de edad -  según el DANE con base en Proyecciones del Censo de 2005 - A</t>
  </si>
  <si>
    <t>Comuna  16 - Población año 2012, por quintiles de edad y rangos de edad -  según el DANE con base en Proyecciones del Censo de 2005 - B</t>
  </si>
  <si>
    <t>Comuna  16 - Población año 2012, por quintiles de edad y rangos de edad -  según el DANE con base en Proyecciones del Censo de 2005 - C</t>
  </si>
  <si>
    <t>Comuna 16- Población  Encuestadas por el SISBEN III a junio 2013</t>
  </si>
  <si>
    <t>El 69% de la población de primera infancia y niñez de la comuna 16 ha sido encuestada por el Sisben III</t>
  </si>
  <si>
    <t>El 74% de la población de Preadolescencia, adolescencia y juventud de la comuna 16 ha sido encuestada por el Sisben III</t>
  </si>
  <si>
    <t>El 75% de la población de Adulta Joven de la comuna 16 ha sido encuestada por el Sisben III</t>
  </si>
  <si>
    <t>El 74% de la población de Adulta de la comuna 16 ha sido encuestada por el Sisben III</t>
  </si>
  <si>
    <t>El 69% de la población de Adulta Mayor de la comuna 16 ha sido encuestada por el Sisben III</t>
  </si>
  <si>
    <t>El 73% de la población total de la comuna 16 ha sido encuestada por el Sisben III</t>
  </si>
  <si>
    <t>Comuna 16 - Población encuestada por el SISBEN IIII a junio 2013 por grupos de edades - A</t>
  </si>
  <si>
    <t>TOTAL COMUNA 16</t>
  </si>
  <si>
    <t>Comuna 16 - Población encuestada por el SISBEN IIII a junio 2013 por grupos de edades - B</t>
  </si>
  <si>
    <t>TOTAL ENCUESTADOS SISBEN - COMUNA 16</t>
  </si>
  <si>
    <t>Barrio con mayor porcentaje de primera infancia y niñez encuestada por el Sisben III es Mariano Ramos (29%)</t>
  </si>
  <si>
    <t>Los barrio con mayor porcentaje de preadolescentes, adolescentes y jovenes encuestados por el Sisben III son Mariano Ramos y Antonio Nariño con (28%)</t>
  </si>
  <si>
    <t>Barrio con mayor porcentaje de adultos encuestados por el Sisben III es Mariano Ramos (29%)</t>
  </si>
  <si>
    <t>Comuna 16 - Población encuestada por el SISBEN III a junio 2013 por grupos de edades - C</t>
  </si>
  <si>
    <t>El barrio con mayor porcentaje de adultos mayores encuestados por el Sisben III es  Mariano Ramos (35%).</t>
  </si>
  <si>
    <t>Comuna 16 - Población encuestada por el SISBEN III  a junio de 2013 según Asistencia Educativa</t>
  </si>
  <si>
    <t>Comuna 16 - Poblacion Encuestada por Sisben III a junio 2013 según Nivel Educativo esperado por rangos de edad</t>
  </si>
  <si>
    <t>El 34% de la población de primera infancia de la comuna 16 asiste a la educación preescolar Sisben III</t>
  </si>
  <si>
    <t>El 96% de la población entre 6 y 10 años de la comuna 16 asiste a la educación Básica primaria</t>
  </si>
  <si>
    <t>El 91% de la población entre 11 y 14 años de la comuna 16 asiste a la educación Básica Secundaria</t>
  </si>
  <si>
    <t>El 96% de la población entre 15 y 16 años de la comuna 16 asiste a la educación Media Secundaria</t>
  </si>
  <si>
    <t>El 81% de la población entre 11-16 años de la comuna 16 asiste a la educación Secundaria Completa</t>
  </si>
  <si>
    <t>El 30% de la población entre 17-21 años de la comuna 16 asiste a Estudios superiores a nivel de Pregrado</t>
  </si>
  <si>
    <t>El 2% de la población mayor a 22 años de la comuna 16 asiste a Estudios superiores a nivel de Posgrado</t>
  </si>
  <si>
    <t>Comuna 16  - Tasa de asistencia escolar según nivel educativo esperado por rangos de edad  - En población encuestada por el SISBEN III a Junio 2013</t>
  </si>
  <si>
    <t>Promedio Comuna 16</t>
  </si>
  <si>
    <t>Barrio con mayor porcentaje de población menor o igual a 5 años en nivel preescolar es  República de Israel (85,93%)</t>
  </si>
  <si>
    <t>Los barrio con mayor porcentaje de población entre 6 y 10 años en nivel Básica primaria son Ciudad 2000 y La Arbolada (100,00%)</t>
  </si>
  <si>
    <t>Barrio con mayor porcentaje de población entre11 y 14 años en nivel Básica secundaria es República de Israel (91,73%)</t>
  </si>
  <si>
    <t>Barrio con menos porcentaje de población entre 15 y 16 años en nivel Media secundaria es Ciudad 2000 (90,00%)</t>
  </si>
  <si>
    <t>Barrio con menor porcentaje de población entre 11 y 16 años en nivel Básica primaria es Mariano Ramos (90,99%)</t>
  </si>
  <si>
    <t>Barrio con menor porcentaje de población entre 5 y 16 años en nivel Básico completo a es Ciudad 2000 (88,57%)</t>
  </si>
  <si>
    <t>Barrio con menor porcentaje de población entre 17 y 21 años en nivel  Estudios superiores a nivel de Pregrado, técnico, tencológico y Universitario es Ciudad 2000 (88,57%)</t>
  </si>
  <si>
    <t>Comuna 16 - Población encuestada por SISBEN III a junio 2013 según máximo nivel educativo aprobado por  barrios</t>
  </si>
  <si>
    <t>Barrio con mayor porcentaje de población con nivel de primaria aprobada es Unión de Vivienda Popular (71%)</t>
  </si>
  <si>
    <t>Barrio con mayor porcentaje de población con nivel Técnico o tecnológico aprobado es Unión de Vivienda Popular (2,8%)</t>
  </si>
  <si>
    <t>Barrio con mayor porcentaje de población con nivel Universitario aprobado es Unión de Vivienda Popular (3,5%)</t>
  </si>
  <si>
    <t>Barrio con mayor porcentaje de población con nivel  de Posgrado aprobado es Unión de Vivienda Popular (0,17%)</t>
  </si>
  <si>
    <t>Barrio con mayor porcentaje de población con nivel Ningun nivel educativo aprobado es Mariano Ramos (26,1%)</t>
  </si>
  <si>
    <t xml:space="preserve">Comuna  16 -Personas encuestadas por Sisben III a junio 2013 en situación de discapacidad </t>
  </si>
  <si>
    <t>Barrio con mayor porcentaje de población con nivel de Secundaria aprobada es Unión de Vivienda Popular  (96%)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</si>
</sst>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color theme="1"/>
      <name val="Arial"/>
      <family val="2"/>
    </font>
    <font>
      <b/>
      <i/>
      <sz val="1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132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/>
    </xf>
    <xf numFmtId="9" fontId="1" fillId="0" borderId="0" xfId="3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/>
    </xf>
    <xf numFmtId="9" fontId="1" fillId="0" borderId="1" xfId="3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3" fontId="1" fillId="0" borderId="1" xfId="3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9" fontId="1" fillId="0" borderId="1" xfId="3" applyFont="1" applyBorder="1" applyAlignment="1">
      <alignment horizontal="center" vertical="center" wrapText="1"/>
    </xf>
    <xf numFmtId="3" fontId="1" fillId="0" borderId="1" xfId="3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9" fontId="3" fillId="2" borderId="1" xfId="3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vertical="center" wrapText="1"/>
    </xf>
    <xf numFmtId="9" fontId="1" fillId="0" borderId="1" xfId="3" applyFont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/>
    </xf>
    <xf numFmtId="9" fontId="3" fillId="4" borderId="1" xfId="3" applyFont="1" applyFill="1" applyBorder="1" applyAlignment="1">
      <alignment horizontal="center" vertical="center"/>
    </xf>
    <xf numFmtId="9" fontId="3" fillId="2" borderId="1" xfId="3" applyFont="1" applyFill="1" applyBorder="1" applyAlignment="1">
      <alignment horizontal="center" vertical="center"/>
    </xf>
    <xf numFmtId="1" fontId="2" fillId="0" borderId="1" xfId="3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3" fontId="1" fillId="0" borderId="0" xfId="3" applyNumberFormat="1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9" fontId="1" fillId="4" borderId="1" xfId="3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center" vertical="center" wrapText="1"/>
    </xf>
    <xf numFmtId="9" fontId="3" fillId="5" borderId="1" xfId="3" applyFont="1" applyFill="1" applyBorder="1" applyAlignment="1">
      <alignment horizontal="center" vertical="center" wrapText="1"/>
    </xf>
    <xf numFmtId="9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vertical="center"/>
    </xf>
    <xf numFmtId="9" fontId="1" fillId="5" borderId="1" xfId="3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9" fontId="1" fillId="3" borderId="1" xfId="3" applyFont="1" applyFill="1" applyBorder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center" vertical="center" wrapText="1"/>
    </xf>
    <xf numFmtId="9" fontId="1" fillId="3" borderId="4" xfId="3" applyFont="1" applyFill="1" applyBorder="1" applyAlignment="1">
      <alignment horizontal="center" vertical="center" wrapText="1"/>
    </xf>
    <xf numFmtId="9" fontId="1" fillId="3" borderId="6" xfId="3" applyFont="1" applyFill="1" applyBorder="1" applyAlignment="1">
      <alignment horizontal="center" vertical="center" wrapText="1"/>
    </xf>
    <xf numFmtId="9" fontId="1" fillId="3" borderId="4" xfId="0" applyNumberFormat="1" applyFont="1" applyFill="1" applyBorder="1" applyAlignment="1">
      <alignment horizontal="center" vertical="center" wrapText="1"/>
    </xf>
    <xf numFmtId="9" fontId="1" fillId="3" borderId="6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9" fontId="1" fillId="0" borderId="0" xfId="3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3" fontId="1" fillId="0" borderId="0" xfId="3" applyNumberFormat="1" applyFont="1" applyFill="1" applyBorder="1" applyAlignment="1">
      <alignment horizontal="center" vertical="center" wrapText="1"/>
    </xf>
    <xf numFmtId="164" fontId="1" fillId="0" borderId="1" xfId="3" applyNumberFormat="1" applyFont="1" applyBorder="1" applyAlignment="1">
      <alignment horizontal="center" vertical="center" wrapText="1"/>
    </xf>
    <xf numFmtId="10" fontId="1" fillId="0" borderId="1" xfId="3" applyNumberFormat="1" applyFont="1" applyBorder="1" applyAlignment="1">
      <alignment horizontal="center" vertical="center" wrapText="1"/>
    </xf>
    <xf numFmtId="10" fontId="1" fillId="0" borderId="0" xfId="3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9" fontId="1" fillId="0" borderId="1" xfId="3" applyNumberFormat="1" applyFont="1" applyBorder="1" applyAlignment="1">
      <alignment horizontal="center" vertical="center" wrapText="1"/>
    </xf>
    <xf numFmtId="164" fontId="1" fillId="0" borderId="9" xfId="3" applyNumberFormat="1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3" fontId="1" fillId="3" borderId="7" xfId="0" applyNumberFormat="1" applyFont="1" applyFill="1" applyBorder="1" applyAlignment="1">
      <alignment horizontal="center"/>
    </xf>
    <xf numFmtId="3" fontId="1" fillId="3" borderId="14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9" fontId="3" fillId="2" borderId="3" xfId="3" applyFont="1" applyFill="1" applyBorder="1" applyAlignment="1">
      <alignment horizontal="center" vertical="center"/>
    </xf>
    <xf numFmtId="9" fontId="3" fillId="2" borderId="2" xfId="3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center" vertical="center" wrapText="1"/>
    </xf>
    <xf numFmtId="3" fontId="3" fillId="5" borderId="3" xfId="0" applyNumberFormat="1" applyFont="1" applyFill="1" applyBorder="1" applyAlignment="1">
      <alignment horizontal="center" vertical="center" wrapText="1"/>
    </xf>
    <xf numFmtId="3" fontId="3" fillId="5" borderId="2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9" fontId="2" fillId="0" borderId="1" xfId="3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3" fontId="5" fillId="4" borderId="4" xfId="0" applyNumberFormat="1" applyFont="1" applyFill="1" applyBorder="1" applyAlignment="1">
      <alignment horizontal="center" vertical="center" wrapText="1"/>
    </xf>
    <xf numFmtId="3" fontId="5" fillId="4" borderId="6" xfId="0" applyNumberFormat="1" applyFont="1" applyFill="1" applyBorder="1" applyAlignment="1">
      <alignment horizontal="center" vertical="center" wrapText="1"/>
    </xf>
    <xf numFmtId="3" fontId="5" fillId="2" borderId="12" xfId="0" applyNumberFormat="1" applyFont="1" applyFill="1" applyBorder="1" applyAlignment="1">
      <alignment horizontal="center" vertical="center"/>
    </xf>
    <xf numFmtId="3" fontId="5" fillId="2" borderId="13" xfId="0" applyNumberFormat="1" applyFont="1" applyFill="1" applyBorder="1" applyAlignment="1">
      <alignment horizontal="center" vertical="center"/>
    </xf>
    <xf numFmtId="3" fontId="5" fillId="2" borderId="10" xfId="0" applyNumberFormat="1" applyFont="1" applyFill="1" applyBorder="1" applyAlignment="1">
      <alignment horizontal="center" vertical="center"/>
    </xf>
    <xf numFmtId="3" fontId="5" fillId="2" borderId="1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9" fontId="3" fillId="2" borderId="1" xfId="3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9" fontId="1" fillId="5" borderId="1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1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376"/>
  <sheetViews>
    <sheetView tabSelected="1" view="pageBreakPreview" topLeftCell="A253" zoomScale="90" zoomScaleNormal="70" zoomScaleSheetLayoutView="90" zoomScalePageLayoutView="40" workbookViewId="0">
      <selection activeCell="B237" sqref="B237"/>
    </sheetView>
  </sheetViews>
  <sheetFormatPr baseColWidth="10" defaultColWidth="11.42578125" defaultRowHeight="12.75" x14ac:dyDescent="0.25"/>
  <cols>
    <col min="1" max="1" width="24" style="8" customWidth="1"/>
    <col min="2" max="2" width="24.140625" style="8" customWidth="1"/>
    <col min="3" max="3" width="16.85546875" style="8" customWidth="1"/>
    <col min="4" max="4" width="15.42578125" style="8" bestFit="1" customWidth="1"/>
    <col min="5" max="5" width="21.42578125" style="8" customWidth="1"/>
    <col min="6" max="6" width="16.140625" style="8" customWidth="1"/>
    <col min="7" max="7" width="16" style="8" customWidth="1"/>
    <col min="8" max="8" width="19.7109375" style="8" customWidth="1"/>
    <col min="9" max="9" width="13.85546875" style="8" customWidth="1"/>
    <col min="10" max="10" width="15.7109375" style="8" customWidth="1"/>
    <col min="11" max="11" width="16.42578125" style="8" customWidth="1"/>
    <col min="12" max="12" width="15" style="8" bestFit="1" customWidth="1"/>
    <col min="13" max="13" width="18.5703125" style="8" customWidth="1"/>
    <col min="14" max="14" width="11.42578125" style="8"/>
    <col min="15" max="15" width="13.42578125" style="8" customWidth="1"/>
    <col min="16" max="16384" width="11.42578125" style="8"/>
  </cols>
  <sheetData>
    <row r="2" spans="1:13" ht="23.25" x14ac:dyDescent="0.25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</row>
    <row r="3" spans="1:13" ht="23.25" x14ac:dyDescent="0.25">
      <c r="A3" s="115" t="s">
        <v>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</row>
    <row r="4" spans="1:13" ht="23.25" x14ac:dyDescent="0.25">
      <c r="A4" s="115" t="s">
        <v>2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</row>
    <row r="5" spans="1:13" ht="23.25" x14ac:dyDescent="0.25">
      <c r="A5" s="115" t="s">
        <v>3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</row>
    <row r="6" spans="1:13" x14ac:dyDescent="0.2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</row>
    <row r="7" spans="1:13" x14ac:dyDescent="0.25">
      <c r="A7" s="116" t="s">
        <v>165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</row>
    <row r="8" spans="1:13" ht="24" customHeight="1" x14ac:dyDescent="0.25">
      <c r="C8" s="118" t="s">
        <v>113</v>
      </c>
      <c r="D8" s="119"/>
      <c r="E8" s="119"/>
      <c r="F8" s="119"/>
      <c r="G8" s="119"/>
      <c r="H8" s="119"/>
      <c r="I8" s="120"/>
    </row>
    <row r="9" spans="1:13" ht="25.5" x14ac:dyDescent="0.25">
      <c r="C9" s="45" t="s">
        <v>111</v>
      </c>
      <c r="D9" s="45" t="s">
        <v>4</v>
      </c>
      <c r="E9" s="45" t="s">
        <v>5</v>
      </c>
      <c r="F9" s="46" t="s">
        <v>6</v>
      </c>
      <c r="G9" s="46" t="s">
        <v>107</v>
      </c>
      <c r="H9" s="47" t="s">
        <v>119</v>
      </c>
      <c r="I9" s="47" t="s">
        <v>120</v>
      </c>
    </row>
    <row r="10" spans="1:13" x14ac:dyDescent="0.25">
      <c r="C10" s="47" t="s">
        <v>7</v>
      </c>
      <c r="D10" s="48">
        <v>3753.2479294337177</v>
      </c>
      <c r="E10" s="48">
        <v>3681.1432246590653</v>
      </c>
      <c r="F10" s="48">
        <f t="shared" ref="F10:F25" si="0">SUM(D10:E10)</f>
        <v>7434.3911540927829</v>
      </c>
      <c r="G10" s="49">
        <f t="shared" ref="G10:G25" si="1">+F10/$F$25</f>
        <v>7.50849598985385E-2</v>
      </c>
      <c r="H10" s="121">
        <f>SUM(G10:G11)</f>
        <v>0.17087194415411822</v>
      </c>
      <c r="I10" s="122" t="s">
        <v>114</v>
      </c>
    </row>
    <row r="11" spans="1:13" x14ac:dyDescent="0.25">
      <c r="C11" s="47" t="s">
        <v>8</v>
      </c>
      <c r="D11" s="48">
        <v>4782.2474599963689</v>
      </c>
      <c r="E11" s="48">
        <v>4701.9143400390012</v>
      </c>
      <c r="F11" s="48">
        <f t="shared" si="0"/>
        <v>9484.1618000353701</v>
      </c>
      <c r="G11" s="49">
        <f t="shared" si="1"/>
        <v>9.5786984255579702E-2</v>
      </c>
      <c r="H11" s="121"/>
      <c r="I11" s="123"/>
    </row>
    <row r="12" spans="1:13" x14ac:dyDescent="0.25">
      <c r="C12" s="47" t="s">
        <v>9</v>
      </c>
      <c r="D12" s="48">
        <v>5177.8143768599775</v>
      </c>
      <c r="E12" s="48">
        <v>4989.8346336148261</v>
      </c>
      <c r="F12" s="48">
        <f t="shared" si="0"/>
        <v>10167.649010474805</v>
      </c>
      <c r="G12" s="49">
        <f t="shared" si="1"/>
        <v>0.10268998528462248</v>
      </c>
      <c r="H12" s="121">
        <f>SUM(G12:G14)</f>
        <v>0.27703271897452364</v>
      </c>
      <c r="I12" s="122" t="s">
        <v>115</v>
      </c>
    </row>
    <row r="13" spans="1:13" x14ac:dyDescent="0.25">
      <c r="C13" s="47" t="s">
        <v>10</v>
      </c>
      <c r="D13" s="48">
        <v>4180.0678837866035</v>
      </c>
      <c r="E13" s="48">
        <v>4593.694718402543</v>
      </c>
      <c r="F13" s="48">
        <f t="shared" si="0"/>
        <v>8773.7626021891465</v>
      </c>
      <c r="G13" s="49">
        <f t="shared" si="1"/>
        <v>8.8612180808108065E-2</v>
      </c>
      <c r="H13" s="101"/>
      <c r="I13" s="124"/>
    </row>
    <row r="14" spans="1:13" ht="27" customHeight="1" x14ac:dyDescent="0.25">
      <c r="C14" s="47" t="s">
        <v>11</v>
      </c>
      <c r="D14" s="48">
        <v>4009.4680414260943</v>
      </c>
      <c r="E14" s="48">
        <v>4478.9757806274356</v>
      </c>
      <c r="F14" s="48">
        <f t="shared" si="0"/>
        <v>8488.4438220535303</v>
      </c>
      <c r="G14" s="49">
        <f t="shared" si="1"/>
        <v>8.5730552881793098E-2</v>
      </c>
      <c r="H14" s="101"/>
      <c r="I14" s="123"/>
    </row>
    <row r="15" spans="1:13" ht="10.5" customHeight="1" x14ac:dyDescent="0.25">
      <c r="C15" s="47" t="s">
        <v>12</v>
      </c>
      <c r="D15" s="48">
        <v>4062.4301459903968</v>
      </c>
      <c r="E15" s="48">
        <v>4075.6695989220952</v>
      </c>
      <c r="F15" s="48">
        <f t="shared" si="0"/>
        <v>8138.0997449124916</v>
      </c>
      <c r="G15" s="49">
        <f t="shared" si="1"/>
        <v>8.2192190366613418E-2</v>
      </c>
      <c r="H15" s="121">
        <f>SUM(G15:G17)</f>
        <v>0.21766336619365703</v>
      </c>
      <c r="I15" s="122" t="s">
        <v>104</v>
      </c>
    </row>
    <row r="16" spans="1:13" x14ac:dyDescent="0.25">
      <c r="C16" s="47" t="s">
        <v>13</v>
      </c>
      <c r="D16" s="48">
        <v>3082.287827203967</v>
      </c>
      <c r="E16" s="48">
        <v>3421.6717966743477</v>
      </c>
      <c r="F16" s="48">
        <f t="shared" si="0"/>
        <v>6503.9596238783142</v>
      </c>
      <c r="G16" s="49">
        <f t="shared" si="1"/>
        <v>6.5687900652331224E-2</v>
      </c>
      <c r="H16" s="101"/>
      <c r="I16" s="124"/>
    </row>
    <row r="17" spans="1:9" x14ac:dyDescent="0.25">
      <c r="C17" s="47" t="s">
        <v>14</v>
      </c>
      <c r="D17" s="48">
        <v>3093.2140700120949</v>
      </c>
      <c r="E17" s="48">
        <v>3816.241090695828</v>
      </c>
      <c r="F17" s="48">
        <f t="shared" si="0"/>
        <v>6909.4551607079229</v>
      </c>
      <c r="G17" s="49">
        <f t="shared" si="1"/>
        <v>6.9783275174712389E-2</v>
      </c>
      <c r="H17" s="101"/>
      <c r="I17" s="123"/>
    </row>
    <row r="18" spans="1:9" x14ac:dyDescent="0.25">
      <c r="C18" s="47" t="s">
        <v>15</v>
      </c>
      <c r="D18" s="48">
        <v>3065.9055737639228</v>
      </c>
      <c r="E18" s="48">
        <v>3638.7183694277883</v>
      </c>
      <c r="F18" s="48">
        <f t="shared" si="0"/>
        <v>6704.6239431917111</v>
      </c>
      <c r="G18" s="49">
        <f t="shared" si="1"/>
        <v>6.7714545747594918E-2</v>
      </c>
      <c r="H18" s="121">
        <f>SUM(G18:G21)</f>
        <v>0.21773997029499439</v>
      </c>
      <c r="I18" s="122" t="s">
        <v>105</v>
      </c>
    </row>
    <row r="19" spans="1:9" x14ac:dyDescent="0.25">
      <c r="C19" s="47" t="s">
        <v>16</v>
      </c>
      <c r="D19" s="48">
        <v>2678.3941506825076</v>
      </c>
      <c r="E19" s="48">
        <v>3047.3983115215187</v>
      </c>
      <c r="F19" s="48">
        <f t="shared" si="0"/>
        <v>5725.7924622040264</v>
      </c>
      <c r="G19" s="49">
        <f t="shared" si="1"/>
        <v>5.7828662563075277E-2</v>
      </c>
      <c r="H19" s="101"/>
      <c r="I19" s="124"/>
    </row>
    <row r="20" spans="1:9" x14ac:dyDescent="0.25">
      <c r="C20" s="47" t="s">
        <v>17</v>
      </c>
      <c r="D20" s="48">
        <v>2062.9078278323004</v>
      </c>
      <c r="E20" s="48">
        <v>2903.1737826229246</v>
      </c>
      <c r="F20" s="48">
        <f t="shared" si="0"/>
        <v>4966.081610455225</v>
      </c>
      <c r="G20" s="49">
        <f t="shared" si="1"/>
        <v>5.0155827268870988E-2</v>
      </c>
      <c r="H20" s="101"/>
      <c r="I20" s="124"/>
    </row>
    <row r="21" spans="1:9" x14ac:dyDescent="0.25">
      <c r="C21" s="47" t="s">
        <v>18</v>
      </c>
      <c r="D21" s="48">
        <v>1789.7204003646814</v>
      </c>
      <c r="E21" s="48">
        <v>2372.8809192697872</v>
      </c>
      <c r="F21" s="48">
        <f t="shared" si="0"/>
        <v>4162.6013196344684</v>
      </c>
      <c r="G21" s="49">
        <f t="shared" si="1"/>
        <v>4.2040934715453206E-2</v>
      </c>
      <c r="H21" s="101"/>
      <c r="I21" s="123"/>
    </row>
    <row r="22" spans="1:9" x14ac:dyDescent="0.25">
      <c r="C22" s="47" t="s">
        <v>19</v>
      </c>
      <c r="D22" s="48">
        <v>1369.514353906831</v>
      </c>
      <c r="E22" s="48">
        <v>1808.4395643198252</v>
      </c>
      <c r="F22" s="48">
        <f t="shared" si="0"/>
        <v>3177.9539182266562</v>
      </c>
      <c r="G22" s="49">
        <f t="shared" si="1"/>
        <v>3.2096312604978895E-2</v>
      </c>
      <c r="H22" s="121">
        <f>SUM(G22:G24)</f>
        <v>0.11669200038270672</v>
      </c>
      <c r="I22" s="122" t="s">
        <v>116</v>
      </c>
    </row>
    <row r="23" spans="1:9" x14ac:dyDescent="0.25">
      <c r="C23" s="47" t="s">
        <v>20</v>
      </c>
      <c r="D23" s="48">
        <v>1378.787783964767</v>
      </c>
      <c r="E23" s="48">
        <v>1866.710742162345</v>
      </c>
      <c r="F23" s="48">
        <f t="shared" si="0"/>
        <v>3245.4985261271122</v>
      </c>
      <c r="G23" s="49">
        <f t="shared" si="1"/>
        <v>3.2778491423721329E-2</v>
      </c>
      <c r="H23" s="101"/>
      <c r="I23" s="124"/>
    </row>
    <row r="24" spans="1:9" x14ac:dyDescent="0.25">
      <c r="C24" s="47" t="s">
        <v>21</v>
      </c>
      <c r="D24" s="48">
        <v>2165.6603256450021</v>
      </c>
      <c r="E24" s="48">
        <v>2964.9185109778191</v>
      </c>
      <c r="F24" s="48">
        <f t="shared" si="0"/>
        <v>5130.5788366228207</v>
      </c>
      <c r="G24" s="49">
        <f t="shared" si="1"/>
        <v>5.1817196354006508E-2</v>
      </c>
      <c r="H24" s="101"/>
      <c r="I24" s="123"/>
    </row>
    <row r="25" spans="1:9" x14ac:dyDescent="0.25">
      <c r="C25" s="47" t="s">
        <v>22</v>
      </c>
      <c r="D25" s="48">
        <v>46651.668150869235</v>
      </c>
      <c r="E25" s="48">
        <v>52361.385383937151</v>
      </c>
      <c r="F25" s="48">
        <f t="shared" si="0"/>
        <v>99013.053534806386</v>
      </c>
      <c r="G25" s="49">
        <f t="shared" si="1"/>
        <v>1</v>
      </c>
      <c r="H25" s="50">
        <f>SUM(H10:H24)</f>
        <v>1</v>
      </c>
      <c r="I25" s="47"/>
    </row>
    <row r="26" spans="1:9" ht="38.25" customHeight="1" x14ac:dyDescent="0.25">
      <c r="C26" s="101" t="s">
        <v>166</v>
      </c>
      <c r="D26" s="101"/>
      <c r="E26" s="101"/>
      <c r="F26" s="101"/>
      <c r="G26" s="101"/>
      <c r="H26" s="101"/>
      <c r="I26" s="101"/>
    </row>
    <row r="27" spans="1:9" x14ac:dyDescent="0.25">
      <c r="A27" s="6"/>
      <c r="B27" s="9"/>
      <c r="C27" s="9"/>
    </row>
    <row r="28" spans="1:9" ht="25.5" customHeight="1" x14ac:dyDescent="0.25">
      <c r="C28" s="117" t="s">
        <v>181</v>
      </c>
      <c r="D28" s="117"/>
      <c r="E28" s="117"/>
      <c r="F28" s="117"/>
      <c r="G28" s="117"/>
      <c r="H28" s="117"/>
      <c r="I28" s="117"/>
    </row>
    <row r="29" spans="1:9" ht="40.5" customHeight="1" x14ac:dyDescent="0.25">
      <c r="C29" s="47" t="s">
        <v>112</v>
      </c>
      <c r="D29" s="45" t="s">
        <v>4</v>
      </c>
      <c r="E29" s="47" t="s">
        <v>108</v>
      </c>
      <c r="F29" s="45" t="s">
        <v>5</v>
      </c>
      <c r="G29" s="47" t="s">
        <v>109</v>
      </c>
      <c r="H29" s="117" t="s">
        <v>6</v>
      </c>
      <c r="I29" s="117"/>
    </row>
    <row r="30" spans="1:9" x14ac:dyDescent="0.25">
      <c r="C30" s="51" t="s">
        <v>167</v>
      </c>
      <c r="D30" s="48">
        <v>3542.8431021792589</v>
      </c>
      <c r="E30" s="52">
        <f>+D30/H30</f>
        <v>0.47830082010404745</v>
      </c>
      <c r="F30" s="48">
        <v>3864.3010072717016</v>
      </c>
      <c r="G30" s="52">
        <f>+F30/H30</f>
        <v>0.52169917989595249</v>
      </c>
      <c r="H30" s="98">
        <f>+D30+F30</f>
        <v>7407.144109450961</v>
      </c>
      <c r="I30" s="98"/>
    </row>
    <row r="31" spans="1:9" x14ac:dyDescent="0.25">
      <c r="C31" s="51" t="s">
        <v>168</v>
      </c>
      <c r="D31" s="48">
        <v>8013.4631021593914</v>
      </c>
      <c r="E31" s="52">
        <f t="shared" ref="E31:E37" si="2">+D31/H31</f>
        <v>0.47788579781539531</v>
      </c>
      <c r="F31" s="48">
        <v>8755.1103494729778</v>
      </c>
      <c r="G31" s="52">
        <f t="shared" ref="G31:G37" si="3">+F31/H31</f>
        <v>0.52211420218460469</v>
      </c>
      <c r="H31" s="98">
        <f t="shared" ref="H31:H35" si="4">+D31+F31</f>
        <v>16768.573451632368</v>
      </c>
      <c r="I31" s="98"/>
    </row>
    <row r="32" spans="1:9" x14ac:dyDescent="0.25">
      <c r="C32" s="51" t="s">
        <v>169</v>
      </c>
      <c r="D32" s="48">
        <v>2953.4945050386818</v>
      </c>
      <c r="E32" s="52">
        <f t="shared" si="2"/>
        <v>0.47512707288306999</v>
      </c>
      <c r="F32" s="48">
        <v>3262.725688681041</v>
      </c>
      <c r="G32" s="52">
        <f t="shared" si="3"/>
        <v>0.52487292711693012</v>
      </c>
      <c r="H32" s="98">
        <f t="shared" si="4"/>
        <v>6216.2201937197224</v>
      </c>
      <c r="I32" s="98"/>
    </row>
    <row r="33" spans="1:12" x14ac:dyDescent="0.25">
      <c r="C33" s="51" t="s">
        <v>170</v>
      </c>
      <c r="D33" s="48">
        <v>7879.729804586038</v>
      </c>
      <c r="E33" s="52">
        <f t="shared" si="2"/>
        <v>0.47619469256402797</v>
      </c>
      <c r="F33" s="48">
        <v>8667.5562690119987</v>
      </c>
      <c r="G33" s="52">
        <f t="shared" si="3"/>
        <v>0.52380530743597209</v>
      </c>
      <c r="H33" s="98">
        <f t="shared" si="4"/>
        <v>16547.286073598036</v>
      </c>
      <c r="I33" s="98"/>
    </row>
    <row r="34" spans="1:12" x14ac:dyDescent="0.25">
      <c r="C34" s="51" t="s">
        <v>171</v>
      </c>
      <c r="D34" s="61">
        <v>13546.647039066531</v>
      </c>
      <c r="E34" s="52">
        <f t="shared" si="2"/>
        <v>0.47403590757095981</v>
      </c>
      <c r="F34" s="61">
        <v>15030.61224173741</v>
      </c>
      <c r="G34" s="52">
        <f t="shared" si="3"/>
        <v>0.52596409242904019</v>
      </c>
      <c r="H34" s="98">
        <f t="shared" si="4"/>
        <v>28577.259280803941</v>
      </c>
      <c r="I34" s="98"/>
    </row>
    <row r="35" spans="1:12" x14ac:dyDescent="0.25">
      <c r="C35" s="51" t="s">
        <v>172</v>
      </c>
      <c r="D35" s="61">
        <v>9425.667931957023</v>
      </c>
      <c r="E35" s="52">
        <f t="shared" si="2"/>
        <v>0.47806692451219407</v>
      </c>
      <c r="F35" s="61">
        <v>10290.542181459019</v>
      </c>
      <c r="G35" s="52">
        <f t="shared" si="3"/>
        <v>0.52193307548780599</v>
      </c>
      <c r="H35" s="98">
        <f t="shared" si="4"/>
        <v>19716.21011341604</v>
      </c>
      <c r="I35" s="98"/>
    </row>
    <row r="36" spans="1:12" x14ac:dyDescent="0.25">
      <c r="C36" s="51" t="s">
        <v>173</v>
      </c>
      <c r="D36" s="61">
        <v>32618.022127592143</v>
      </c>
      <c r="E36" s="52">
        <f t="shared" si="2"/>
        <v>0.4779619315519047</v>
      </c>
      <c r="F36" s="61">
        <v>35625.952913859372</v>
      </c>
      <c r="G36" s="52">
        <f t="shared" si="3"/>
        <v>0.5220380684480953</v>
      </c>
      <c r="H36" s="98">
        <f>+D36+F36</f>
        <v>68243.975041451515</v>
      </c>
      <c r="I36" s="98"/>
    </row>
    <row r="37" spans="1:12" x14ac:dyDescent="0.25">
      <c r="C37" s="47" t="s">
        <v>22</v>
      </c>
      <c r="D37" s="61">
        <v>77979.867612579081</v>
      </c>
      <c r="E37" s="52">
        <f t="shared" si="2"/>
        <v>0.47700915635626995</v>
      </c>
      <c r="F37" s="48">
        <v>85496.800651493511</v>
      </c>
      <c r="G37" s="52">
        <f t="shared" si="3"/>
        <v>0.52299084364373005</v>
      </c>
      <c r="H37" s="99">
        <f>+D37+F37</f>
        <v>163476.66826407259</v>
      </c>
      <c r="I37" s="100"/>
    </row>
    <row r="38" spans="1:12" ht="30.75" customHeight="1" x14ac:dyDescent="0.25">
      <c r="C38" s="101" t="s">
        <v>182</v>
      </c>
      <c r="D38" s="101"/>
      <c r="E38" s="101"/>
      <c r="F38" s="101"/>
      <c r="G38" s="101"/>
      <c r="H38" s="101"/>
      <c r="I38" s="101"/>
    </row>
    <row r="39" spans="1:12" x14ac:dyDescent="0.25">
      <c r="A39" s="6"/>
      <c r="B39" s="9"/>
      <c r="C39" s="9"/>
      <c r="D39" s="9"/>
    </row>
    <row r="40" spans="1:12" ht="24.75" customHeight="1" x14ac:dyDescent="0.25">
      <c r="B40" s="103" t="s">
        <v>82</v>
      </c>
      <c r="C40" s="85" t="s">
        <v>83</v>
      </c>
      <c r="D40" s="90" t="s">
        <v>183</v>
      </c>
      <c r="E40" s="90"/>
      <c r="F40" s="90"/>
      <c r="G40" s="90"/>
      <c r="H40" s="90"/>
      <c r="I40" s="90"/>
      <c r="J40" s="90"/>
      <c r="K40" s="90"/>
      <c r="L40" s="90"/>
    </row>
    <row r="41" spans="1:12" ht="24.75" customHeight="1" x14ac:dyDescent="0.25">
      <c r="B41" s="103"/>
      <c r="C41" s="85"/>
      <c r="D41" s="90"/>
      <c r="E41" s="90"/>
      <c r="F41" s="90"/>
      <c r="G41" s="90"/>
      <c r="H41" s="90"/>
      <c r="I41" s="90"/>
      <c r="J41" s="90"/>
      <c r="K41" s="90"/>
      <c r="L41" s="90"/>
    </row>
    <row r="42" spans="1:12" ht="24.75" customHeight="1" x14ac:dyDescent="0.25">
      <c r="B42" s="103"/>
      <c r="C42" s="85"/>
      <c r="D42" s="85" t="s">
        <v>101</v>
      </c>
      <c r="E42" s="85"/>
      <c r="F42" s="85"/>
      <c r="G42" s="85"/>
      <c r="H42" s="102" t="s">
        <v>103</v>
      </c>
      <c r="I42" s="102"/>
      <c r="J42" s="102"/>
      <c r="K42" s="102"/>
      <c r="L42" s="102"/>
    </row>
    <row r="43" spans="1:12" ht="24.75" customHeight="1" x14ac:dyDescent="0.25">
      <c r="B43" s="103"/>
      <c r="C43" s="85"/>
      <c r="D43" s="24" t="s">
        <v>84</v>
      </c>
      <c r="E43" s="24" t="s">
        <v>85</v>
      </c>
      <c r="F43" s="24" t="s">
        <v>102</v>
      </c>
      <c r="G43" s="24" t="s">
        <v>118</v>
      </c>
      <c r="H43" s="33" t="s">
        <v>86</v>
      </c>
      <c r="I43" s="33" t="s">
        <v>87</v>
      </c>
      <c r="J43" s="33" t="s">
        <v>88</v>
      </c>
      <c r="K43" s="33" t="s">
        <v>102</v>
      </c>
      <c r="L43" s="24" t="s">
        <v>118</v>
      </c>
    </row>
    <row r="44" spans="1:12" ht="24.75" customHeight="1" x14ac:dyDescent="0.2">
      <c r="B44" s="11" t="s">
        <v>167</v>
      </c>
      <c r="C44" s="74">
        <v>2</v>
      </c>
      <c r="D44" s="13">
        <v>1949.3145384476993</v>
      </c>
      <c r="E44" s="13">
        <v>2379.420153472101</v>
      </c>
      <c r="F44" s="13">
        <f>+D44+E44</f>
        <v>4328.7346919198008</v>
      </c>
      <c r="G44" s="29">
        <f>F44/$F$51</f>
        <v>0.25585726531438274</v>
      </c>
      <c r="H44" s="42">
        <v>2515.7296934979804</v>
      </c>
      <c r="I44" s="42">
        <v>2163.3318917037291</v>
      </c>
      <c r="J44" s="42">
        <v>2108.704072707751</v>
      </c>
      <c r="K44" s="42">
        <f>SUM(H44:J44)</f>
        <v>6787.7656579094601</v>
      </c>
      <c r="L44" s="29">
        <f>K44/$K$51</f>
        <v>0.24745903871291666</v>
      </c>
    </row>
    <row r="45" spans="1:12" ht="24.75" customHeight="1" x14ac:dyDescent="0.2">
      <c r="B45" s="11" t="s">
        <v>168</v>
      </c>
      <c r="C45" s="74">
        <v>2</v>
      </c>
      <c r="D45" s="13">
        <v>1185.5402467993117</v>
      </c>
      <c r="E45" s="13">
        <v>1531.807015782854</v>
      </c>
      <c r="F45" s="13">
        <f t="shared" ref="F45:F51" si="5">+D45+E45</f>
        <v>2717.347262582166</v>
      </c>
      <c r="G45" s="29">
        <f>F45/$F$51</f>
        <v>0.16061345612416156</v>
      </c>
      <c r="H45" s="42">
        <v>1624.7951355201117</v>
      </c>
      <c r="I45" s="42">
        <v>1448.3679115888763</v>
      </c>
      <c r="J45" s="42">
        <v>1375.6070951281738</v>
      </c>
      <c r="K45" s="42">
        <f t="shared" ref="K45:K51" si="6">SUM(H45:J45)</f>
        <v>4448.770142237162</v>
      </c>
      <c r="L45" s="29">
        <f>K45/$K$51</f>
        <v>0.16218715234665193</v>
      </c>
    </row>
    <row r="46" spans="1:12" ht="24.75" customHeight="1" x14ac:dyDescent="0.2">
      <c r="B46" s="11" t="s">
        <v>169</v>
      </c>
      <c r="C46" s="74">
        <v>2</v>
      </c>
      <c r="D46" s="13">
        <v>1431.7733142977384</v>
      </c>
      <c r="E46" s="13">
        <v>1808.6018970523501</v>
      </c>
      <c r="F46" s="13">
        <f t="shared" si="5"/>
        <v>3240.3752113500886</v>
      </c>
      <c r="G46" s="29">
        <f>F46/$F$51</f>
        <v>0.19152791731868724</v>
      </c>
      <c r="H46" s="42">
        <v>1988.6633624031499</v>
      </c>
      <c r="I46" s="42">
        <v>1636.574735880896</v>
      </c>
      <c r="J46" s="42">
        <v>1592.157510167282</v>
      </c>
      <c r="K46" s="42">
        <f t="shared" si="6"/>
        <v>5217.3956084513284</v>
      </c>
      <c r="L46" s="29">
        <f>K46/$K$51</f>
        <v>0.19020864404001794</v>
      </c>
    </row>
    <row r="47" spans="1:12" ht="24.75" customHeight="1" x14ac:dyDescent="0.2">
      <c r="B47" s="11" t="s">
        <v>170</v>
      </c>
      <c r="C47" s="74">
        <v>2</v>
      </c>
      <c r="D47" s="13">
        <v>1677.9051413953084</v>
      </c>
      <c r="E47" s="13">
        <v>2163.5934362099092</v>
      </c>
      <c r="F47" s="13">
        <f t="shared" si="5"/>
        <v>3841.4985776052176</v>
      </c>
      <c r="G47" s="29">
        <f>F47/$F$51</f>
        <v>0.22705834169274422</v>
      </c>
      <c r="H47" s="42">
        <v>2326.2120151858576</v>
      </c>
      <c r="I47" s="42">
        <v>1949.1580266336114</v>
      </c>
      <c r="J47" s="42">
        <v>1798.2935713161376</v>
      </c>
      <c r="K47" s="42">
        <f t="shared" si="6"/>
        <v>6073.6636131356072</v>
      </c>
      <c r="L47" s="29">
        <f>K47/$K$51</f>
        <v>0.22142528704137024</v>
      </c>
    </row>
    <row r="48" spans="1:12" ht="24.75" customHeight="1" x14ac:dyDescent="0.2">
      <c r="B48" s="11" t="s">
        <v>171</v>
      </c>
      <c r="C48" s="74">
        <v>2</v>
      </c>
      <c r="D48" s="13">
        <v>170.14451745390505</v>
      </c>
      <c r="E48" s="13">
        <v>205.40986734507203</v>
      </c>
      <c r="F48" s="13">
        <f t="shared" si="5"/>
        <v>375.55438479897708</v>
      </c>
      <c r="G48" s="35">
        <f t="shared" ref="G48:G50" si="7">F48/$F$51</f>
        <v>2.2197784043187996E-2</v>
      </c>
      <c r="H48" s="42">
        <v>181.67214964203131</v>
      </c>
      <c r="I48" s="42">
        <v>157.76748894422269</v>
      </c>
      <c r="J48" s="42">
        <v>212.12673249844829</v>
      </c>
      <c r="K48" s="42">
        <f t="shared" si="6"/>
        <v>551.56637108470227</v>
      </c>
      <c r="L48" s="35">
        <f t="shared" ref="L48:L50" si="8">K48/$K$51</f>
        <v>2.010824929053744E-2</v>
      </c>
    </row>
    <row r="49" spans="1:13" ht="24.75" customHeight="1" x14ac:dyDescent="0.2">
      <c r="B49" s="11" t="s">
        <v>172</v>
      </c>
      <c r="C49" s="74">
        <v>4</v>
      </c>
      <c r="D49" s="13">
        <v>550.57314990281407</v>
      </c>
      <c r="E49" s="13">
        <v>746.96238272184075</v>
      </c>
      <c r="F49" s="13">
        <f t="shared" si="5"/>
        <v>1297.5355326246549</v>
      </c>
      <c r="G49" s="35">
        <f t="shared" si="7"/>
        <v>7.6693056205380389E-2</v>
      </c>
      <c r="H49" s="42">
        <v>877.39012896105953</v>
      </c>
      <c r="I49" s="42">
        <v>822.51405865492131</v>
      </c>
      <c r="J49" s="42">
        <v>707.72945935033158</v>
      </c>
      <c r="K49" s="42">
        <f t="shared" si="6"/>
        <v>2407.6336469663124</v>
      </c>
      <c r="L49" s="35">
        <f t="shared" si="8"/>
        <v>8.777420109619001E-2</v>
      </c>
    </row>
    <row r="50" spans="1:13" ht="24.75" customHeight="1" x14ac:dyDescent="0.2">
      <c r="B50" s="11" t="s">
        <v>173</v>
      </c>
      <c r="C50" s="74">
        <v>3</v>
      </c>
      <c r="D50" s="13">
        <v>469.14024579600607</v>
      </c>
      <c r="E50" s="13">
        <v>648.36704745124325</v>
      </c>
      <c r="F50" s="13">
        <f t="shared" si="5"/>
        <v>1117.5072932472494</v>
      </c>
      <c r="G50" s="35">
        <f t="shared" si="7"/>
        <v>6.6052179301455918E-2</v>
      </c>
      <c r="H50" s="42">
        <v>653.18652526461267</v>
      </c>
      <c r="I50" s="42">
        <v>596.04848878288999</v>
      </c>
      <c r="J50" s="42">
        <v>693.82538088540468</v>
      </c>
      <c r="K50" s="42">
        <f t="shared" si="6"/>
        <v>1943.0603949329075</v>
      </c>
      <c r="L50" s="35">
        <f t="shared" si="8"/>
        <v>7.083742747231582E-2</v>
      </c>
    </row>
    <row r="51" spans="1:13" ht="24.75" customHeight="1" x14ac:dyDescent="0.2">
      <c r="B51" s="11" t="s">
        <v>194</v>
      </c>
      <c r="C51" s="14">
        <v>2</v>
      </c>
      <c r="D51" s="13">
        <v>7434.3911540927829</v>
      </c>
      <c r="E51" s="13">
        <v>9484.1618000353701</v>
      </c>
      <c r="F51" s="13">
        <f t="shared" si="5"/>
        <v>16918.552954128154</v>
      </c>
      <c r="G51" s="29">
        <f>F51/$F$51</f>
        <v>1</v>
      </c>
      <c r="H51" s="42">
        <v>10167.649010474803</v>
      </c>
      <c r="I51" s="42">
        <v>8773.7626021891465</v>
      </c>
      <c r="J51" s="42">
        <v>8488.4438220535285</v>
      </c>
      <c r="K51" s="42">
        <f t="shared" si="6"/>
        <v>27429.85543471748</v>
      </c>
      <c r="L51" s="29">
        <f>K51/$K$51</f>
        <v>1</v>
      </c>
    </row>
    <row r="52" spans="1:13" ht="15.75" customHeight="1" x14ac:dyDescent="0.25">
      <c r="B52" s="53" t="s">
        <v>174</v>
      </c>
    </row>
    <row r="53" spans="1:13" ht="16.5" customHeight="1" x14ac:dyDescent="0.25">
      <c r="B53" s="53" t="s">
        <v>175</v>
      </c>
    </row>
    <row r="54" spans="1:13" ht="19.5" customHeight="1" x14ac:dyDescent="0.25"/>
    <row r="55" spans="1:13" ht="19.5" customHeight="1" x14ac:dyDescent="0.25">
      <c r="A55" s="103" t="s">
        <v>82</v>
      </c>
      <c r="B55" s="85" t="s">
        <v>83</v>
      </c>
      <c r="C55" s="90" t="s">
        <v>184</v>
      </c>
      <c r="D55" s="90"/>
      <c r="E55" s="90"/>
      <c r="F55" s="90"/>
      <c r="G55" s="90"/>
      <c r="H55" s="90"/>
      <c r="I55" s="90"/>
      <c r="J55" s="90"/>
      <c r="K55" s="90"/>
      <c r="L55" s="90"/>
      <c r="M55" s="90"/>
    </row>
    <row r="56" spans="1:13" ht="19.5" customHeight="1" x14ac:dyDescent="0.25">
      <c r="A56" s="103"/>
      <c r="B56" s="85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</row>
    <row r="57" spans="1:13" ht="19.5" customHeight="1" x14ac:dyDescent="0.25">
      <c r="A57" s="103"/>
      <c r="B57" s="85"/>
      <c r="C57" s="86" t="s">
        <v>104</v>
      </c>
      <c r="D57" s="86"/>
      <c r="E57" s="86"/>
      <c r="F57" s="86"/>
      <c r="G57" s="86"/>
      <c r="H57" s="131" t="s">
        <v>105</v>
      </c>
      <c r="I57" s="131"/>
      <c r="J57" s="131"/>
      <c r="K57" s="131"/>
      <c r="L57" s="131"/>
      <c r="M57" s="131"/>
    </row>
    <row r="58" spans="1:13" ht="19.5" customHeight="1" x14ac:dyDescent="0.25">
      <c r="A58" s="103"/>
      <c r="B58" s="85"/>
      <c r="C58" s="24" t="s">
        <v>89</v>
      </c>
      <c r="D58" s="24" t="s">
        <v>90</v>
      </c>
      <c r="E58" s="24" t="s">
        <v>91</v>
      </c>
      <c r="F58" s="24" t="s">
        <v>102</v>
      </c>
      <c r="G58" s="24" t="s">
        <v>118</v>
      </c>
      <c r="H58" s="33" t="s">
        <v>92</v>
      </c>
      <c r="I58" s="33" t="s">
        <v>93</v>
      </c>
      <c r="J58" s="33" t="s">
        <v>94</v>
      </c>
      <c r="K58" s="33" t="s">
        <v>95</v>
      </c>
      <c r="L58" s="33" t="s">
        <v>102</v>
      </c>
      <c r="M58" s="33" t="s">
        <v>118</v>
      </c>
    </row>
    <row r="59" spans="1:13" ht="19.5" customHeight="1" x14ac:dyDescent="0.2">
      <c r="A59" s="11" t="s">
        <v>167</v>
      </c>
      <c r="B59" s="74">
        <v>2</v>
      </c>
      <c r="C59" s="13">
        <v>2045.7996340671423</v>
      </c>
      <c r="D59" s="13">
        <v>1574.9729765447225</v>
      </c>
      <c r="E59" s="13">
        <v>1684.7197915638988</v>
      </c>
      <c r="F59" s="13">
        <f>SUM(C59:E59)</f>
        <v>5305.4924021757633</v>
      </c>
      <c r="G59" s="29">
        <f>F59/$F$66</f>
        <v>0.24617724173926836</v>
      </c>
      <c r="H59" s="42">
        <v>1523.1794444692123</v>
      </c>
      <c r="I59" s="42">
        <v>1364.7638946239338</v>
      </c>
      <c r="J59" s="42">
        <v>1143.0869400822023</v>
      </c>
      <c r="K59" s="42">
        <v>1032.4347635274478</v>
      </c>
      <c r="L59" s="42">
        <f>SUM(H59:K59)</f>
        <v>5063.4650427027964</v>
      </c>
      <c r="M59" s="34">
        <f>L59/$L$66</f>
        <v>0.23486440522905019</v>
      </c>
    </row>
    <row r="60" spans="1:13" ht="19.5" customHeight="1" x14ac:dyDescent="0.2">
      <c r="A60" s="11" t="s">
        <v>168</v>
      </c>
      <c r="B60" s="74">
        <v>2</v>
      </c>
      <c r="C60" s="13">
        <v>1306.4711224705857</v>
      </c>
      <c r="D60" s="13">
        <v>1096.8713149464304</v>
      </c>
      <c r="E60" s="13">
        <v>1107.2459423592265</v>
      </c>
      <c r="F60" s="13">
        <f t="shared" ref="F60:F66" si="9">SUM(C60:E60)</f>
        <v>3510.5883797762426</v>
      </c>
      <c r="G60" s="29">
        <f>F60/$F$66</f>
        <v>0.16289288509033131</v>
      </c>
      <c r="H60" s="42">
        <v>1138.3154493079912</v>
      </c>
      <c r="I60" s="42">
        <v>912.13651726613955</v>
      </c>
      <c r="J60" s="42">
        <v>776.59702894771658</v>
      </c>
      <c r="K60" s="42">
        <v>661.64432773608939</v>
      </c>
      <c r="L60" s="42">
        <f t="shared" ref="L60:L66" si="10">SUM(H60:K60)</f>
        <v>3488.6933232579368</v>
      </c>
      <c r="M60" s="34">
        <f>L60/$L$66</f>
        <v>0.16181999391392407</v>
      </c>
    </row>
    <row r="61" spans="1:13" ht="19.5" customHeight="1" x14ac:dyDescent="0.2">
      <c r="A61" s="11" t="s">
        <v>169</v>
      </c>
      <c r="B61" s="74">
        <v>2</v>
      </c>
      <c r="C61" s="13">
        <v>1491.474143952325</v>
      </c>
      <c r="D61" s="13">
        <v>1206.2469217770445</v>
      </c>
      <c r="E61" s="13">
        <v>1328.4433145214691</v>
      </c>
      <c r="F61" s="13">
        <f t="shared" si="9"/>
        <v>4026.1643802508388</v>
      </c>
      <c r="G61" s="29">
        <f>F61/$F$66</f>
        <v>0.18681584418301594</v>
      </c>
      <c r="H61" s="42">
        <v>1241.1424375954007</v>
      </c>
      <c r="I61" s="42">
        <v>1012.1563791841265</v>
      </c>
      <c r="J61" s="42">
        <v>799.24873177831535</v>
      </c>
      <c r="K61" s="42">
        <v>747.56846987023653</v>
      </c>
      <c r="L61" s="42">
        <f t="shared" si="10"/>
        <v>3800.1160184280793</v>
      </c>
      <c r="M61" s="34">
        <f>L61/$L$66</f>
        <v>0.176265063734515</v>
      </c>
    </row>
    <row r="62" spans="1:13" ht="19.5" customHeight="1" x14ac:dyDescent="0.2">
      <c r="A62" s="11" t="s">
        <v>170</v>
      </c>
      <c r="B62" s="74">
        <v>2</v>
      </c>
      <c r="C62" s="13">
        <v>1772.2727745486729</v>
      </c>
      <c r="D62" s="13">
        <v>1495.8894218192679</v>
      </c>
      <c r="E62" s="13">
        <v>1507.0998269241434</v>
      </c>
      <c r="F62" s="13">
        <f t="shared" si="9"/>
        <v>4775.2620232920845</v>
      </c>
      <c r="G62" s="29">
        <f>F62/$F$66</f>
        <v>0.22157431287513105</v>
      </c>
      <c r="H62" s="42">
        <v>1353.5436147713031</v>
      </c>
      <c r="I62" s="42">
        <v>1118.0687223511168</v>
      </c>
      <c r="J62" s="42">
        <v>998.07453134572677</v>
      </c>
      <c r="K62" s="42">
        <v>866.16590530833946</v>
      </c>
      <c r="L62" s="42">
        <f t="shared" si="10"/>
        <v>4335.8527737764862</v>
      </c>
      <c r="M62" s="34">
        <f>L62/$L$66</f>
        <v>0.20111474539383206</v>
      </c>
    </row>
    <row r="63" spans="1:13" ht="19.5" customHeight="1" x14ac:dyDescent="0.2">
      <c r="A63" s="11" t="s">
        <v>171</v>
      </c>
      <c r="B63" s="74">
        <v>2</v>
      </c>
      <c r="C63" s="13">
        <v>215.28871713313706</v>
      </c>
      <c r="D63" s="13">
        <v>136.1161713712462</v>
      </c>
      <c r="E63" s="13">
        <v>115.83404093438266</v>
      </c>
      <c r="F63" s="13">
        <f t="shared" si="9"/>
        <v>467.23892943876592</v>
      </c>
      <c r="G63" s="35">
        <f t="shared" ref="G63:G65" si="11">F63/$F$66</f>
        <v>2.1680097182925618E-2</v>
      </c>
      <c r="H63" s="42">
        <v>105.17281081972997</v>
      </c>
      <c r="I63" s="42">
        <v>131.85609890465912</v>
      </c>
      <c r="J63" s="42">
        <v>147.59303709146303</v>
      </c>
      <c r="K63" s="42">
        <v>104.75335444637503</v>
      </c>
      <c r="L63" s="42">
        <f t="shared" si="10"/>
        <v>489.37530126222714</v>
      </c>
      <c r="M63" s="34">
        <f t="shared" ref="M63:M65" si="12">L63/$L$66</f>
        <v>2.2699246088482679E-2</v>
      </c>
    </row>
    <row r="64" spans="1:13" ht="19.5" customHeight="1" x14ac:dyDescent="0.2">
      <c r="A64" s="11" t="s">
        <v>172</v>
      </c>
      <c r="B64" s="74">
        <v>4</v>
      </c>
      <c r="C64" s="13">
        <v>678.8877941218409</v>
      </c>
      <c r="D64" s="13">
        <v>543.51565058098151</v>
      </c>
      <c r="E64" s="13">
        <v>639.25495906349602</v>
      </c>
      <c r="F64" s="13">
        <f t="shared" si="9"/>
        <v>1861.6584037663185</v>
      </c>
      <c r="G64" s="35">
        <f t="shared" si="11"/>
        <v>8.6381790069471234E-2</v>
      </c>
      <c r="H64" s="42">
        <v>761.38070516143739</v>
      </c>
      <c r="I64" s="42">
        <v>650.78805739974337</v>
      </c>
      <c r="J64" s="42">
        <v>607.54104446780332</v>
      </c>
      <c r="K64" s="42">
        <v>408.66161039211295</v>
      </c>
      <c r="L64" s="42">
        <f t="shared" si="10"/>
        <v>2428.3714174210968</v>
      </c>
      <c r="M64" s="34">
        <f t="shared" si="12"/>
        <v>0.1126378880505501</v>
      </c>
    </row>
    <row r="65" spans="1:13" ht="19.5" customHeight="1" x14ac:dyDescent="0.2">
      <c r="A65" s="11" t="s">
        <v>173</v>
      </c>
      <c r="B65" s="74">
        <v>3</v>
      </c>
      <c r="C65" s="13">
        <v>627.9055586187892</v>
      </c>
      <c r="D65" s="13">
        <v>450.34716683862212</v>
      </c>
      <c r="E65" s="13">
        <v>526.85728534130646</v>
      </c>
      <c r="F65" s="13">
        <f t="shared" si="9"/>
        <v>1605.1100107987177</v>
      </c>
      <c r="G65" s="35">
        <f t="shared" si="11"/>
        <v>7.4477828859856515E-2</v>
      </c>
      <c r="H65" s="42">
        <v>581.8894810666352</v>
      </c>
      <c r="I65" s="42">
        <v>536.02279247430681</v>
      </c>
      <c r="J65" s="42">
        <v>493.94029674199709</v>
      </c>
      <c r="K65" s="42">
        <v>341.37288835386761</v>
      </c>
      <c r="L65" s="42">
        <f t="shared" si="10"/>
        <v>1953.2254586368067</v>
      </c>
      <c r="M65" s="34">
        <f t="shared" si="12"/>
        <v>9.0598657589645887E-2</v>
      </c>
    </row>
    <row r="66" spans="1:13" ht="19.5" customHeight="1" x14ac:dyDescent="0.2">
      <c r="A66" s="11" t="s">
        <v>194</v>
      </c>
      <c r="B66" s="14">
        <v>2</v>
      </c>
      <c r="C66" s="13">
        <v>8138.0997449124916</v>
      </c>
      <c r="D66" s="13">
        <v>6503.9596238783151</v>
      </c>
      <c r="E66" s="13">
        <v>6909.4551607079229</v>
      </c>
      <c r="F66" s="13">
        <f t="shared" si="9"/>
        <v>21551.514529498731</v>
      </c>
      <c r="G66" s="29">
        <f>F66/$F$66</f>
        <v>1</v>
      </c>
      <c r="H66" s="42">
        <v>6704.6239431917102</v>
      </c>
      <c r="I66" s="42">
        <v>5725.7924622040264</v>
      </c>
      <c r="J66" s="42">
        <v>4966.081610455225</v>
      </c>
      <c r="K66" s="42">
        <v>4162.6013196344684</v>
      </c>
      <c r="L66" s="42">
        <f t="shared" si="10"/>
        <v>21559.099335485429</v>
      </c>
      <c r="M66" s="34">
        <f>L66/$L$66</f>
        <v>1</v>
      </c>
    </row>
    <row r="67" spans="1:13" ht="19.5" customHeight="1" x14ac:dyDescent="0.25">
      <c r="A67" s="53" t="s">
        <v>176</v>
      </c>
    </row>
    <row r="68" spans="1:13" ht="19.5" customHeight="1" x14ac:dyDescent="0.25">
      <c r="A68" s="53" t="s">
        <v>177</v>
      </c>
    </row>
    <row r="69" spans="1:13" ht="24.75" customHeight="1" x14ac:dyDescent="0.25"/>
    <row r="70" spans="1:13" ht="24.75" customHeight="1" x14ac:dyDescent="0.25">
      <c r="B70" s="103" t="s">
        <v>82</v>
      </c>
      <c r="C70" s="85" t="s">
        <v>83</v>
      </c>
      <c r="D70" s="90" t="s">
        <v>185</v>
      </c>
      <c r="E70" s="90"/>
      <c r="F70" s="90"/>
      <c r="G70" s="90"/>
      <c r="H70" s="90"/>
      <c r="I70" s="90"/>
      <c r="J70" s="90"/>
      <c r="K70" s="90"/>
    </row>
    <row r="71" spans="1:13" ht="24.75" customHeight="1" x14ac:dyDescent="0.25">
      <c r="B71" s="103"/>
      <c r="C71" s="85"/>
      <c r="D71" s="90"/>
      <c r="E71" s="90"/>
      <c r="F71" s="90"/>
      <c r="G71" s="90"/>
      <c r="H71" s="90"/>
      <c r="I71" s="90"/>
      <c r="J71" s="90"/>
      <c r="K71" s="90"/>
    </row>
    <row r="72" spans="1:13" ht="24.75" customHeight="1" x14ac:dyDescent="0.25">
      <c r="B72" s="103"/>
      <c r="C72" s="85"/>
      <c r="D72" s="89" t="s">
        <v>106</v>
      </c>
      <c r="E72" s="89"/>
      <c r="F72" s="89"/>
      <c r="G72" s="89"/>
      <c r="H72" s="89"/>
      <c r="I72" s="104" t="s">
        <v>178</v>
      </c>
      <c r="J72" s="106" t="s">
        <v>179</v>
      </c>
      <c r="K72" s="107"/>
    </row>
    <row r="73" spans="1:13" ht="24.75" customHeight="1" x14ac:dyDescent="0.25">
      <c r="B73" s="103"/>
      <c r="C73" s="85"/>
      <c r="D73" s="24" t="s">
        <v>96</v>
      </c>
      <c r="E73" s="24" t="s">
        <v>97</v>
      </c>
      <c r="F73" s="24" t="s">
        <v>98</v>
      </c>
      <c r="G73" s="24" t="s">
        <v>102</v>
      </c>
      <c r="H73" s="24" t="s">
        <v>118</v>
      </c>
      <c r="I73" s="105"/>
      <c r="J73" s="108"/>
      <c r="K73" s="109"/>
    </row>
    <row r="74" spans="1:13" ht="24.75" customHeight="1" x14ac:dyDescent="0.2">
      <c r="B74" s="11" t="s">
        <v>167</v>
      </c>
      <c r="C74" s="74">
        <v>2</v>
      </c>
      <c r="D74" s="13">
        <v>830.66419219172826</v>
      </c>
      <c r="E74" s="13">
        <v>864.80076343441135</v>
      </c>
      <c r="F74" s="13">
        <v>1399.0964946723896</v>
      </c>
      <c r="G74" s="13">
        <f>SUM(D74:F74)</f>
        <v>3094.5614502985291</v>
      </c>
      <c r="H74" s="29">
        <f>G74/$G$81</f>
        <v>0.26783391658231387</v>
      </c>
      <c r="I74" s="42">
        <v>7407.144109450961</v>
      </c>
      <c r="J74" s="87">
        <f>I74/$I$81</f>
        <v>4.5310099527388258E-2</v>
      </c>
      <c r="K74" s="88"/>
    </row>
    <row r="75" spans="1:13" ht="24.75" customHeight="1" x14ac:dyDescent="0.2">
      <c r="B75" s="11" t="s">
        <v>168</v>
      </c>
      <c r="C75" s="74">
        <v>2</v>
      </c>
      <c r="D75" s="13">
        <v>559.79062178818367</v>
      </c>
      <c r="E75" s="13">
        <v>566.06944615550753</v>
      </c>
      <c r="F75" s="13">
        <v>931.30826003394975</v>
      </c>
      <c r="G75" s="13">
        <f>SUM(D75:F75)</f>
        <v>2057.1683279776412</v>
      </c>
      <c r="H75" s="29">
        <f>G75/$G$81</f>
        <v>0.17804766820778087</v>
      </c>
      <c r="I75" s="42">
        <v>16768.573451632365</v>
      </c>
      <c r="J75" s="87">
        <f>I75/$I$81</f>
        <v>0.10257471986488735</v>
      </c>
      <c r="K75" s="88"/>
    </row>
    <row r="76" spans="1:13" ht="24.75" customHeight="1" x14ac:dyDescent="0.2">
      <c r="B76" s="11" t="s">
        <v>169</v>
      </c>
      <c r="C76" s="74">
        <v>2</v>
      </c>
      <c r="D76" s="13">
        <v>651.86133121678438</v>
      </c>
      <c r="E76" s="13">
        <v>675.0469560968204</v>
      </c>
      <c r="F76" s="13">
        <v>1043.4416711691927</v>
      </c>
      <c r="G76" s="13">
        <f>SUM(D76:F76)</f>
        <v>2370.3499584827978</v>
      </c>
      <c r="H76" s="29">
        <f>G76/$G$81</f>
        <v>0.20515350018010745</v>
      </c>
      <c r="I76" s="42">
        <v>6216.2201937197224</v>
      </c>
      <c r="J76" s="87">
        <f>I76/$I$81</f>
        <v>3.802512162578657E-2</v>
      </c>
      <c r="K76" s="88"/>
    </row>
    <row r="77" spans="1:13" ht="24.75" customHeight="1" x14ac:dyDescent="0.2">
      <c r="B77" s="11" t="s">
        <v>170</v>
      </c>
      <c r="C77" s="74">
        <v>2</v>
      </c>
      <c r="D77" s="13">
        <v>688.04077647648103</v>
      </c>
      <c r="E77" s="13">
        <v>728.86941842597196</v>
      </c>
      <c r="F77" s="13">
        <v>1087.9698464645007</v>
      </c>
      <c r="G77" s="13">
        <f>SUM(D77:F77)</f>
        <v>2504.8800413669537</v>
      </c>
      <c r="H77" s="29">
        <f>G77/$G$81</f>
        <v>0.21679706246694808</v>
      </c>
      <c r="I77" s="42">
        <v>16547.286073598036</v>
      </c>
      <c r="J77" s="87">
        <f>I77/$I$81</f>
        <v>0.10122108707811639</v>
      </c>
      <c r="K77" s="88"/>
    </row>
    <row r="78" spans="1:13" ht="24.75" customHeight="1" x14ac:dyDescent="0.2">
      <c r="B78" s="11" t="s">
        <v>171</v>
      </c>
      <c r="C78" s="74">
        <v>2</v>
      </c>
      <c r="D78" s="13">
        <v>55.403476949101297</v>
      </c>
      <c r="E78" s="13">
        <v>58.407476266512461</v>
      </c>
      <c r="F78" s="13">
        <v>92.252249726746996</v>
      </c>
      <c r="G78" s="13">
        <f t="shared" ref="G78:G80" si="13">SUM(D78:F78)</f>
        <v>206.06320294236076</v>
      </c>
      <c r="H78" s="35">
        <f t="shared" ref="H78:H80" si="14">G78/$G$81</f>
        <v>1.783474511460242E-2</v>
      </c>
      <c r="I78" s="42">
        <v>28577.259280803941</v>
      </c>
      <c r="J78" s="87">
        <f t="shared" ref="J78:J80" si="15">I78/$I$81</f>
        <v>0.1748094060409989</v>
      </c>
      <c r="K78" s="88"/>
    </row>
    <row r="79" spans="1:13" ht="24.75" customHeight="1" x14ac:dyDescent="0.2">
      <c r="B79" s="11" t="s">
        <v>172</v>
      </c>
      <c r="C79" s="74">
        <v>4</v>
      </c>
      <c r="D79" s="13">
        <v>266.49852689979008</v>
      </c>
      <c r="E79" s="13">
        <v>205.51910648871583</v>
      </c>
      <c r="F79" s="13">
        <v>372.39307920284671</v>
      </c>
      <c r="G79" s="13">
        <f t="shared" si="13"/>
        <v>844.41071259135265</v>
      </c>
      <c r="H79" s="35">
        <f t="shared" si="14"/>
        <v>7.3083644319160951E-2</v>
      </c>
      <c r="I79" s="42">
        <v>19716.21011341604</v>
      </c>
      <c r="J79" s="87">
        <f t="shared" si="15"/>
        <v>0.12060565169806003</v>
      </c>
      <c r="K79" s="88"/>
    </row>
    <row r="80" spans="1:13" ht="24.75" customHeight="1" x14ac:dyDescent="0.2">
      <c r="B80" s="11" t="s">
        <v>173</v>
      </c>
      <c r="C80" s="74">
        <v>3</v>
      </c>
      <c r="D80" s="13">
        <v>125.69499270458721</v>
      </c>
      <c r="E80" s="13">
        <v>146.78535925917268</v>
      </c>
      <c r="F80" s="13">
        <v>204.11723535319473</v>
      </c>
      <c r="G80" s="13">
        <f t="shared" si="13"/>
        <v>476.59758731695456</v>
      </c>
      <c r="H80" s="35">
        <f t="shared" si="14"/>
        <v>4.1249463129086388E-2</v>
      </c>
      <c r="I80" s="42">
        <v>68243.9750414515</v>
      </c>
      <c r="J80" s="87">
        <f t="shared" si="15"/>
        <v>0.41745391416476252</v>
      </c>
      <c r="K80" s="88"/>
    </row>
    <row r="81" spans="1:11" ht="24.75" customHeight="1" x14ac:dyDescent="0.2">
      <c r="B81" s="11" t="s">
        <v>194</v>
      </c>
      <c r="C81" s="14">
        <v>2</v>
      </c>
      <c r="D81" s="13">
        <v>3177.9539182266558</v>
      </c>
      <c r="E81" s="13">
        <v>3245.4985261271122</v>
      </c>
      <c r="F81" s="13">
        <v>5130.5788366228217</v>
      </c>
      <c r="G81" s="13">
        <f>SUM(D81:F81)</f>
        <v>11554.031280976589</v>
      </c>
      <c r="H81" s="29">
        <f>G81/$G$81</f>
        <v>1</v>
      </c>
      <c r="I81" s="42">
        <f>SUBTOTAL(9,I74:I80)</f>
        <v>163476.66826407256</v>
      </c>
      <c r="J81" s="87">
        <f>I81/$I$81</f>
        <v>1</v>
      </c>
      <c r="K81" s="88"/>
    </row>
    <row r="82" spans="1:11" x14ac:dyDescent="0.25">
      <c r="B82" s="81" t="s">
        <v>180</v>
      </c>
      <c r="C82" s="81"/>
      <c r="D82" s="81"/>
      <c r="E82" s="81"/>
      <c r="F82" s="81"/>
    </row>
    <row r="84" spans="1:11" x14ac:dyDescent="0.25">
      <c r="A84" s="6"/>
      <c r="B84" s="12"/>
      <c r="C84" s="12"/>
    </row>
    <row r="85" spans="1:11" ht="25.5" customHeight="1" x14ac:dyDescent="0.25">
      <c r="B85" s="90" t="s">
        <v>186</v>
      </c>
      <c r="C85" s="90"/>
      <c r="D85" s="90"/>
      <c r="E85" s="90"/>
      <c r="F85" s="90"/>
      <c r="G85" s="90"/>
      <c r="H85" s="90"/>
      <c r="I85" s="90"/>
      <c r="J85" s="90"/>
      <c r="K85" s="90"/>
    </row>
    <row r="86" spans="1:11" ht="76.5" customHeight="1" x14ac:dyDescent="0.25">
      <c r="B86" s="27" t="s">
        <v>128</v>
      </c>
      <c r="C86" s="54" t="s">
        <v>130</v>
      </c>
      <c r="D86" s="54" t="s">
        <v>129</v>
      </c>
      <c r="E86" s="54" t="s">
        <v>131</v>
      </c>
      <c r="F86" s="54" t="s">
        <v>155</v>
      </c>
      <c r="G86" s="54" t="s">
        <v>156</v>
      </c>
      <c r="H86" s="23" t="s">
        <v>157</v>
      </c>
      <c r="I86" s="23" t="s">
        <v>132</v>
      </c>
      <c r="J86" s="23" t="s">
        <v>133</v>
      </c>
      <c r="K86" s="23" t="s">
        <v>120</v>
      </c>
    </row>
    <row r="87" spans="1:11" ht="12.75" customHeight="1" x14ac:dyDescent="0.2">
      <c r="B87" s="27" t="s">
        <v>7</v>
      </c>
      <c r="C87" s="55">
        <v>3017</v>
      </c>
      <c r="D87" s="75">
        <v>2831</v>
      </c>
      <c r="E87" s="55">
        <v>5848</v>
      </c>
      <c r="F87" s="56">
        <f t="shared" ref="F87:F102" si="16">E87/$E$102</f>
        <v>8.1085952773810685E-2</v>
      </c>
      <c r="G87" s="91">
        <f>SUM(F87:F88)</f>
        <v>0.16196392174262697</v>
      </c>
      <c r="H87" s="16">
        <f>F10</f>
        <v>7434.3911540927829</v>
      </c>
      <c r="I87" s="25">
        <f t="shared" ref="I87:I102" si="17">E87/H87</f>
        <v>0.78661451607648558</v>
      </c>
      <c r="J87" s="92">
        <f>(SUM(E87:E88)/SUM(H87:H88))</f>
        <v>0.69042547738397553</v>
      </c>
      <c r="K87" s="89" t="s">
        <v>114</v>
      </c>
    </row>
    <row r="88" spans="1:11" ht="12.75" customHeight="1" x14ac:dyDescent="0.2">
      <c r="B88" s="27" t="s">
        <v>8</v>
      </c>
      <c r="C88" s="55">
        <v>2980</v>
      </c>
      <c r="D88" s="75">
        <v>2853</v>
      </c>
      <c r="E88" s="55">
        <v>5833</v>
      </c>
      <c r="F88" s="56">
        <f t="shared" si="16"/>
        <v>8.0877968968816299E-2</v>
      </c>
      <c r="G88" s="91"/>
      <c r="H88" s="16">
        <f t="shared" ref="H88:H102" si="18">F11</f>
        <v>9484.1618000353701</v>
      </c>
      <c r="I88" s="25">
        <f t="shared" si="17"/>
        <v>0.61502535732554109</v>
      </c>
      <c r="J88" s="92"/>
      <c r="K88" s="89"/>
    </row>
    <row r="89" spans="1:11" ht="12.75" customHeight="1" x14ac:dyDescent="0.2">
      <c r="B89" s="27" t="s">
        <v>9</v>
      </c>
      <c r="C89" s="55">
        <v>3351</v>
      </c>
      <c r="D89" s="75">
        <v>3366</v>
      </c>
      <c r="E89" s="55">
        <v>6717</v>
      </c>
      <c r="F89" s="56">
        <f t="shared" si="16"/>
        <v>9.3135147876485344E-2</v>
      </c>
      <c r="G89" s="91">
        <f>SUM(F89:F91)</f>
        <v>0.28227562013837859</v>
      </c>
      <c r="H89" s="16">
        <f t="shared" si="18"/>
        <v>10167.649010474805</v>
      </c>
      <c r="I89" s="25">
        <f t="shared" si="17"/>
        <v>0.66062469240235233</v>
      </c>
      <c r="J89" s="92">
        <f>(SUM(E89:E91)/SUM(H89:H91))</f>
        <v>0.74218400634489823</v>
      </c>
      <c r="K89" s="89" t="s">
        <v>122</v>
      </c>
    </row>
    <row r="90" spans="1:11" x14ac:dyDescent="0.2">
      <c r="B90" s="27" t="s">
        <v>10</v>
      </c>
      <c r="C90" s="55">
        <v>3515</v>
      </c>
      <c r="D90" s="75">
        <v>3693</v>
      </c>
      <c r="E90" s="55">
        <v>7208</v>
      </c>
      <c r="F90" s="56">
        <f t="shared" si="16"/>
        <v>9.9943151093301541E-2</v>
      </c>
      <c r="G90" s="97"/>
      <c r="H90" s="16">
        <f t="shared" si="18"/>
        <v>8773.7626021891465</v>
      </c>
      <c r="I90" s="25">
        <f t="shared" si="17"/>
        <v>0.82154035011176707</v>
      </c>
      <c r="J90" s="89"/>
      <c r="K90" s="89"/>
    </row>
    <row r="91" spans="1:11" x14ac:dyDescent="0.2">
      <c r="B91" s="27" t="s">
        <v>11</v>
      </c>
      <c r="C91" s="55">
        <v>3170</v>
      </c>
      <c r="D91" s="75">
        <v>3263</v>
      </c>
      <c r="E91" s="55">
        <v>6433</v>
      </c>
      <c r="F91" s="56">
        <f t="shared" si="16"/>
        <v>8.9197321168591678E-2</v>
      </c>
      <c r="G91" s="97"/>
      <c r="H91" s="16">
        <f t="shared" si="18"/>
        <v>8488.4438220535303</v>
      </c>
      <c r="I91" s="25">
        <f t="shared" si="17"/>
        <v>0.75785386990329684</v>
      </c>
      <c r="J91" s="89"/>
      <c r="K91" s="89"/>
    </row>
    <row r="92" spans="1:11" x14ac:dyDescent="0.2">
      <c r="B92" s="27" t="s">
        <v>12</v>
      </c>
      <c r="C92" s="55">
        <v>2710</v>
      </c>
      <c r="D92" s="75">
        <v>3143</v>
      </c>
      <c r="E92" s="55">
        <v>5853</v>
      </c>
      <c r="F92" s="56">
        <f t="shared" si="16"/>
        <v>8.1155280708808814E-2</v>
      </c>
      <c r="G92" s="91">
        <f>SUM(F92:F94)</f>
        <v>0.22363805271696174</v>
      </c>
      <c r="H92" s="16">
        <f t="shared" si="18"/>
        <v>8138.0997449124916</v>
      </c>
      <c r="I92" s="25">
        <f t="shared" si="17"/>
        <v>0.71920966607210546</v>
      </c>
      <c r="J92" s="92">
        <f>(SUM(E92:E94)/SUM(H92:H94))</f>
        <v>0.74839287874285398</v>
      </c>
      <c r="K92" s="89" t="s">
        <v>104</v>
      </c>
    </row>
    <row r="93" spans="1:11" x14ac:dyDescent="0.2">
      <c r="B93" s="27" t="s">
        <v>13</v>
      </c>
      <c r="C93" s="55">
        <v>2281</v>
      </c>
      <c r="D93" s="75">
        <v>2721</v>
      </c>
      <c r="E93" s="55">
        <v>5002</v>
      </c>
      <c r="F93" s="56">
        <f t="shared" si="16"/>
        <v>6.9355666172127392E-2</v>
      </c>
      <c r="G93" s="97"/>
      <c r="H93" s="16">
        <f t="shared" si="18"/>
        <v>6503.9596238783142</v>
      </c>
      <c r="I93" s="25">
        <f t="shared" si="17"/>
        <v>0.76906996495425739</v>
      </c>
      <c r="J93" s="89"/>
      <c r="K93" s="89"/>
    </row>
    <row r="94" spans="1:11" x14ac:dyDescent="0.2">
      <c r="B94" s="27" t="s">
        <v>14</v>
      </c>
      <c r="C94" s="55">
        <v>2396</v>
      </c>
      <c r="D94" s="75">
        <v>2878</v>
      </c>
      <c r="E94" s="55">
        <v>5274</v>
      </c>
      <c r="F94" s="56">
        <f t="shared" si="16"/>
        <v>7.3127105836025566E-2</v>
      </c>
      <c r="G94" s="97"/>
      <c r="H94" s="16">
        <f t="shared" si="18"/>
        <v>6909.4551607079229</v>
      </c>
      <c r="I94" s="25">
        <f t="shared" si="17"/>
        <v>0.76330186350896601</v>
      </c>
      <c r="J94" s="89"/>
      <c r="K94" s="89"/>
    </row>
    <row r="95" spans="1:11" x14ac:dyDescent="0.2">
      <c r="B95" s="27" t="s">
        <v>15</v>
      </c>
      <c r="C95" s="55">
        <v>2402</v>
      </c>
      <c r="D95" s="75">
        <v>2951</v>
      </c>
      <c r="E95" s="55">
        <v>5353</v>
      </c>
      <c r="F95" s="56">
        <f t="shared" si="16"/>
        <v>7.4222487208995991E-2</v>
      </c>
      <c r="G95" s="91">
        <f>SUM(F95:F98)</f>
        <v>0.22096199442603404</v>
      </c>
      <c r="H95" s="16">
        <f t="shared" si="18"/>
        <v>6704.6239431917111</v>
      </c>
      <c r="I95" s="25">
        <f t="shared" si="17"/>
        <v>0.79840421257865868</v>
      </c>
      <c r="J95" s="92">
        <f>(SUM(E95:E98)/SUM(H95:H98))</f>
        <v>0.73917744670205066</v>
      </c>
      <c r="K95" s="89" t="s">
        <v>105</v>
      </c>
    </row>
    <row r="96" spans="1:11" x14ac:dyDescent="0.2">
      <c r="B96" s="27" t="s">
        <v>16</v>
      </c>
      <c r="C96" s="55">
        <v>2215</v>
      </c>
      <c r="D96" s="75">
        <v>2489</v>
      </c>
      <c r="E96" s="55">
        <v>4704</v>
      </c>
      <c r="F96" s="56">
        <f t="shared" si="16"/>
        <v>6.5223721246238958E-2</v>
      </c>
      <c r="G96" s="97"/>
      <c r="H96" s="16">
        <f t="shared" si="18"/>
        <v>5725.7924622040264</v>
      </c>
      <c r="I96" s="25">
        <f t="shared" si="17"/>
        <v>0.82154566918922023</v>
      </c>
      <c r="J96" s="89"/>
      <c r="K96" s="89"/>
    </row>
    <row r="97" spans="1:13" x14ac:dyDescent="0.2">
      <c r="B97" s="27" t="s">
        <v>17</v>
      </c>
      <c r="C97" s="55">
        <v>1503</v>
      </c>
      <c r="D97" s="75">
        <v>1822</v>
      </c>
      <c r="E97" s="55">
        <v>3325</v>
      </c>
      <c r="F97" s="56">
        <f t="shared" si="16"/>
        <v>4.6103076773755219E-2</v>
      </c>
      <c r="G97" s="97"/>
      <c r="H97" s="16">
        <f t="shared" si="18"/>
        <v>4966.081610455225</v>
      </c>
      <c r="I97" s="25">
        <f t="shared" si="17"/>
        <v>0.66954195698270202</v>
      </c>
      <c r="J97" s="89"/>
      <c r="K97" s="89"/>
    </row>
    <row r="98" spans="1:13" ht="12.75" customHeight="1" x14ac:dyDescent="0.2">
      <c r="B98" s="27" t="s">
        <v>18</v>
      </c>
      <c r="C98" s="55">
        <v>1088</v>
      </c>
      <c r="D98" s="75">
        <v>1466</v>
      </c>
      <c r="E98" s="55">
        <v>2554</v>
      </c>
      <c r="F98" s="56">
        <f t="shared" si="16"/>
        <v>3.5412709197043854E-2</v>
      </c>
      <c r="G98" s="97"/>
      <c r="H98" s="16">
        <f t="shared" si="18"/>
        <v>4162.6013196344684</v>
      </c>
      <c r="I98" s="25">
        <f t="shared" si="17"/>
        <v>0.61355863891002538</v>
      </c>
      <c r="J98" s="89"/>
      <c r="K98" s="89"/>
    </row>
    <row r="99" spans="1:13" ht="12.75" customHeight="1" x14ac:dyDescent="0.2">
      <c r="B99" s="27" t="s">
        <v>19</v>
      </c>
      <c r="C99" s="55">
        <v>854</v>
      </c>
      <c r="D99" s="75">
        <v>1277</v>
      </c>
      <c r="E99" s="55">
        <v>2131</v>
      </c>
      <c r="F99" s="56">
        <f t="shared" si="16"/>
        <v>2.9547565896202214E-2</v>
      </c>
      <c r="G99" s="91">
        <f>SUM(F99:F101)</f>
        <v>0.11116041097599867</v>
      </c>
      <c r="H99" s="16">
        <f t="shared" si="18"/>
        <v>3177.9539182266562</v>
      </c>
      <c r="I99" s="25">
        <f t="shared" si="17"/>
        <v>0.67055723740296669</v>
      </c>
      <c r="J99" s="92">
        <f>(SUM(E99:E101)/SUM(H99:H101))</f>
        <v>0.69387037346867675</v>
      </c>
      <c r="K99" s="89" t="s">
        <v>116</v>
      </c>
    </row>
    <row r="100" spans="1:13" x14ac:dyDescent="0.2">
      <c r="B100" s="27" t="s">
        <v>20</v>
      </c>
      <c r="C100" s="55">
        <v>770</v>
      </c>
      <c r="D100" s="75">
        <v>1179</v>
      </c>
      <c r="E100" s="55">
        <v>1949</v>
      </c>
      <c r="F100" s="56">
        <f t="shared" si="16"/>
        <v>2.702402906227035E-2</v>
      </c>
      <c r="G100" s="97"/>
      <c r="H100" s="16">
        <f t="shared" si="18"/>
        <v>3245.4985261271122</v>
      </c>
      <c r="I100" s="25">
        <f t="shared" si="17"/>
        <v>0.60052407490252735</v>
      </c>
      <c r="J100" s="89"/>
      <c r="K100" s="89"/>
    </row>
    <row r="101" spans="1:13" x14ac:dyDescent="0.25">
      <c r="B101" s="27" t="s">
        <v>98</v>
      </c>
      <c r="C101" s="55">
        <v>1602</v>
      </c>
      <c r="D101" s="55">
        <v>2335</v>
      </c>
      <c r="E101" s="55">
        <v>3937</v>
      </c>
      <c r="F101" s="56">
        <f t="shared" si="16"/>
        <v>5.4588816017526104E-2</v>
      </c>
      <c r="G101" s="97"/>
      <c r="H101" s="16">
        <f t="shared" si="18"/>
        <v>5130.5788366228207</v>
      </c>
      <c r="I101" s="25">
        <f t="shared" si="17"/>
        <v>0.76735980975423657</v>
      </c>
      <c r="J101" s="89"/>
      <c r="K101" s="89"/>
    </row>
    <row r="102" spans="1:13" x14ac:dyDescent="0.25">
      <c r="B102" s="27" t="s">
        <v>22</v>
      </c>
      <c r="C102" s="55">
        <v>33854</v>
      </c>
      <c r="D102" s="55">
        <v>38267</v>
      </c>
      <c r="E102" s="55">
        <v>72121</v>
      </c>
      <c r="F102" s="56">
        <f t="shared" si="16"/>
        <v>1</v>
      </c>
      <c r="G102" s="57">
        <f>SUM(G87:G101)</f>
        <v>1</v>
      </c>
      <c r="H102" s="16">
        <f t="shared" si="18"/>
        <v>99013.053534806386</v>
      </c>
      <c r="I102" s="25">
        <f t="shared" si="17"/>
        <v>0.72839890726778833</v>
      </c>
      <c r="J102" s="28">
        <f>(SUM(E87:E101)/SUM(H87:H101))</f>
        <v>0.72839890726778833</v>
      </c>
      <c r="K102" s="27" t="s">
        <v>158</v>
      </c>
    </row>
    <row r="103" spans="1:13" ht="20.25" customHeight="1" x14ac:dyDescent="0.25">
      <c r="B103" s="53" t="s">
        <v>187</v>
      </c>
    </row>
    <row r="104" spans="1:13" ht="12.75" customHeight="1" x14ac:dyDescent="0.25">
      <c r="B104" s="53" t="s">
        <v>188</v>
      </c>
    </row>
    <row r="105" spans="1:13" ht="12.75" customHeight="1" x14ac:dyDescent="0.25">
      <c r="B105" s="53" t="s">
        <v>189</v>
      </c>
    </row>
    <row r="106" spans="1:13" ht="12.75" customHeight="1" x14ac:dyDescent="0.25">
      <c r="B106" s="53" t="s">
        <v>190</v>
      </c>
    </row>
    <row r="107" spans="1:13" ht="12.75" customHeight="1" x14ac:dyDescent="0.25">
      <c r="B107" s="53" t="s">
        <v>191</v>
      </c>
    </row>
    <row r="108" spans="1:13" ht="12.75" customHeight="1" x14ac:dyDescent="0.25">
      <c r="B108" s="53" t="s">
        <v>192</v>
      </c>
      <c r="K108" s="39"/>
      <c r="L108" s="39"/>
      <c r="M108" s="39"/>
    </row>
    <row r="109" spans="1:13" x14ac:dyDescent="0.25">
      <c r="A109" s="6"/>
      <c r="B109" s="6"/>
      <c r="C109" s="6"/>
      <c r="D109" s="6"/>
      <c r="K109" s="39"/>
      <c r="L109" s="39"/>
      <c r="M109" s="39"/>
    </row>
    <row r="110" spans="1:13" x14ac:dyDescent="0.25">
      <c r="A110" s="6"/>
      <c r="B110" s="6"/>
      <c r="C110" s="6"/>
      <c r="D110" s="6"/>
      <c r="K110" s="39"/>
      <c r="L110" s="39"/>
      <c r="M110" s="39"/>
    </row>
    <row r="111" spans="1:13" x14ac:dyDescent="0.25">
      <c r="A111" s="6"/>
      <c r="B111" s="6"/>
      <c r="C111" s="6"/>
      <c r="D111" s="6"/>
      <c r="K111" s="39"/>
      <c r="L111" s="39"/>
      <c r="M111" s="39"/>
    </row>
    <row r="112" spans="1:13" ht="12.75" customHeight="1" x14ac:dyDescent="0.25">
      <c r="K112" s="39"/>
      <c r="L112" s="39"/>
      <c r="M112" s="39"/>
    </row>
    <row r="113" spans="1:13" ht="18" customHeight="1" x14ac:dyDescent="0.25">
      <c r="B113" s="102" t="s">
        <v>193</v>
      </c>
      <c r="C113" s="102"/>
      <c r="D113" s="102"/>
      <c r="E113" s="102"/>
      <c r="F113" s="102"/>
      <c r="G113" s="102"/>
      <c r="H113" s="102"/>
      <c r="I113" s="102"/>
      <c r="J113" s="102"/>
      <c r="K113" s="102"/>
      <c r="L113" s="39"/>
      <c r="M113" s="39"/>
    </row>
    <row r="114" spans="1:13" x14ac:dyDescent="0.25">
      <c r="B114" s="125" t="s">
        <v>110</v>
      </c>
      <c r="C114" s="93" t="s">
        <v>117</v>
      </c>
      <c r="D114" s="94"/>
      <c r="E114" s="94"/>
      <c r="F114" s="95"/>
      <c r="G114" s="96" t="s">
        <v>123</v>
      </c>
      <c r="H114" s="96"/>
      <c r="I114" s="96"/>
      <c r="J114" s="96"/>
      <c r="K114" s="96"/>
      <c r="L114" s="39"/>
      <c r="M114" s="39"/>
    </row>
    <row r="115" spans="1:13" x14ac:dyDescent="0.25">
      <c r="B115" s="126"/>
      <c r="C115" s="36" t="s">
        <v>84</v>
      </c>
      <c r="D115" s="36" t="s">
        <v>85</v>
      </c>
      <c r="E115" s="24" t="s">
        <v>102</v>
      </c>
      <c r="F115" s="24" t="s">
        <v>159</v>
      </c>
      <c r="G115" s="40" t="s">
        <v>86</v>
      </c>
      <c r="H115" s="40" t="s">
        <v>87</v>
      </c>
      <c r="I115" s="40" t="s">
        <v>88</v>
      </c>
      <c r="J115" s="33" t="s">
        <v>102</v>
      </c>
      <c r="K115" s="33" t="s">
        <v>159</v>
      </c>
      <c r="L115" s="39"/>
      <c r="M115" s="39"/>
    </row>
    <row r="116" spans="1:13" x14ac:dyDescent="0.25">
      <c r="B116" s="11" t="s">
        <v>167</v>
      </c>
      <c r="C116" s="26">
        <v>1720</v>
      </c>
      <c r="D116" s="26">
        <v>1720</v>
      </c>
      <c r="E116" s="16">
        <f>+C116+D116</f>
        <v>3440</v>
      </c>
      <c r="F116" s="25">
        <f>E116/$E$123</f>
        <v>0.29411764705882354</v>
      </c>
      <c r="G116" s="41">
        <v>1878</v>
      </c>
      <c r="H116" s="41">
        <v>2066</v>
      </c>
      <c r="I116" s="41">
        <v>1856</v>
      </c>
      <c r="J116" s="41">
        <f>+G116+H116+I116</f>
        <v>5800</v>
      </c>
      <c r="K116" s="44">
        <f>J116/$J$123</f>
        <v>0.28490028490028491</v>
      </c>
    </row>
    <row r="117" spans="1:13" x14ac:dyDescent="0.25">
      <c r="B117" s="11" t="s">
        <v>168</v>
      </c>
      <c r="C117" s="26">
        <v>1025</v>
      </c>
      <c r="D117" s="26">
        <v>1025</v>
      </c>
      <c r="E117" s="16">
        <f t="shared" ref="E117:E122" si="19">+C117+D117</f>
        <v>2050</v>
      </c>
      <c r="F117" s="32">
        <f t="shared" ref="F117:F122" si="20">E117/$E$123</f>
        <v>0.17527359781121751</v>
      </c>
      <c r="G117" s="41">
        <v>1223</v>
      </c>
      <c r="H117" s="41">
        <v>1306</v>
      </c>
      <c r="I117" s="41">
        <v>1169</v>
      </c>
      <c r="J117" s="41">
        <f t="shared" ref="J117:J122" si="21">+G117+H117+I117</f>
        <v>3698</v>
      </c>
      <c r="K117" s="44">
        <f t="shared" ref="K117:K122" si="22">J117/$J$123</f>
        <v>0.18164849199331959</v>
      </c>
    </row>
    <row r="118" spans="1:13" x14ac:dyDescent="0.25">
      <c r="B118" s="11" t="s">
        <v>169</v>
      </c>
      <c r="C118" s="26">
        <v>1293</v>
      </c>
      <c r="D118" s="26">
        <v>1293</v>
      </c>
      <c r="E118" s="16">
        <f t="shared" si="19"/>
        <v>2586</v>
      </c>
      <c r="F118" s="32">
        <f t="shared" si="20"/>
        <v>0.22110123119015049</v>
      </c>
      <c r="G118" s="41">
        <v>1554</v>
      </c>
      <c r="H118" s="41">
        <v>1677</v>
      </c>
      <c r="I118" s="41">
        <v>1518</v>
      </c>
      <c r="J118" s="41">
        <f t="shared" si="21"/>
        <v>4749</v>
      </c>
      <c r="K118" s="44">
        <f t="shared" si="22"/>
        <v>0.23327438844680223</v>
      </c>
    </row>
    <row r="119" spans="1:13" x14ac:dyDescent="0.25">
      <c r="B119" s="11" t="s">
        <v>170</v>
      </c>
      <c r="C119" s="26">
        <v>1645</v>
      </c>
      <c r="D119" s="26">
        <v>1645</v>
      </c>
      <c r="E119" s="16">
        <f t="shared" si="19"/>
        <v>3290</v>
      </c>
      <c r="F119" s="32">
        <f t="shared" si="20"/>
        <v>0.28129274965800272</v>
      </c>
      <c r="G119" s="41">
        <v>1909</v>
      </c>
      <c r="H119" s="41">
        <v>1981</v>
      </c>
      <c r="I119" s="41">
        <v>1746</v>
      </c>
      <c r="J119" s="41">
        <f t="shared" si="21"/>
        <v>5636</v>
      </c>
      <c r="K119" s="44">
        <f t="shared" si="22"/>
        <v>0.27684448374103549</v>
      </c>
    </row>
    <row r="120" spans="1:13" x14ac:dyDescent="0.25">
      <c r="B120" s="11" t="s">
        <v>171</v>
      </c>
      <c r="C120" s="26">
        <v>143</v>
      </c>
      <c r="D120" s="26">
        <v>143</v>
      </c>
      <c r="E120" s="16">
        <f t="shared" si="19"/>
        <v>286</v>
      </c>
      <c r="F120" s="32">
        <f t="shared" si="20"/>
        <v>2.4452804377564981E-2</v>
      </c>
      <c r="G120" s="41">
        <v>140</v>
      </c>
      <c r="H120" s="41">
        <v>158</v>
      </c>
      <c r="I120" s="41">
        <v>131</v>
      </c>
      <c r="J120" s="41">
        <f t="shared" si="21"/>
        <v>429</v>
      </c>
      <c r="K120" s="44">
        <f t="shared" si="22"/>
        <v>2.1072796934865901E-2</v>
      </c>
    </row>
    <row r="121" spans="1:13" x14ac:dyDescent="0.25">
      <c r="B121" s="11" t="s">
        <v>172</v>
      </c>
      <c r="C121" s="26">
        <v>21</v>
      </c>
      <c r="D121" s="26">
        <v>21</v>
      </c>
      <c r="E121" s="16">
        <f t="shared" si="19"/>
        <v>42</v>
      </c>
      <c r="F121" s="32">
        <f t="shared" si="20"/>
        <v>3.5909712722298221E-3</v>
      </c>
      <c r="G121" s="41">
        <v>13</v>
      </c>
      <c r="H121" s="41">
        <v>18</v>
      </c>
      <c r="I121" s="41">
        <v>13</v>
      </c>
      <c r="J121" s="41">
        <f t="shared" si="21"/>
        <v>44</v>
      </c>
      <c r="K121" s="44">
        <f t="shared" si="22"/>
        <v>2.1613125061400924E-3</v>
      </c>
    </row>
    <row r="122" spans="1:13" x14ac:dyDescent="0.25">
      <c r="B122" s="11" t="s">
        <v>173</v>
      </c>
      <c r="C122" s="26">
        <v>1</v>
      </c>
      <c r="D122" s="26">
        <v>1</v>
      </c>
      <c r="E122" s="16">
        <f t="shared" si="19"/>
        <v>2</v>
      </c>
      <c r="F122" s="32">
        <f t="shared" si="20"/>
        <v>1.7099863201094391E-4</v>
      </c>
      <c r="G122" s="41">
        <v>0</v>
      </c>
      <c r="H122" s="41">
        <v>2</v>
      </c>
      <c r="I122" s="41">
        <v>0</v>
      </c>
      <c r="J122" s="41">
        <f t="shared" si="21"/>
        <v>2</v>
      </c>
      <c r="K122" s="44">
        <f t="shared" si="22"/>
        <v>9.8241477551822383E-5</v>
      </c>
    </row>
    <row r="123" spans="1:13" ht="25.5" x14ac:dyDescent="0.25">
      <c r="B123" s="31" t="s">
        <v>196</v>
      </c>
      <c r="C123" s="26">
        <v>5848</v>
      </c>
      <c r="D123" s="26">
        <v>5848</v>
      </c>
      <c r="E123" s="16">
        <f t="shared" ref="E123" si="23">+C123+D123</f>
        <v>11696</v>
      </c>
      <c r="F123" s="25">
        <f>E123/$E$123</f>
        <v>1</v>
      </c>
      <c r="G123" s="41">
        <v>6717</v>
      </c>
      <c r="H123" s="41">
        <v>7208</v>
      </c>
      <c r="I123" s="41">
        <v>6433</v>
      </c>
      <c r="J123" s="41">
        <f t="shared" ref="J123" si="24">+G123+H123+I123</f>
        <v>20358</v>
      </c>
      <c r="K123" s="44">
        <f>J123/$J$123</f>
        <v>1</v>
      </c>
      <c r="L123" s="39"/>
      <c r="M123" s="39"/>
    </row>
    <row r="124" spans="1:13" x14ac:dyDescent="0.25">
      <c r="B124" s="53" t="s">
        <v>197</v>
      </c>
      <c r="C124" s="38"/>
      <c r="D124" s="38"/>
      <c r="E124" s="39"/>
      <c r="F124" s="12"/>
      <c r="G124" s="39"/>
      <c r="H124" s="39"/>
      <c r="I124" s="39"/>
      <c r="J124" s="39"/>
      <c r="K124" s="12"/>
      <c r="L124" s="39"/>
      <c r="M124" s="39"/>
    </row>
    <row r="125" spans="1:13" x14ac:dyDescent="0.25">
      <c r="B125" s="53" t="s">
        <v>198</v>
      </c>
      <c r="C125" s="38"/>
      <c r="D125" s="38"/>
      <c r="E125" s="39"/>
      <c r="F125" s="12"/>
      <c r="G125" s="39"/>
      <c r="H125" s="39"/>
      <c r="I125" s="39"/>
      <c r="J125" s="39"/>
      <c r="K125" s="12"/>
      <c r="L125" s="39"/>
      <c r="M125" s="39"/>
    </row>
    <row r="126" spans="1:13" x14ac:dyDescent="0.25">
      <c r="A126" s="53"/>
      <c r="B126" s="38"/>
      <c r="C126" s="38"/>
      <c r="D126" s="39"/>
      <c r="E126" s="12"/>
      <c r="F126" s="39"/>
      <c r="G126" s="39"/>
      <c r="H126" s="39"/>
      <c r="I126" s="39"/>
      <c r="J126" s="12"/>
      <c r="K126" s="39"/>
      <c r="L126" s="39"/>
      <c r="M126" s="39"/>
    </row>
    <row r="127" spans="1:13" ht="27.75" customHeight="1" x14ac:dyDescent="0.25">
      <c r="A127" s="102" t="s">
        <v>195</v>
      </c>
      <c r="B127" s="102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  <c r="M127" s="39"/>
    </row>
    <row r="128" spans="1:13" ht="15" customHeight="1" x14ac:dyDescent="0.25">
      <c r="A128" s="125" t="s">
        <v>110</v>
      </c>
      <c r="B128" s="85" t="s">
        <v>124</v>
      </c>
      <c r="C128" s="85"/>
      <c r="D128" s="85"/>
      <c r="E128" s="85"/>
      <c r="F128" s="85"/>
      <c r="G128" s="96" t="s">
        <v>125</v>
      </c>
      <c r="H128" s="96"/>
      <c r="I128" s="96"/>
      <c r="J128" s="96"/>
      <c r="K128" s="96"/>
      <c r="L128" s="96"/>
      <c r="M128" s="39"/>
    </row>
    <row r="129" spans="1:13" x14ac:dyDescent="0.25">
      <c r="A129" s="126"/>
      <c r="B129" s="37" t="s">
        <v>89</v>
      </c>
      <c r="C129" s="37" t="s">
        <v>90</v>
      </c>
      <c r="D129" s="37" t="s">
        <v>91</v>
      </c>
      <c r="E129" s="24" t="s">
        <v>102</v>
      </c>
      <c r="F129" s="24" t="s">
        <v>121</v>
      </c>
      <c r="G129" s="40" t="s">
        <v>92</v>
      </c>
      <c r="H129" s="40" t="s">
        <v>93</v>
      </c>
      <c r="I129" s="40" t="s">
        <v>94</v>
      </c>
      <c r="J129" s="40" t="s">
        <v>95</v>
      </c>
      <c r="K129" s="43" t="s">
        <v>102</v>
      </c>
      <c r="L129" s="43" t="s">
        <v>121</v>
      </c>
      <c r="M129" s="39"/>
    </row>
    <row r="130" spans="1:13" x14ac:dyDescent="0.25">
      <c r="A130" s="11" t="s">
        <v>167</v>
      </c>
      <c r="B130" s="16">
        <v>1687</v>
      </c>
      <c r="C130" s="16">
        <v>1437</v>
      </c>
      <c r="D130" s="16">
        <v>1510</v>
      </c>
      <c r="E130" s="16">
        <f>SUM(B130:D130)</f>
        <v>4634</v>
      </c>
      <c r="F130" s="25">
        <f>E130/$E$137</f>
        <v>0.28730857461714926</v>
      </c>
      <c r="G130" s="41">
        <v>1534</v>
      </c>
      <c r="H130" s="41">
        <v>1316</v>
      </c>
      <c r="I130" s="41">
        <v>982</v>
      </c>
      <c r="J130" s="41">
        <v>745</v>
      </c>
      <c r="K130" s="41">
        <f>SUM(G130:J130)</f>
        <v>4577</v>
      </c>
      <c r="L130" s="44">
        <f>K130/$K$137</f>
        <v>0.2872113453815261</v>
      </c>
      <c r="M130" s="39"/>
    </row>
    <row r="131" spans="1:13" x14ac:dyDescent="0.25">
      <c r="A131" s="11" t="s">
        <v>168</v>
      </c>
      <c r="B131" s="16">
        <v>1055</v>
      </c>
      <c r="C131" s="16">
        <v>884</v>
      </c>
      <c r="D131" s="16">
        <v>966</v>
      </c>
      <c r="E131" s="16">
        <f t="shared" ref="E131:E136" si="25">SUM(B131:D131)</f>
        <v>2905</v>
      </c>
      <c r="F131" s="32">
        <f t="shared" ref="F131:F136" si="26">E131/$E$137</f>
        <v>0.18011036022072044</v>
      </c>
      <c r="G131" s="41">
        <v>985</v>
      </c>
      <c r="H131" s="41">
        <v>940</v>
      </c>
      <c r="I131" s="41">
        <v>613</v>
      </c>
      <c r="J131" s="41">
        <v>493</v>
      </c>
      <c r="K131" s="41">
        <f t="shared" ref="K131:K136" si="27">SUM(G131:J131)</f>
        <v>3031</v>
      </c>
      <c r="L131" s="44">
        <f t="shared" ref="L131:L136" si="28">K131/$K$137</f>
        <v>0.19019829317269077</v>
      </c>
      <c r="M131" s="39"/>
    </row>
    <row r="132" spans="1:13" x14ac:dyDescent="0.25">
      <c r="A132" s="11" t="s">
        <v>169</v>
      </c>
      <c r="B132" s="16">
        <v>1414</v>
      </c>
      <c r="C132" s="16">
        <v>1155</v>
      </c>
      <c r="D132" s="16">
        <v>1164</v>
      </c>
      <c r="E132" s="16">
        <f t="shared" si="25"/>
        <v>3733</v>
      </c>
      <c r="F132" s="32">
        <f t="shared" si="26"/>
        <v>0.23144646289292578</v>
      </c>
      <c r="G132" s="41">
        <v>1249</v>
      </c>
      <c r="H132" s="41">
        <v>1137</v>
      </c>
      <c r="I132" s="41">
        <v>801</v>
      </c>
      <c r="J132" s="41">
        <v>548</v>
      </c>
      <c r="K132" s="41">
        <f t="shared" si="27"/>
        <v>3735</v>
      </c>
      <c r="L132" s="44">
        <f t="shared" si="28"/>
        <v>0.234375</v>
      </c>
      <c r="M132" s="39"/>
    </row>
    <row r="133" spans="1:13" x14ac:dyDescent="0.25">
      <c r="A133" s="11" t="s">
        <v>170</v>
      </c>
      <c r="B133" s="16">
        <v>1514</v>
      </c>
      <c r="C133" s="16">
        <v>1375</v>
      </c>
      <c r="D133" s="16">
        <v>1507</v>
      </c>
      <c r="E133" s="16">
        <f t="shared" si="25"/>
        <v>4396</v>
      </c>
      <c r="F133" s="32">
        <f t="shared" si="26"/>
        <v>0.27255254510509019</v>
      </c>
      <c r="G133" s="41">
        <v>1462</v>
      </c>
      <c r="H133" s="41">
        <v>1226</v>
      </c>
      <c r="I133" s="41">
        <v>831</v>
      </c>
      <c r="J133" s="41">
        <v>684</v>
      </c>
      <c r="K133" s="41">
        <f t="shared" si="27"/>
        <v>4203</v>
      </c>
      <c r="L133" s="44">
        <f t="shared" si="28"/>
        <v>0.26374246987951805</v>
      </c>
      <c r="M133" s="39"/>
    </row>
    <row r="134" spans="1:13" x14ac:dyDescent="0.25">
      <c r="A134" s="11" t="s">
        <v>171</v>
      </c>
      <c r="B134" s="16">
        <v>167</v>
      </c>
      <c r="C134" s="16">
        <v>139</v>
      </c>
      <c r="D134" s="16">
        <v>119</v>
      </c>
      <c r="E134" s="16">
        <f t="shared" si="25"/>
        <v>425</v>
      </c>
      <c r="F134" s="32">
        <f t="shared" si="26"/>
        <v>2.63500527001054E-2</v>
      </c>
      <c r="G134" s="41">
        <v>113</v>
      </c>
      <c r="H134" s="41">
        <v>78</v>
      </c>
      <c r="I134" s="41">
        <v>92</v>
      </c>
      <c r="J134" s="41">
        <v>77</v>
      </c>
      <c r="K134" s="41">
        <f t="shared" si="27"/>
        <v>360</v>
      </c>
      <c r="L134" s="44">
        <f t="shared" si="28"/>
        <v>2.2590361445783132E-2</v>
      </c>
      <c r="M134" s="39"/>
    </row>
    <row r="135" spans="1:13" x14ac:dyDescent="0.25">
      <c r="A135" s="11" t="s">
        <v>172</v>
      </c>
      <c r="B135" s="16">
        <v>16</v>
      </c>
      <c r="C135" s="16">
        <v>11</v>
      </c>
      <c r="D135" s="16">
        <v>6</v>
      </c>
      <c r="E135" s="16">
        <f t="shared" si="25"/>
        <v>33</v>
      </c>
      <c r="F135" s="32">
        <f t="shared" si="26"/>
        <v>2.0460040920081842E-3</v>
      </c>
      <c r="G135" s="41">
        <v>9</v>
      </c>
      <c r="H135" s="41">
        <v>5</v>
      </c>
      <c r="I135" s="41">
        <v>6</v>
      </c>
      <c r="J135" s="41">
        <v>7</v>
      </c>
      <c r="K135" s="41">
        <f t="shared" si="27"/>
        <v>27</v>
      </c>
      <c r="L135" s="44">
        <f t="shared" si="28"/>
        <v>1.694277108433735E-3</v>
      </c>
      <c r="M135" s="39"/>
    </row>
    <row r="136" spans="1:13" x14ac:dyDescent="0.25">
      <c r="A136" s="11" t="s">
        <v>173</v>
      </c>
      <c r="B136" s="16">
        <v>0</v>
      </c>
      <c r="C136" s="16">
        <v>1</v>
      </c>
      <c r="D136" s="16">
        <v>2</v>
      </c>
      <c r="E136" s="16">
        <f t="shared" si="25"/>
        <v>3</v>
      </c>
      <c r="F136" s="32">
        <f t="shared" si="26"/>
        <v>1.8600037200074401E-4</v>
      </c>
      <c r="G136" s="41">
        <v>1</v>
      </c>
      <c r="H136" s="41">
        <v>2</v>
      </c>
      <c r="I136" s="41">
        <v>0</v>
      </c>
      <c r="J136" s="41">
        <v>0</v>
      </c>
      <c r="K136" s="41">
        <f t="shared" si="27"/>
        <v>3</v>
      </c>
      <c r="L136" s="44">
        <f t="shared" si="28"/>
        <v>1.8825301204819278E-4</v>
      </c>
      <c r="M136" s="39"/>
    </row>
    <row r="137" spans="1:13" ht="25.5" x14ac:dyDescent="0.25">
      <c r="A137" s="31" t="s">
        <v>196</v>
      </c>
      <c r="B137" s="16">
        <v>5853</v>
      </c>
      <c r="C137" s="16">
        <v>5002</v>
      </c>
      <c r="D137" s="16">
        <v>5274</v>
      </c>
      <c r="E137" s="16">
        <f>SUM(B137:D137)</f>
        <v>16129</v>
      </c>
      <c r="F137" s="25">
        <f>E137/$E$137</f>
        <v>1</v>
      </c>
      <c r="G137" s="41">
        <v>5353</v>
      </c>
      <c r="H137" s="41">
        <v>4704</v>
      </c>
      <c r="I137" s="41">
        <v>3325</v>
      </c>
      <c r="J137" s="41">
        <v>2554</v>
      </c>
      <c r="K137" s="41">
        <f t="shared" ref="K137" si="29">SUM(G137:J137)</f>
        <v>15936</v>
      </c>
      <c r="L137" s="44">
        <f>K137/$K$137</f>
        <v>1</v>
      </c>
      <c r="M137" s="39"/>
    </row>
    <row r="138" spans="1:13" ht="12.75" customHeight="1" x14ac:dyDescent="0.25">
      <c r="A138" s="82" t="s">
        <v>199</v>
      </c>
      <c r="B138" s="82"/>
      <c r="C138" s="82"/>
      <c r="D138" s="82"/>
      <c r="E138" s="82"/>
      <c r="F138" s="39"/>
      <c r="G138" s="39"/>
      <c r="H138" s="39"/>
      <c r="I138" s="39"/>
      <c r="J138" s="12"/>
      <c r="K138" s="39"/>
      <c r="L138" s="39"/>
      <c r="M138" s="39"/>
    </row>
    <row r="139" spans="1:13" x14ac:dyDescent="0.25">
      <c r="A139" s="38"/>
      <c r="B139" s="38"/>
      <c r="C139" s="38"/>
      <c r="D139" s="39"/>
      <c r="E139" s="12"/>
      <c r="F139" s="39"/>
      <c r="G139" s="39"/>
      <c r="H139" s="39"/>
      <c r="I139" s="39"/>
      <c r="J139" s="12"/>
      <c r="K139" s="39"/>
      <c r="L139" s="39"/>
      <c r="M139" s="39"/>
    </row>
    <row r="140" spans="1:13" x14ac:dyDescent="0.25">
      <c r="A140" s="38"/>
      <c r="B140" s="38"/>
      <c r="C140" s="38"/>
      <c r="D140" s="39"/>
      <c r="E140" s="12"/>
      <c r="F140" s="39"/>
      <c r="G140" s="39"/>
      <c r="H140" s="39"/>
      <c r="I140" s="39"/>
      <c r="J140" s="39"/>
      <c r="K140" s="39"/>
      <c r="L140" s="39"/>
      <c r="M140" s="39"/>
    </row>
    <row r="141" spans="1:13" ht="21.75" customHeight="1" x14ac:dyDescent="0.25">
      <c r="A141" s="38"/>
      <c r="B141" s="102" t="s">
        <v>200</v>
      </c>
      <c r="C141" s="102"/>
      <c r="D141" s="102"/>
      <c r="E141" s="102"/>
      <c r="F141" s="102"/>
      <c r="G141" s="102"/>
      <c r="H141" s="102"/>
      <c r="I141" s="102"/>
      <c r="J141" s="102"/>
      <c r="K141" s="39"/>
      <c r="L141" s="39"/>
      <c r="M141" s="39"/>
    </row>
    <row r="142" spans="1:13" ht="12.75" customHeight="1" x14ac:dyDescent="0.25">
      <c r="B142" s="102" t="s">
        <v>126</v>
      </c>
      <c r="C142" s="102"/>
      <c r="D142" s="102"/>
      <c r="E142" s="102"/>
      <c r="F142" s="102"/>
      <c r="G142" s="102"/>
      <c r="H142" s="130" t="s">
        <v>99</v>
      </c>
      <c r="I142" s="114" t="s">
        <v>127</v>
      </c>
      <c r="J142" s="114"/>
      <c r="K142" s="39"/>
      <c r="L142" s="39"/>
    </row>
    <row r="143" spans="1:13" ht="23.25" customHeight="1" x14ac:dyDescent="0.25">
      <c r="B143" s="11" t="s">
        <v>110</v>
      </c>
      <c r="C143" s="37" t="s">
        <v>96</v>
      </c>
      <c r="D143" s="37" t="s">
        <v>97</v>
      </c>
      <c r="E143" s="37" t="s">
        <v>98</v>
      </c>
      <c r="F143" s="24" t="s">
        <v>102</v>
      </c>
      <c r="G143" s="24" t="s">
        <v>121</v>
      </c>
      <c r="H143" s="130"/>
      <c r="I143" s="114"/>
      <c r="J143" s="114"/>
      <c r="K143" s="39"/>
      <c r="L143" s="39"/>
    </row>
    <row r="144" spans="1:13" x14ac:dyDescent="0.25">
      <c r="B144" s="11" t="s">
        <v>167</v>
      </c>
      <c r="C144" s="16">
        <v>617</v>
      </c>
      <c r="D144" s="16">
        <v>578</v>
      </c>
      <c r="E144" s="16">
        <v>1205</v>
      </c>
      <c r="F144" s="16">
        <f>SUM(C144:E144)</f>
        <v>2400</v>
      </c>
      <c r="G144" s="76">
        <f>F144/$F$151</f>
        <v>0.35408675125405725</v>
      </c>
      <c r="H144" s="41">
        <v>11252</v>
      </c>
      <c r="I144" s="113">
        <f>H144/$H$151</f>
        <v>0.1201828590959583</v>
      </c>
      <c r="J144" s="113"/>
      <c r="K144" s="39"/>
      <c r="L144" s="39"/>
    </row>
    <row r="145" spans="1:13" x14ac:dyDescent="0.25">
      <c r="B145" s="11" t="s">
        <v>168</v>
      </c>
      <c r="C145" s="16">
        <v>405</v>
      </c>
      <c r="D145" s="16">
        <v>338</v>
      </c>
      <c r="E145" s="16">
        <v>735</v>
      </c>
      <c r="F145" s="16">
        <f t="shared" ref="F145:F150" si="30">SUM(C145:E145)</f>
        <v>1478</v>
      </c>
      <c r="G145" s="76">
        <f t="shared" ref="G145:G150" si="31">F145/$F$151</f>
        <v>0.21805842431395692</v>
      </c>
      <c r="H145" s="41">
        <v>15570</v>
      </c>
      <c r="I145" s="113">
        <f t="shared" ref="I145:I150" si="32">H145/$H$151</f>
        <v>0.16630351192002052</v>
      </c>
      <c r="J145" s="113"/>
      <c r="K145" s="39"/>
      <c r="L145" s="39"/>
    </row>
    <row r="146" spans="1:13" x14ac:dyDescent="0.25">
      <c r="B146" s="11" t="s">
        <v>169</v>
      </c>
      <c r="C146" s="16">
        <v>505</v>
      </c>
      <c r="D146" s="16">
        <v>468</v>
      </c>
      <c r="E146" s="16">
        <v>933</v>
      </c>
      <c r="F146" s="16">
        <f t="shared" si="30"/>
        <v>1906</v>
      </c>
      <c r="G146" s="76">
        <f t="shared" si="31"/>
        <v>0.28120389495426379</v>
      </c>
      <c r="H146" s="41">
        <v>8380</v>
      </c>
      <c r="I146" s="113">
        <f t="shared" si="32"/>
        <v>8.9506964026318039E-2</v>
      </c>
      <c r="J146" s="113"/>
      <c r="K146" s="39"/>
      <c r="L146" s="39"/>
    </row>
    <row r="147" spans="1:13" x14ac:dyDescent="0.25">
      <c r="B147" s="11" t="s">
        <v>170</v>
      </c>
      <c r="C147" s="16">
        <v>548</v>
      </c>
      <c r="D147" s="16">
        <v>522</v>
      </c>
      <c r="E147" s="16">
        <v>980</v>
      </c>
      <c r="F147" s="16">
        <f t="shared" si="30"/>
        <v>2050</v>
      </c>
      <c r="G147" s="76">
        <f t="shared" si="31"/>
        <v>0.30244910002950726</v>
      </c>
      <c r="H147" s="41">
        <v>16528</v>
      </c>
      <c r="I147" s="113">
        <f t="shared" si="32"/>
        <v>0.17653593095787404</v>
      </c>
      <c r="J147" s="113"/>
      <c r="K147" s="39"/>
      <c r="L147" s="39"/>
    </row>
    <row r="148" spans="1:13" x14ac:dyDescent="0.25">
      <c r="B148" s="11" t="s">
        <v>171</v>
      </c>
      <c r="C148" s="16">
        <v>50</v>
      </c>
      <c r="D148" s="16">
        <v>39</v>
      </c>
      <c r="E148" s="16">
        <v>82</v>
      </c>
      <c r="F148" s="16">
        <f t="shared" si="30"/>
        <v>171</v>
      </c>
      <c r="G148" s="76">
        <f t="shared" si="31"/>
        <v>2.5228681026851579E-2</v>
      </c>
      <c r="H148" s="41">
        <v>9055</v>
      </c>
      <c r="I148" s="113">
        <f t="shared" si="32"/>
        <v>9.6716653849440309E-2</v>
      </c>
      <c r="J148" s="113"/>
      <c r="K148" s="39"/>
      <c r="L148" s="39"/>
    </row>
    <row r="149" spans="1:13" x14ac:dyDescent="0.25">
      <c r="B149" s="11" t="s">
        <v>172</v>
      </c>
      <c r="C149" s="16">
        <v>6</v>
      </c>
      <c r="D149" s="16">
        <v>4</v>
      </c>
      <c r="E149" s="16">
        <v>2</v>
      </c>
      <c r="F149" s="16">
        <f t="shared" si="30"/>
        <v>12</v>
      </c>
      <c r="G149" s="76">
        <f t="shared" si="31"/>
        <v>1.7704337562702863E-3</v>
      </c>
      <c r="H149" s="41">
        <v>22618</v>
      </c>
      <c r="I149" s="113">
        <f t="shared" si="32"/>
        <v>0.24158335469537726</v>
      </c>
      <c r="J149" s="113"/>
      <c r="K149" s="39"/>
      <c r="L149" s="39"/>
    </row>
    <row r="150" spans="1:13" x14ac:dyDescent="0.25">
      <c r="B150" s="11" t="s">
        <v>173</v>
      </c>
      <c r="C150" s="16">
        <v>0</v>
      </c>
      <c r="D150" s="16">
        <v>0</v>
      </c>
      <c r="E150" s="16">
        <v>0</v>
      </c>
      <c r="F150" s="16">
        <f t="shared" si="30"/>
        <v>0</v>
      </c>
      <c r="G150" s="76">
        <f t="shared" si="31"/>
        <v>0</v>
      </c>
      <c r="H150" s="41">
        <v>10221</v>
      </c>
      <c r="I150" s="113">
        <f t="shared" si="32"/>
        <v>0.10917072545501154</v>
      </c>
      <c r="J150" s="113"/>
      <c r="K150" s="39"/>
      <c r="L150" s="39"/>
    </row>
    <row r="151" spans="1:13" ht="25.5" x14ac:dyDescent="0.25">
      <c r="B151" s="31" t="s">
        <v>196</v>
      </c>
      <c r="C151" s="16">
        <v>2131</v>
      </c>
      <c r="D151" s="16">
        <v>1949</v>
      </c>
      <c r="E151" s="16">
        <v>2698</v>
      </c>
      <c r="F151" s="16">
        <f>SUM(C151:E151)</f>
        <v>6778</v>
      </c>
      <c r="G151" s="25">
        <f>F151/$F$151</f>
        <v>1</v>
      </c>
      <c r="H151" s="41">
        <v>93624</v>
      </c>
      <c r="I151" s="87">
        <f>H151/$H$151</f>
        <v>1</v>
      </c>
      <c r="J151" s="88"/>
      <c r="K151" s="39"/>
      <c r="L151" s="39"/>
    </row>
    <row r="152" spans="1:13" ht="12.75" customHeight="1" x14ac:dyDescent="0.25">
      <c r="B152" s="82" t="s">
        <v>201</v>
      </c>
      <c r="C152" s="82"/>
      <c r="D152" s="82"/>
      <c r="E152" s="82"/>
      <c r="F152" s="82"/>
      <c r="G152" s="82"/>
      <c r="H152" s="82"/>
      <c r="I152" s="39"/>
      <c r="J152" s="39"/>
      <c r="K152" s="39"/>
      <c r="L152" s="39"/>
    </row>
    <row r="153" spans="1:13" x14ac:dyDescent="0.25">
      <c r="F153" s="12"/>
      <c r="G153" s="39"/>
      <c r="H153" s="39"/>
      <c r="I153" s="39"/>
      <c r="J153" s="39"/>
      <c r="K153" s="39"/>
      <c r="L153" s="39"/>
    </row>
    <row r="154" spans="1:13" x14ac:dyDescent="0.25">
      <c r="J154" s="12"/>
      <c r="K154" s="39"/>
      <c r="L154" s="39"/>
    </row>
    <row r="155" spans="1:13" x14ac:dyDescent="0.25">
      <c r="A155" s="30"/>
      <c r="B155" s="30"/>
      <c r="C155" s="30"/>
      <c r="D155" s="30"/>
      <c r="E155" s="12"/>
      <c r="F155" s="39"/>
      <c r="G155" s="39"/>
      <c r="H155" s="39"/>
      <c r="I155" s="39"/>
      <c r="J155" s="12"/>
      <c r="K155" s="39"/>
      <c r="L155" s="39"/>
      <c r="M155" s="39"/>
    </row>
    <row r="156" spans="1:13" x14ac:dyDescent="0.25">
      <c r="A156" s="38"/>
      <c r="B156" s="38"/>
      <c r="C156" s="38"/>
      <c r="D156" s="39"/>
      <c r="E156" s="12"/>
      <c r="F156" s="39"/>
      <c r="G156" s="39"/>
      <c r="H156" s="39"/>
      <c r="I156" s="39"/>
      <c r="J156" s="12"/>
      <c r="K156" s="39"/>
      <c r="L156" s="39"/>
      <c r="M156" s="39"/>
    </row>
    <row r="157" spans="1:13" ht="31.5" customHeight="1" x14ac:dyDescent="0.25">
      <c r="B157" s="110" t="s">
        <v>202</v>
      </c>
      <c r="C157" s="111"/>
      <c r="D157" s="111"/>
      <c r="E157" s="111"/>
      <c r="F157" s="111"/>
      <c r="G157" s="111"/>
      <c r="H157" s="112"/>
      <c r="I157" s="127" t="s">
        <v>203</v>
      </c>
      <c r="J157" s="128"/>
      <c r="K157" s="128"/>
      <c r="L157" s="129"/>
    </row>
    <row r="158" spans="1:13" x14ac:dyDescent="0.25">
      <c r="B158" s="23" t="s">
        <v>134</v>
      </c>
      <c r="C158" s="54" t="s">
        <v>23</v>
      </c>
      <c r="D158" s="54" t="s">
        <v>24</v>
      </c>
      <c r="E158" s="54" t="s">
        <v>50</v>
      </c>
      <c r="F158" s="23" t="s">
        <v>23</v>
      </c>
      <c r="G158" s="23" t="s">
        <v>24</v>
      </c>
      <c r="H158" s="23" t="s">
        <v>50</v>
      </c>
      <c r="I158" s="59"/>
      <c r="J158" s="59" t="s">
        <v>137</v>
      </c>
      <c r="K158" s="59" t="s">
        <v>138</v>
      </c>
      <c r="L158" s="59" t="s">
        <v>50</v>
      </c>
    </row>
    <row r="159" spans="1:13" x14ac:dyDescent="0.25">
      <c r="B159" s="27" t="s">
        <v>25</v>
      </c>
      <c r="C159" s="55">
        <v>1472</v>
      </c>
      <c r="D159" s="55">
        <v>4376</v>
      </c>
      <c r="E159" s="55">
        <f t="shared" ref="E159:E167" si="33">SUM(C159:D159)</f>
        <v>5848</v>
      </c>
      <c r="F159" s="15">
        <f t="shared" ref="F159:F167" si="34">+C159/E159</f>
        <v>0.25170998632010944</v>
      </c>
      <c r="G159" s="15">
        <f t="shared" ref="G159:G167" si="35">+D159/E159</f>
        <v>0.74829001367989056</v>
      </c>
      <c r="H159" s="15">
        <f t="shared" ref="H159:H167" si="36">+F159+G159</f>
        <v>1</v>
      </c>
      <c r="I159" s="66" t="s">
        <v>135</v>
      </c>
      <c r="J159" s="64">
        <f>+(C159+C160)/(E159+E160)</f>
        <v>0.34374550165539081</v>
      </c>
      <c r="K159" s="62">
        <f>+(D159+D160)/(E159+E160)</f>
        <v>0.65625449834460914</v>
      </c>
      <c r="L159" s="62">
        <f>+J159+K159</f>
        <v>1</v>
      </c>
    </row>
    <row r="160" spans="1:13" x14ac:dyDescent="0.25">
      <c r="B160" s="27" t="s">
        <v>26</v>
      </c>
      <c r="C160" s="55">
        <v>916</v>
      </c>
      <c r="D160" s="55">
        <v>183</v>
      </c>
      <c r="E160" s="55">
        <f t="shared" si="33"/>
        <v>1099</v>
      </c>
      <c r="F160" s="15">
        <f t="shared" si="34"/>
        <v>0.83348498635122836</v>
      </c>
      <c r="G160" s="15">
        <f t="shared" si="35"/>
        <v>0.16651501364877161</v>
      </c>
      <c r="H160" s="15">
        <f t="shared" si="36"/>
        <v>1</v>
      </c>
      <c r="I160" s="67"/>
      <c r="J160" s="65"/>
      <c r="K160" s="63"/>
      <c r="L160" s="63"/>
    </row>
    <row r="161" spans="1:12" ht="25.5" x14ac:dyDescent="0.25">
      <c r="B161" s="27" t="s">
        <v>27</v>
      </c>
      <c r="C161" s="55">
        <v>5833</v>
      </c>
      <c r="D161" s="55">
        <v>220</v>
      </c>
      <c r="E161" s="55">
        <f t="shared" si="33"/>
        <v>6053</v>
      </c>
      <c r="F161" s="15">
        <f t="shared" si="34"/>
        <v>0.96365438625474975</v>
      </c>
      <c r="G161" s="15">
        <f t="shared" si="35"/>
        <v>3.6345613745250291E-2</v>
      </c>
      <c r="H161" s="15">
        <f t="shared" si="36"/>
        <v>1</v>
      </c>
      <c r="I161" s="59" t="s">
        <v>139</v>
      </c>
      <c r="J161" s="57">
        <f t="shared" ref="J161:K166" si="37">+F161</f>
        <v>0.96365438625474975</v>
      </c>
      <c r="K161" s="57">
        <f t="shared" si="37"/>
        <v>3.6345613745250291E-2</v>
      </c>
      <c r="L161" s="57">
        <f t="shared" ref="L161:L166" si="38">+J161+K161</f>
        <v>1</v>
      </c>
    </row>
    <row r="162" spans="1:12" ht="25.5" x14ac:dyDescent="0.25">
      <c r="B162" s="27" t="s">
        <v>29</v>
      </c>
      <c r="C162" s="55">
        <v>7473</v>
      </c>
      <c r="D162" s="55">
        <v>748</v>
      </c>
      <c r="E162" s="55">
        <f t="shared" si="33"/>
        <v>8221</v>
      </c>
      <c r="F162" s="15">
        <f t="shared" si="34"/>
        <v>0.90901350200705511</v>
      </c>
      <c r="G162" s="15">
        <f t="shared" si="35"/>
        <v>9.0986497992944892E-2</v>
      </c>
      <c r="H162" s="15">
        <f t="shared" si="36"/>
        <v>1</v>
      </c>
      <c r="I162" s="59" t="s">
        <v>140</v>
      </c>
      <c r="J162" s="57">
        <f t="shared" si="37"/>
        <v>0.90901350200705511</v>
      </c>
      <c r="K162" s="57">
        <f t="shared" si="37"/>
        <v>9.0986497992944892E-2</v>
      </c>
      <c r="L162" s="57">
        <f t="shared" si="38"/>
        <v>1</v>
      </c>
    </row>
    <row r="163" spans="1:12" ht="25.5" x14ac:dyDescent="0.25">
      <c r="B163" s="27" t="s">
        <v>30</v>
      </c>
      <c r="C163" s="55">
        <v>5188</v>
      </c>
      <c r="D163" s="55">
        <v>210</v>
      </c>
      <c r="E163" s="55">
        <f t="shared" si="33"/>
        <v>5398</v>
      </c>
      <c r="F163" s="15">
        <f t="shared" si="34"/>
        <v>0.96109670248240087</v>
      </c>
      <c r="G163" s="15">
        <f t="shared" si="35"/>
        <v>3.8903297517599113E-2</v>
      </c>
      <c r="H163" s="15">
        <f t="shared" si="36"/>
        <v>1</v>
      </c>
      <c r="I163" s="59" t="s">
        <v>136</v>
      </c>
      <c r="J163" s="57">
        <f t="shared" si="37"/>
        <v>0.96109670248240087</v>
      </c>
      <c r="K163" s="57">
        <f t="shared" si="37"/>
        <v>3.8903297517599113E-2</v>
      </c>
      <c r="L163" s="57">
        <f t="shared" si="38"/>
        <v>1</v>
      </c>
    </row>
    <row r="164" spans="1:12" ht="25.5" customHeight="1" x14ac:dyDescent="0.25">
      <c r="B164" s="27" t="s">
        <v>28</v>
      </c>
      <c r="C164" s="55">
        <v>2285</v>
      </c>
      <c r="D164" s="55">
        <v>538</v>
      </c>
      <c r="E164" s="55">
        <f t="shared" si="33"/>
        <v>2823</v>
      </c>
      <c r="F164" s="15">
        <f t="shared" si="34"/>
        <v>0.80942260007084665</v>
      </c>
      <c r="G164" s="15">
        <f t="shared" si="35"/>
        <v>0.19057739992915337</v>
      </c>
      <c r="H164" s="15">
        <f t="shared" si="36"/>
        <v>1</v>
      </c>
      <c r="I164" s="60" t="s">
        <v>142</v>
      </c>
      <c r="J164" s="57">
        <f t="shared" si="37"/>
        <v>0.80942260007084665</v>
      </c>
      <c r="K164" s="57">
        <f t="shared" si="37"/>
        <v>0.19057739992915337</v>
      </c>
      <c r="L164" s="57">
        <f t="shared" si="38"/>
        <v>1</v>
      </c>
    </row>
    <row r="165" spans="1:12" ht="51" customHeight="1" x14ac:dyDescent="0.25">
      <c r="B165" s="27" t="s">
        <v>31</v>
      </c>
      <c r="C165" s="55">
        <v>2121</v>
      </c>
      <c r="D165" s="55">
        <v>5068</v>
      </c>
      <c r="E165" s="55">
        <f t="shared" si="33"/>
        <v>7189</v>
      </c>
      <c r="F165" s="15">
        <f t="shared" si="34"/>
        <v>0.29503407984420643</v>
      </c>
      <c r="G165" s="15">
        <f t="shared" si="35"/>
        <v>0.70496592015579362</v>
      </c>
      <c r="H165" s="15">
        <f t="shared" si="36"/>
        <v>1</v>
      </c>
      <c r="I165" s="56" t="s">
        <v>141</v>
      </c>
      <c r="J165" s="56">
        <f t="shared" si="37"/>
        <v>0.29503407984420643</v>
      </c>
      <c r="K165" s="56">
        <f t="shared" si="37"/>
        <v>0.70496592015579362</v>
      </c>
      <c r="L165" s="57">
        <f t="shared" si="38"/>
        <v>1</v>
      </c>
    </row>
    <row r="166" spans="1:12" ht="49.5" customHeight="1" x14ac:dyDescent="0.25">
      <c r="B166" s="27" t="s">
        <v>32</v>
      </c>
      <c r="C166" s="55">
        <v>947</v>
      </c>
      <c r="D166" s="55">
        <v>42764</v>
      </c>
      <c r="E166" s="55">
        <f t="shared" si="33"/>
        <v>43711</v>
      </c>
      <c r="F166" s="15">
        <f t="shared" si="34"/>
        <v>2.1665027109880809E-2</v>
      </c>
      <c r="G166" s="15">
        <f t="shared" si="35"/>
        <v>0.97833497289011917</v>
      </c>
      <c r="H166" s="15">
        <f t="shared" si="36"/>
        <v>1</v>
      </c>
      <c r="I166" s="56" t="s">
        <v>146</v>
      </c>
      <c r="J166" s="56">
        <f t="shared" si="37"/>
        <v>2.1665027109880809E-2</v>
      </c>
      <c r="K166" s="56">
        <f t="shared" si="37"/>
        <v>0.97833497289011917</v>
      </c>
      <c r="L166" s="57">
        <f t="shared" si="38"/>
        <v>1</v>
      </c>
    </row>
    <row r="167" spans="1:12" x14ac:dyDescent="0.25">
      <c r="B167" s="27" t="s">
        <v>33</v>
      </c>
      <c r="C167" s="55">
        <v>26808</v>
      </c>
      <c r="D167" s="55">
        <v>54107</v>
      </c>
      <c r="E167" s="55">
        <f t="shared" si="33"/>
        <v>80915</v>
      </c>
      <c r="F167" s="15">
        <f t="shared" si="34"/>
        <v>0.33131063461657295</v>
      </c>
      <c r="G167" s="15">
        <f t="shared" si="35"/>
        <v>0.66868936538342705</v>
      </c>
      <c r="H167" s="15">
        <f t="shared" si="36"/>
        <v>1</v>
      </c>
      <c r="I167" s="59"/>
      <c r="J167" s="59"/>
      <c r="K167" s="59"/>
      <c r="L167" s="59"/>
    </row>
    <row r="168" spans="1:12" x14ac:dyDescent="0.25">
      <c r="B168" s="53" t="s">
        <v>204</v>
      </c>
      <c r="C168" s="53"/>
      <c r="D168" s="53"/>
      <c r="E168" s="53"/>
      <c r="F168" s="68"/>
      <c r="G168" s="68"/>
      <c r="H168" s="68"/>
      <c r="I168" s="68"/>
      <c r="J168" s="68"/>
      <c r="K168" s="68"/>
      <c r="L168" s="68"/>
    </row>
    <row r="169" spans="1:12" x14ac:dyDescent="0.25">
      <c r="B169" s="53" t="s">
        <v>205</v>
      </c>
      <c r="C169" s="53"/>
      <c r="D169" s="53"/>
      <c r="E169" s="53"/>
      <c r="F169" s="68"/>
      <c r="G169" s="68"/>
      <c r="H169" s="68"/>
      <c r="I169" s="68"/>
      <c r="J169" s="68"/>
      <c r="K169" s="68"/>
      <c r="L169" s="68"/>
    </row>
    <row r="170" spans="1:12" x14ac:dyDescent="0.25">
      <c r="B170" s="53" t="s">
        <v>206</v>
      </c>
      <c r="C170" s="53"/>
      <c r="D170" s="53"/>
      <c r="E170" s="53"/>
      <c r="F170" s="68"/>
      <c r="G170" s="68"/>
      <c r="H170" s="68"/>
      <c r="I170" s="68"/>
      <c r="J170" s="68"/>
      <c r="K170" s="68"/>
      <c r="L170" s="68"/>
    </row>
    <row r="171" spans="1:12" x14ac:dyDescent="0.25">
      <c r="B171" s="53" t="s">
        <v>207</v>
      </c>
      <c r="C171" s="53"/>
      <c r="D171" s="53"/>
      <c r="E171" s="53"/>
      <c r="F171" s="68"/>
      <c r="G171" s="68"/>
      <c r="H171" s="68"/>
      <c r="I171" s="68"/>
      <c r="J171" s="68"/>
      <c r="K171" s="68"/>
      <c r="L171" s="68"/>
    </row>
    <row r="172" spans="1:12" x14ac:dyDescent="0.25">
      <c r="A172" s="6"/>
      <c r="B172" s="53" t="s">
        <v>208</v>
      </c>
      <c r="C172" s="6"/>
      <c r="I172" s="68"/>
      <c r="J172" s="68"/>
      <c r="K172" s="68"/>
      <c r="L172" s="68"/>
    </row>
    <row r="173" spans="1:12" x14ac:dyDescent="0.25">
      <c r="B173" s="53" t="s">
        <v>209</v>
      </c>
    </row>
    <row r="174" spans="1:12" x14ac:dyDescent="0.25">
      <c r="B174" s="53" t="s">
        <v>210</v>
      </c>
    </row>
    <row r="175" spans="1:12" x14ac:dyDescent="0.25">
      <c r="C175" s="53"/>
    </row>
    <row r="177" spans="2:9" ht="51" customHeight="1" x14ac:dyDescent="0.25">
      <c r="B177" s="83" t="s">
        <v>82</v>
      </c>
      <c r="C177" s="89" t="s">
        <v>211</v>
      </c>
      <c r="D177" s="89"/>
      <c r="E177" s="89"/>
      <c r="F177" s="89"/>
      <c r="G177" s="89"/>
      <c r="H177" s="89"/>
      <c r="I177" s="89"/>
    </row>
    <row r="178" spans="2:9" ht="100.5" customHeight="1" x14ac:dyDescent="0.25">
      <c r="B178" s="84"/>
      <c r="C178" s="23" t="s">
        <v>143</v>
      </c>
      <c r="D178" s="23" t="s">
        <v>160</v>
      </c>
      <c r="E178" s="23" t="s">
        <v>161</v>
      </c>
      <c r="F178" s="23" t="s">
        <v>144</v>
      </c>
      <c r="G178" s="23" t="s">
        <v>145</v>
      </c>
      <c r="H178" s="23" t="s">
        <v>162</v>
      </c>
      <c r="I178" s="23" t="s">
        <v>163</v>
      </c>
    </row>
    <row r="179" spans="2:9" x14ac:dyDescent="0.25">
      <c r="B179" s="11" t="s">
        <v>167</v>
      </c>
      <c r="C179" s="17">
        <v>81.341107871720126</v>
      </c>
      <c r="D179" s="17">
        <v>95.907780979827081</v>
      </c>
      <c r="E179" s="17">
        <v>90.987868284228767</v>
      </c>
      <c r="F179" s="17">
        <v>95.542248835662008</v>
      </c>
      <c r="G179" s="17">
        <v>82.484472049689444</v>
      </c>
      <c r="H179" s="17">
        <v>92.179662562699491</v>
      </c>
      <c r="I179" s="17">
        <v>92.179662562699491</v>
      </c>
    </row>
    <row r="180" spans="2:9" x14ac:dyDescent="0.25">
      <c r="B180" s="11" t="s">
        <v>168</v>
      </c>
      <c r="C180" s="17">
        <v>85.929648241206024</v>
      </c>
      <c r="D180" s="17">
        <v>97.211895910780669</v>
      </c>
      <c r="E180" s="17">
        <v>91.728813559322035</v>
      </c>
      <c r="F180" s="17">
        <v>96.421267893660527</v>
      </c>
      <c r="G180" s="17">
        <v>82.494969818913475</v>
      </c>
      <c r="H180" s="17">
        <v>93.454545454545453</v>
      </c>
      <c r="I180" s="17">
        <v>93.454545454545453</v>
      </c>
    </row>
    <row r="181" spans="2:9" x14ac:dyDescent="0.25">
      <c r="B181" s="11" t="s">
        <v>169</v>
      </c>
      <c r="C181" s="17">
        <v>83.043478260869563</v>
      </c>
      <c r="D181" s="17">
        <v>96.400287976961835</v>
      </c>
      <c r="E181" s="17">
        <v>90.383604834471882</v>
      </c>
      <c r="F181" s="17">
        <v>96.25199362041468</v>
      </c>
      <c r="G181" s="17">
        <v>79.044684129429882</v>
      </c>
      <c r="H181" s="17">
        <v>92.277115275411703</v>
      </c>
      <c r="I181" s="17">
        <v>92.277115275411703</v>
      </c>
    </row>
    <row r="182" spans="2:9" x14ac:dyDescent="0.25">
      <c r="B182" s="11" t="s">
        <v>170</v>
      </c>
      <c r="C182" s="17">
        <v>84.561403508771932</v>
      </c>
      <c r="D182" s="17">
        <v>96.126340882002381</v>
      </c>
      <c r="E182" s="17">
        <v>90.901396529834955</v>
      </c>
      <c r="F182" s="17">
        <v>96.322580645161295</v>
      </c>
      <c r="G182" s="17">
        <v>80.565805658056576</v>
      </c>
      <c r="H182" s="17">
        <v>92.51040221914009</v>
      </c>
      <c r="I182" s="17">
        <v>92.51040221914009</v>
      </c>
    </row>
    <row r="183" spans="2:9" x14ac:dyDescent="0.25">
      <c r="B183" s="11" t="s">
        <v>171</v>
      </c>
      <c r="C183" s="17">
        <v>81.578947368421055</v>
      </c>
      <c r="D183" s="17">
        <v>97.468354430379748</v>
      </c>
      <c r="E183" s="17">
        <v>89.102564102564102</v>
      </c>
      <c r="F183" s="17">
        <v>97.087378640776706</v>
      </c>
      <c r="G183" s="17">
        <v>73.584905660377359</v>
      </c>
      <c r="H183" s="17">
        <v>92.045454545454547</v>
      </c>
      <c r="I183" s="17">
        <v>92.045454545454547</v>
      </c>
    </row>
    <row r="184" spans="2:9" x14ac:dyDescent="0.25">
      <c r="B184" s="11" t="s">
        <v>172</v>
      </c>
      <c r="C184" s="17">
        <v>75</v>
      </c>
      <c r="D184" s="17">
        <v>100</v>
      </c>
      <c r="E184" s="17">
        <v>81.25</v>
      </c>
      <c r="F184" s="17">
        <v>90</v>
      </c>
      <c r="G184" s="17">
        <v>66.666666666666657</v>
      </c>
      <c r="H184" s="17">
        <v>88.571428571428569</v>
      </c>
      <c r="I184" s="17">
        <v>88.571428571428569</v>
      </c>
    </row>
    <row r="185" spans="2:9" x14ac:dyDescent="0.25">
      <c r="B185" s="11" t="s">
        <v>173</v>
      </c>
      <c r="C185" s="17" t="s">
        <v>74</v>
      </c>
      <c r="D185" s="17">
        <v>100</v>
      </c>
      <c r="E185" s="17" t="s">
        <v>74</v>
      </c>
      <c r="F185" s="17" t="s">
        <v>74</v>
      </c>
      <c r="G185" s="17" t="s">
        <v>74</v>
      </c>
      <c r="H185" s="17">
        <v>100</v>
      </c>
      <c r="I185" s="17">
        <v>100</v>
      </c>
    </row>
    <row r="186" spans="2:9" x14ac:dyDescent="0.25">
      <c r="B186" s="11" t="s">
        <v>212</v>
      </c>
      <c r="C186" s="17">
        <v>491.45458525098871</v>
      </c>
      <c r="D186" s="17">
        <v>683.11466017995167</v>
      </c>
      <c r="E186" s="17">
        <v>534.35424731042178</v>
      </c>
      <c r="F186" s="17">
        <v>571.62546963567524</v>
      </c>
      <c r="G186" s="17">
        <v>464.84150398313329</v>
      </c>
      <c r="H186" s="17">
        <v>651.03860862867987</v>
      </c>
      <c r="I186" s="17">
        <v>651.03860862867987</v>
      </c>
    </row>
    <row r="187" spans="2:9" x14ac:dyDescent="0.25">
      <c r="B187" s="53" t="s">
        <v>213</v>
      </c>
      <c r="C187" s="69"/>
      <c r="D187" s="69"/>
      <c r="E187" s="69"/>
      <c r="F187" s="69"/>
      <c r="G187" s="69"/>
      <c r="H187" s="69"/>
      <c r="I187" s="69"/>
    </row>
    <row r="188" spans="2:9" x14ac:dyDescent="0.25">
      <c r="B188" s="53" t="s">
        <v>214</v>
      </c>
      <c r="C188" s="69"/>
      <c r="D188" s="69"/>
      <c r="E188" s="69"/>
      <c r="F188" s="69"/>
      <c r="G188" s="69"/>
      <c r="H188" s="69"/>
      <c r="I188" s="69"/>
    </row>
    <row r="189" spans="2:9" x14ac:dyDescent="0.25">
      <c r="B189" s="53" t="s">
        <v>215</v>
      </c>
      <c r="C189" s="69"/>
      <c r="D189" s="69"/>
      <c r="E189" s="69"/>
      <c r="F189" s="69"/>
      <c r="G189" s="69"/>
      <c r="H189" s="69"/>
      <c r="I189" s="69"/>
    </row>
    <row r="190" spans="2:9" x14ac:dyDescent="0.25">
      <c r="B190" s="53" t="s">
        <v>216</v>
      </c>
      <c r="C190" s="6"/>
      <c r="D190" s="6"/>
      <c r="E190" s="6"/>
    </row>
    <row r="191" spans="2:9" x14ac:dyDescent="0.25">
      <c r="B191" s="53" t="s">
        <v>217</v>
      </c>
      <c r="C191" s="6"/>
      <c r="D191" s="6"/>
      <c r="E191" s="6"/>
    </row>
    <row r="192" spans="2:9" x14ac:dyDescent="0.25">
      <c r="B192" s="53" t="s">
        <v>218</v>
      </c>
      <c r="C192" s="6"/>
      <c r="D192" s="6"/>
      <c r="E192" s="6"/>
    </row>
    <row r="193" spans="1:13" x14ac:dyDescent="0.25">
      <c r="B193" s="53" t="s">
        <v>219</v>
      </c>
      <c r="C193" s="6"/>
      <c r="D193" s="6"/>
      <c r="E193" s="6"/>
    </row>
    <row r="194" spans="1:13" x14ac:dyDescent="0.25">
      <c r="A194" s="53"/>
      <c r="B194" s="6"/>
      <c r="C194" s="6"/>
      <c r="D194" s="6"/>
    </row>
    <row r="195" spans="1:13" x14ac:dyDescent="0.25">
      <c r="A195" s="6"/>
      <c r="B195" s="6"/>
      <c r="C195" s="6"/>
      <c r="D195" s="6"/>
    </row>
    <row r="196" spans="1:13" ht="24.75" customHeight="1" x14ac:dyDescent="0.25">
      <c r="B196" s="22" t="s">
        <v>82</v>
      </c>
      <c r="C196" s="90" t="s">
        <v>220</v>
      </c>
      <c r="D196" s="90"/>
      <c r="E196" s="90"/>
      <c r="F196" s="90"/>
      <c r="G196" s="90"/>
      <c r="H196" s="90"/>
    </row>
    <row r="197" spans="1:13" ht="76.5" x14ac:dyDescent="0.25">
      <c r="B197" s="83" t="s">
        <v>82</v>
      </c>
      <c r="C197" s="27" t="s">
        <v>34</v>
      </c>
      <c r="D197" s="27" t="s">
        <v>147</v>
      </c>
      <c r="E197" s="27" t="s">
        <v>35</v>
      </c>
      <c r="F197" s="27" t="s">
        <v>148</v>
      </c>
      <c r="G197" s="15" t="s">
        <v>36</v>
      </c>
      <c r="H197" s="27" t="s">
        <v>149</v>
      </c>
    </row>
    <row r="198" spans="1:13" x14ac:dyDescent="0.25">
      <c r="B198" s="84"/>
      <c r="C198" s="16">
        <v>7319</v>
      </c>
      <c r="D198" s="25">
        <f>+C198/$H144</f>
        <v>0.65046214006398861</v>
      </c>
      <c r="E198" s="16">
        <v>9889</v>
      </c>
      <c r="F198" s="25">
        <f>+E198/$H144</f>
        <v>0.87886597938144329</v>
      </c>
      <c r="G198" s="18">
        <v>298</v>
      </c>
      <c r="H198" s="71">
        <f>+G198/$H144</f>
        <v>2.6484180590117312E-2</v>
      </c>
    </row>
    <row r="199" spans="1:13" x14ac:dyDescent="0.25">
      <c r="B199" s="11" t="s">
        <v>168</v>
      </c>
      <c r="C199" s="16">
        <v>4483</v>
      </c>
      <c r="D199" s="32">
        <f t="shared" ref="D199:D205" si="39">+C199/$H145</f>
        <v>0.28792549775208737</v>
      </c>
      <c r="E199" s="16">
        <v>6530</v>
      </c>
      <c r="F199" s="32">
        <f t="shared" ref="F199:F205" si="40">+E199/$H145</f>
        <v>0.41939627488760439</v>
      </c>
      <c r="G199" s="18">
        <v>207</v>
      </c>
      <c r="H199" s="71">
        <f t="shared" ref="H199:H205" si="41">+G199/$H145</f>
        <v>1.3294797687861272E-2</v>
      </c>
    </row>
    <row r="200" spans="1:13" x14ac:dyDescent="0.25">
      <c r="B200" s="11" t="s">
        <v>169</v>
      </c>
      <c r="C200" s="16">
        <v>5988</v>
      </c>
      <c r="D200" s="32">
        <f t="shared" si="39"/>
        <v>0.71455847255369931</v>
      </c>
      <c r="E200" s="16">
        <v>8062</v>
      </c>
      <c r="F200" s="32">
        <f t="shared" si="40"/>
        <v>0.96205250596658709</v>
      </c>
      <c r="G200" s="18">
        <v>237</v>
      </c>
      <c r="H200" s="71">
        <f t="shared" si="41"/>
        <v>2.8281622911694511E-2</v>
      </c>
    </row>
    <row r="201" spans="1:13" x14ac:dyDescent="0.25">
      <c r="B201" s="11" t="s">
        <v>170</v>
      </c>
      <c r="C201" s="16">
        <v>7306</v>
      </c>
      <c r="D201" s="32">
        <f t="shared" si="39"/>
        <v>0.44203775411423041</v>
      </c>
      <c r="E201" s="16">
        <v>8991</v>
      </c>
      <c r="F201" s="32">
        <f t="shared" si="40"/>
        <v>0.54398596321393999</v>
      </c>
      <c r="G201" s="18">
        <v>284</v>
      </c>
      <c r="H201" s="71">
        <f t="shared" si="41"/>
        <v>1.718296224588577E-2</v>
      </c>
    </row>
    <row r="202" spans="1:13" x14ac:dyDescent="0.25">
      <c r="B202" s="11" t="s">
        <v>171</v>
      </c>
      <c r="C202" s="16">
        <v>585</v>
      </c>
      <c r="D202" s="32">
        <f t="shared" si="39"/>
        <v>6.4605190502484811E-2</v>
      </c>
      <c r="E202" s="16">
        <v>792</v>
      </c>
      <c r="F202" s="32">
        <f t="shared" si="40"/>
        <v>8.746548868028714E-2</v>
      </c>
      <c r="G202" s="18">
        <v>26</v>
      </c>
      <c r="H202" s="71">
        <f t="shared" si="41"/>
        <v>2.8713418001104361E-3</v>
      </c>
    </row>
    <row r="203" spans="1:13" x14ac:dyDescent="0.25">
      <c r="B203" s="11" t="s">
        <v>172</v>
      </c>
      <c r="C203" s="16">
        <v>67</v>
      </c>
      <c r="D203" s="32">
        <f t="shared" si="39"/>
        <v>2.9622424617561233E-3</v>
      </c>
      <c r="E203" s="16">
        <v>52</v>
      </c>
      <c r="F203" s="32">
        <f t="shared" si="40"/>
        <v>2.2990538509152004E-3</v>
      </c>
      <c r="G203" s="18">
        <v>0</v>
      </c>
      <c r="H203" s="71">
        <f t="shared" si="41"/>
        <v>0</v>
      </c>
    </row>
    <row r="204" spans="1:13" x14ac:dyDescent="0.25">
      <c r="B204" s="11" t="s">
        <v>173</v>
      </c>
      <c r="C204" s="16">
        <v>2</v>
      </c>
      <c r="D204" s="32">
        <f t="shared" si="39"/>
        <v>1.9567556990509734E-4</v>
      </c>
      <c r="E204" s="16">
        <v>6</v>
      </c>
      <c r="F204" s="32">
        <f t="shared" si="40"/>
        <v>5.87026709715292E-4</v>
      </c>
      <c r="G204" s="18">
        <v>1</v>
      </c>
      <c r="H204" s="71">
        <f t="shared" si="41"/>
        <v>9.7837784952548671E-5</v>
      </c>
    </row>
    <row r="205" spans="1:13" x14ac:dyDescent="0.25">
      <c r="B205" s="11" t="s">
        <v>100</v>
      </c>
      <c r="C205" s="16">
        <v>25750</v>
      </c>
      <c r="D205" s="32">
        <f t="shared" si="39"/>
        <v>0.27503631547466462</v>
      </c>
      <c r="E205" s="16">
        <v>34322</v>
      </c>
      <c r="F205" s="32">
        <f t="shared" si="40"/>
        <v>0.36659403571733745</v>
      </c>
      <c r="G205" s="18">
        <v>1053</v>
      </c>
      <c r="H205" s="71">
        <f t="shared" si="41"/>
        <v>1.1247116124070752E-2</v>
      </c>
    </row>
    <row r="206" spans="1:13" x14ac:dyDescent="0.25">
      <c r="B206" s="53" t="s">
        <v>221</v>
      </c>
      <c r="C206" s="39"/>
      <c r="D206" s="12"/>
      <c r="E206" s="39"/>
      <c r="F206" s="12"/>
      <c r="G206" s="70"/>
      <c r="H206" s="12"/>
      <c r="J206" s="39"/>
      <c r="K206" s="73"/>
      <c r="L206" s="39"/>
      <c r="M206" s="73"/>
    </row>
    <row r="207" spans="1:13" x14ac:dyDescent="0.25">
      <c r="B207" s="53" t="s">
        <v>227</v>
      </c>
      <c r="C207" s="39"/>
      <c r="D207" s="12"/>
      <c r="E207" s="39"/>
      <c r="F207" s="12"/>
      <c r="G207" s="70"/>
      <c r="H207" s="12"/>
      <c r="J207" s="39"/>
      <c r="K207" s="73"/>
      <c r="L207" s="39"/>
      <c r="M207" s="73"/>
    </row>
    <row r="208" spans="1:13" x14ac:dyDescent="0.25">
      <c r="B208" s="53" t="s">
        <v>222</v>
      </c>
      <c r="C208" s="39"/>
      <c r="D208" s="12"/>
      <c r="E208" s="39"/>
      <c r="F208" s="12"/>
      <c r="G208" s="70"/>
      <c r="H208" s="12"/>
      <c r="J208" s="39"/>
      <c r="K208" s="73"/>
      <c r="L208" s="39"/>
      <c r="M208" s="73"/>
    </row>
    <row r="209" spans="1:13" x14ac:dyDescent="0.25">
      <c r="A209" s="53"/>
      <c r="B209" s="39"/>
      <c r="C209" s="12"/>
      <c r="D209" s="39"/>
      <c r="E209" s="12"/>
      <c r="F209" s="70"/>
      <c r="G209" s="12"/>
      <c r="H209" s="39"/>
      <c r="I209" s="12"/>
      <c r="J209" s="39"/>
      <c r="K209" s="73"/>
      <c r="L209" s="39"/>
      <c r="M209" s="73"/>
    </row>
    <row r="210" spans="1:13" x14ac:dyDescent="0.25">
      <c r="A210" s="58"/>
      <c r="B210" s="39"/>
      <c r="C210" s="12"/>
      <c r="D210" s="39"/>
      <c r="E210" s="12"/>
      <c r="F210" s="70"/>
      <c r="G210" s="12"/>
      <c r="H210" s="39"/>
      <c r="I210" s="12"/>
      <c r="J210" s="39"/>
      <c r="K210" s="73"/>
      <c r="L210" s="39"/>
      <c r="M210" s="73"/>
    </row>
    <row r="211" spans="1:13" ht="26.25" customHeight="1" x14ac:dyDescent="0.25">
      <c r="B211" s="83" t="s">
        <v>82</v>
      </c>
      <c r="C211" s="110" t="s">
        <v>220</v>
      </c>
      <c r="D211" s="111"/>
      <c r="E211" s="111"/>
      <c r="F211" s="111"/>
      <c r="G211" s="111"/>
      <c r="H211" s="112"/>
      <c r="I211" s="12"/>
      <c r="J211" s="39"/>
    </row>
    <row r="212" spans="1:13" ht="76.5" x14ac:dyDescent="0.25">
      <c r="B212" s="84"/>
      <c r="C212" s="27" t="s">
        <v>37</v>
      </c>
      <c r="D212" s="27" t="s">
        <v>150</v>
      </c>
      <c r="E212" s="27" t="s">
        <v>152</v>
      </c>
      <c r="F212" s="27" t="s">
        <v>151</v>
      </c>
      <c r="G212" s="27" t="s">
        <v>38</v>
      </c>
      <c r="H212" s="27" t="s">
        <v>153</v>
      </c>
      <c r="I212" s="12"/>
      <c r="J212" s="39"/>
    </row>
    <row r="213" spans="1:13" x14ac:dyDescent="0.25">
      <c r="B213" s="11" t="s">
        <v>167</v>
      </c>
      <c r="C213" s="16">
        <v>386</v>
      </c>
      <c r="D213" s="71">
        <f>+C213/$H144</f>
        <v>3.430501244223249E-2</v>
      </c>
      <c r="E213" s="16">
        <v>8</v>
      </c>
      <c r="F213" s="72">
        <f>+E213/$H144</f>
        <v>7.1098471382865266E-4</v>
      </c>
      <c r="G213" s="16">
        <v>2934</v>
      </c>
      <c r="H213" s="71">
        <f>+G213/$H144</f>
        <v>0.26075364379665839</v>
      </c>
      <c r="I213" s="12"/>
      <c r="J213" s="39"/>
    </row>
    <row r="214" spans="1:13" x14ac:dyDescent="0.25">
      <c r="B214" s="11" t="s">
        <v>168</v>
      </c>
      <c r="C214" s="16">
        <v>256</v>
      </c>
      <c r="D214" s="71">
        <f t="shared" ref="D214:D220" si="42">+C214/$H145</f>
        <v>1.6441875401412974E-2</v>
      </c>
      <c r="E214" s="16">
        <v>6</v>
      </c>
      <c r="F214" s="72">
        <f t="shared" ref="F214:F220" si="43">+E214/$H145</f>
        <v>3.8535645472061658E-4</v>
      </c>
      <c r="G214" s="16">
        <v>1685</v>
      </c>
      <c r="H214" s="71">
        <f t="shared" ref="H214:H220" si="44">+G214/$H145</f>
        <v>0.10822093770070648</v>
      </c>
      <c r="I214" s="12"/>
      <c r="J214" s="39"/>
    </row>
    <row r="215" spans="1:13" x14ac:dyDescent="0.25">
      <c r="B215" s="11" t="s">
        <v>169</v>
      </c>
      <c r="C215" s="16">
        <v>296</v>
      </c>
      <c r="D215" s="71">
        <f t="shared" si="42"/>
        <v>3.5322195704057278E-2</v>
      </c>
      <c r="E215" s="16">
        <v>14</v>
      </c>
      <c r="F215" s="72">
        <f t="shared" si="43"/>
        <v>1.6706443914081145E-3</v>
      </c>
      <c r="G215" s="16">
        <v>2138</v>
      </c>
      <c r="H215" s="71">
        <f t="shared" si="44"/>
        <v>0.25513126491646776</v>
      </c>
      <c r="I215" s="12"/>
      <c r="J215" s="39"/>
    </row>
    <row r="216" spans="1:13" x14ac:dyDescent="0.25">
      <c r="B216" s="11" t="s">
        <v>170</v>
      </c>
      <c r="C216" s="16">
        <v>254</v>
      </c>
      <c r="D216" s="71">
        <f t="shared" si="42"/>
        <v>1.5367860600193611E-2</v>
      </c>
      <c r="E216" s="16">
        <v>11</v>
      </c>
      <c r="F216" s="72">
        <f t="shared" si="43"/>
        <v>6.6553727008712487E-4</v>
      </c>
      <c r="G216" s="16">
        <v>2688</v>
      </c>
      <c r="H216" s="71">
        <f t="shared" si="44"/>
        <v>0.16263310745401743</v>
      </c>
      <c r="I216" s="12"/>
      <c r="J216" s="39"/>
    </row>
    <row r="217" spans="1:13" x14ac:dyDescent="0.25">
      <c r="B217" s="11" t="s">
        <v>171</v>
      </c>
      <c r="C217" s="16">
        <v>33</v>
      </c>
      <c r="D217" s="71">
        <f t="shared" si="42"/>
        <v>3.6443953616786305E-3</v>
      </c>
      <c r="E217" s="16">
        <v>0</v>
      </c>
      <c r="F217" s="72">
        <f t="shared" si="43"/>
        <v>0</v>
      </c>
      <c r="G217" s="16">
        <v>251</v>
      </c>
      <c r="H217" s="71">
        <f t="shared" si="44"/>
        <v>2.7719491993373827E-2</v>
      </c>
      <c r="I217" s="12"/>
      <c r="J217" s="39"/>
    </row>
    <row r="218" spans="1:13" x14ac:dyDescent="0.25">
      <c r="B218" s="11" t="s">
        <v>172</v>
      </c>
      <c r="C218" s="16">
        <v>3</v>
      </c>
      <c r="D218" s="71">
        <f t="shared" si="42"/>
        <v>1.3263772216818464E-4</v>
      </c>
      <c r="E218" s="16">
        <v>0</v>
      </c>
      <c r="F218" s="72">
        <f t="shared" si="43"/>
        <v>0</v>
      </c>
      <c r="G218" s="16">
        <v>31</v>
      </c>
      <c r="H218" s="71">
        <f t="shared" si="44"/>
        <v>1.3705897957379078E-3</v>
      </c>
      <c r="I218" s="12"/>
      <c r="J218" s="39"/>
    </row>
    <row r="219" spans="1:13" x14ac:dyDescent="0.25">
      <c r="B219" s="11" t="s">
        <v>173</v>
      </c>
      <c r="C219" s="16">
        <v>0</v>
      </c>
      <c r="D219" s="71">
        <f t="shared" si="42"/>
        <v>0</v>
      </c>
      <c r="E219" s="16">
        <v>0</v>
      </c>
      <c r="F219" s="72">
        <f t="shared" si="43"/>
        <v>0</v>
      </c>
      <c r="G219" s="16">
        <v>2</v>
      </c>
      <c r="H219" s="71">
        <f t="shared" si="44"/>
        <v>1.9567556990509734E-4</v>
      </c>
      <c r="I219" s="12"/>
      <c r="J219" s="39"/>
    </row>
    <row r="220" spans="1:13" x14ac:dyDescent="0.25">
      <c r="B220" s="11" t="s">
        <v>100</v>
      </c>
      <c r="C220" s="16">
        <v>1228</v>
      </c>
      <c r="D220" s="71">
        <f t="shared" si="42"/>
        <v>1.3116294967102453E-2</v>
      </c>
      <c r="E220" s="16">
        <v>39</v>
      </c>
      <c r="F220" s="72">
        <f t="shared" si="43"/>
        <v>4.1655985644706485E-4</v>
      </c>
      <c r="G220" s="16">
        <v>9729</v>
      </c>
      <c r="H220" s="71">
        <f t="shared" si="44"/>
        <v>0.10391566265060241</v>
      </c>
      <c r="I220" s="12"/>
      <c r="J220" s="39"/>
    </row>
    <row r="221" spans="1:13" x14ac:dyDescent="0.25">
      <c r="B221" s="53" t="s">
        <v>223</v>
      </c>
      <c r="C221" s="39"/>
      <c r="D221" s="12"/>
      <c r="E221" s="39"/>
      <c r="F221" s="12"/>
      <c r="G221" s="70"/>
      <c r="H221" s="77"/>
      <c r="I221" s="12"/>
      <c r="J221" s="39"/>
    </row>
    <row r="222" spans="1:13" x14ac:dyDescent="0.25">
      <c r="B222" s="53" t="s">
        <v>224</v>
      </c>
      <c r="C222" s="39"/>
      <c r="D222" s="12"/>
      <c r="E222" s="39"/>
      <c r="F222" s="12"/>
      <c r="G222" s="70"/>
      <c r="H222" s="12"/>
      <c r="I222" s="12"/>
      <c r="J222" s="39"/>
    </row>
    <row r="223" spans="1:13" x14ac:dyDescent="0.25">
      <c r="B223" s="53" t="s">
        <v>225</v>
      </c>
      <c r="C223" s="39"/>
      <c r="D223" s="39"/>
      <c r="E223" s="70"/>
      <c r="F223" s="39"/>
      <c r="G223" s="39"/>
      <c r="H223" s="39"/>
    </row>
    <row r="224" spans="1:13" x14ac:dyDescent="0.25">
      <c r="B224" s="53"/>
      <c r="C224" s="39"/>
      <c r="D224" s="39"/>
      <c r="E224" s="70"/>
      <c r="F224" s="39"/>
      <c r="G224" s="39"/>
      <c r="H224" s="39"/>
    </row>
    <row r="225" spans="1:10" x14ac:dyDescent="0.25">
      <c r="B225" s="53"/>
      <c r="C225" s="39"/>
      <c r="D225" s="39"/>
      <c r="E225" s="70"/>
      <c r="F225" s="39"/>
      <c r="G225" s="39"/>
      <c r="H225" s="39"/>
    </row>
    <row r="226" spans="1:10" x14ac:dyDescent="0.25">
      <c r="B226" s="53"/>
      <c r="C226" s="39"/>
      <c r="D226" s="39"/>
      <c r="E226" s="70"/>
      <c r="F226" s="39"/>
      <c r="G226" s="39"/>
      <c r="H226" s="39"/>
    </row>
    <row r="227" spans="1:10" x14ac:dyDescent="0.25">
      <c r="A227" s="53"/>
      <c r="B227" s="39"/>
      <c r="C227" s="39"/>
      <c r="D227" s="70"/>
      <c r="E227" s="39"/>
      <c r="F227" s="39"/>
      <c r="G227" s="39"/>
    </row>
    <row r="228" spans="1:10" x14ac:dyDescent="0.25">
      <c r="B228" s="30"/>
      <c r="C228" s="90" t="s">
        <v>226</v>
      </c>
      <c r="D228" s="90"/>
      <c r="E228" s="90"/>
      <c r="F228" s="90"/>
      <c r="G228" s="90"/>
      <c r="H228" s="90"/>
      <c r="I228" s="90"/>
      <c r="J228" s="90"/>
    </row>
    <row r="229" spans="1:10" ht="66" customHeight="1" x14ac:dyDescent="0.25">
      <c r="B229" s="30"/>
      <c r="C229" s="16" t="s">
        <v>39</v>
      </c>
      <c r="D229" s="27" t="s">
        <v>40</v>
      </c>
      <c r="E229" s="27" t="s">
        <v>41</v>
      </c>
      <c r="F229" s="27" t="s">
        <v>42</v>
      </c>
      <c r="G229" s="27" t="s">
        <v>43</v>
      </c>
      <c r="H229" s="27" t="s">
        <v>44</v>
      </c>
      <c r="I229" s="27" t="s">
        <v>45</v>
      </c>
      <c r="J229" s="27" t="s">
        <v>22</v>
      </c>
    </row>
    <row r="230" spans="1:10" x14ac:dyDescent="0.25">
      <c r="B230" s="30"/>
      <c r="C230" s="27">
        <v>104</v>
      </c>
      <c r="D230" s="27">
        <v>262</v>
      </c>
      <c r="E230" s="27">
        <v>39</v>
      </c>
      <c r="F230" s="27">
        <v>432</v>
      </c>
      <c r="G230" s="27">
        <v>128</v>
      </c>
      <c r="H230" s="27">
        <v>335</v>
      </c>
      <c r="I230" s="27">
        <v>336</v>
      </c>
      <c r="J230" s="27">
        <v>1636</v>
      </c>
    </row>
    <row r="231" spans="1:10" ht="12.75" customHeight="1" x14ac:dyDescent="0.25">
      <c r="B231" s="30"/>
      <c r="C231" s="82" t="s">
        <v>164</v>
      </c>
      <c r="D231" s="82"/>
      <c r="E231" s="82"/>
      <c r="F231" s="82"/>
      <c r="G231" s="82"/>
      <c r="H231" s="82"/>
      <c r="I231" s="82"/>
      <c r="J231" s="82"/>
    </row>
    <row r="232" spans="1:10" x14ac:dyDescent="0.25">
      <c r="B232" s="30"/>
      <c r="C232" s="30"/>
      <c r="D232" s="30"/>
      <c r="E232" s="30"/>
      <c r="F232" s="30"/>
      <c r="G232" s="30"/>
    </row>
    <row r="233" spans="1:10" x14ac:dyDescent="0.25">
      <c r="B233" s="30"/>
      <c r="C233" s="30"/>
      <c r="D233" s="30"/>
      <c r="E233" s="30"/>
      <c r="F233" s="30"/>
      <c r="G233" s="30"/>
    </row>
    <row r="234" spans="1:10" ht="27" customHeight="1" x14ac:dyDescent="0.25">
      <c r="B234" s="30"/>
      <c r="C234" s="78"/>
      <c r="D234" s="78"/>
      <c r="E234" s="110" t="s">
        <v>75</v>
      </c>
      <c r="F234" s="111"/>
      <c r="G234" s="112"/>
    </row>
    <row r="235" spans="1:10" ht="38.25" x14ac:dyDescent="0.25">
      <c r="B235" s="30"/>
      <c r="C235" s="30"/>
      <c r="D235" s="30"/>
      <c r="E235" s="23" t="s">
        <v>46</v>
      </c>
      <c r="F235" s="23" t="s">
        <v>47</v>
      </c>
      <c r="G235" s="23" t="s">
        <v>154</v>
      </c>
    </row>
    <row r="236" spans="1:10" x14ac:dyDescent="0.25">
      <c r="B236" s="30"/>
      <c r="C236" s="30"/>
      <c r="D236" s="30"/>
      <c r="E236" s="27" t="s">
        <v>48</v>
      </c>
      <c r="F236" s="2">
        <v>10471</v>
      </c>
      <c r="G236" s="15">
        <f>+F236/F238</f>
        <v>0.55049681930497874</v>
      </c>
    </row>
    <row r="237" spans="1:10" x14ac:dyDescent="0.25">
      <c r="B237" s="30"/>
      <c r="C237" s="30"/>
      <c r="D237" s="30"/>
      <c r="E237" s="27" t="s">
        <v>49</v>
      </c>
      <c r="F237" s="2">
        <v>8550</v>
      </c>
      <c r="G237" s="15">
        <f>+F237/F238</f>
        <v>0.44950318069502126</v>
      </c>
    </row>
    <row r="238" spans="1:10" x14ac:dyDescent="0.25">
      <c r="B238" s="30"/>
      <c r="C238" s="30"/>
      <c r="D238" s="30"/>
      <c r="E238" s="27" t="s">
        <v>50</v>
      </c>
      <c r="F238" s="2">
        <v>19021</v>
      </c>
      <c r="G238" s="15">
        <f>SUM(G236:G237)</f>
        <v>1</v>
      </c>
    </row>
    <row r="239" spans="1:10" x14ac:dyDescent="0.25">
      <c r="B239" s="30"/>
      <c r="C239" s="30"/>
      <c r="D239" s="30"/>
      <c r="E239" s="30"/>
      <c r="F239" s="30"/>
      <c r="G239" s="30"/>
    </row>
    <row r="240" spans="1:10" x14ac:dyDescent="0.25">
      <c r="B240" s="30"/>
      <c r="C240" s="30"/>
      <c r="D240" s="30"/>
      <c r="E240" s="30"/>
      <c r="F240" s="30"/>
      <c r="G240" s="30"/>
    </row>
    <row r="241" spans="1:7" ht="50.25" customHeight="1" x14ac:dyDescent="0.25">
      <c r="B241" s="6"/>
      <c r="C241" s="6"/>
      <c r="D241" s="6"/>
      <c r="E241" s="83" t="s">
        <v>82</v>
      </c>
      <c r="F241" s="90" t="s">
        <v>76</v>
      </c>
      <c r="G241" s="90"/>
    </row>
    <row r="242" spans="1:7" ht="25.5" x14ac:dyDescent="0.25">
      <c r="B242" s="6"/>
      <c r="C242" s="6"/>
      <c r="E242" s="84"/>
      <c r="F242" s="19" t="s">
        <v>51</v>
      </c>
      <c r="G242" s="19" t="s">
        <v>52</v>
      </c>
    </row>
    <row r="243" spans="1:7" ht="30" customHeight="1" x14ac:dyDescent="0.2">
      <c r="E243" s="11" t="s">
        <v>167</v>
      </c>
      <c r="F243" s="14">
        <v>216</v>
      </c>
      <c r="G243" s="14">
        <v>1</v>
      </c>
    </row>
    <row r="244" spans="1:7" ht="30" customHeight="1" x14ac:dyDescent="0.2">
      <c r="E244" s="11" t="s">
        <v>168</v>
      </c>
      <c r="F244" s="14">
        <v>120</v>
      </c>
      <c r="G244" s="14">
        <v>1</v>
      </c>
    </row>
    <row r="245" spans="1:7" ht="30" customHeight="1" x14ac:dyDescent="0.2">
      <c r="E245" s="11" t="s">
        <v>169</v>
      </c>
      <c r="F245" s="14">
        <v>144</v>
      </c>
      <c r="G245" s="14">
        <v>1</v>
      </c>
    </row>
    <row r="246" spans="1:7" ht="30" customHeight="1" x14ac:dyDescent="0.2">
      <c r="E246" s="11" t="s">
        <v>170</v>
      </c>
      <c r="F246" s="14">
        <v>174</v>
      </c>
      <c r="G246" s="14">
        <v>4</v>
      </c>
    </row>
    <row r="247" spans="1:7" ht="40.5" customHeight="1" x14ac:dyDescent="0.2">
      <c r="E247" s="11" t="s">
        <v>171</v>
      </c>
      <c r="F247" s="14">
        <v>14</v>
      </c>
      <c r="G247" s="14" t="s">
        <v>74</v>
      </c>
    </row>
    <row r="248" spans="1:7" x14ac:dyDescent="0.2">
      <c r="E248" s="11" t="s">
        <v>172</v>
      </c>
      <c r="F248" s="14">
        <v>4</v>
      </c>
      <c r="G248" s="14" t="s">
        <v>74</v>
      </c>
    </row>
    <row r="249" spans="1:7" x14ac:dyDescent="0.2">
      <c r="E249" s="11" t="s">
        <v>173</v>
      </c>
      <c r="F249" s="14" t="s">
        <v>74</v>
      </c>
      <c r="G249" s="14" t="s">
        <v>74</v>
      </c>
    </row>
    <row r="250" spans="1:7" x14ac:dyDescent="0.2">
      <c r="A250" s="6"/>
      <c r="E250" s="11" t="s">
        <v>100</v>
      </c>
      <c r="F250" s="79">
        <f t="shared" ref="F250:G250" si="45">SUBTOTAL(9,F243:F249)</f>
        <v>672</v>
      </c>
      <c r="G250" s="80">
        <f t="shared" si="45"/>
        <v>7</v>
      </c>
    </row>
    <row r="251" spans="1:7" x14ac:dyDescent="0.25">
      <c r="B251" s="6"/>
      <c r="C251" s="6"/>
    </row>
    <row r="253" spans="1:7" x14ac:dyDescent="0.25">
      <c r="E253" s="110" t="s">
        <v>53</v>
      </c>
      <c r="F253" s="111"/>
      <c r="G253" s="112"/>
    </row>
    <row r="254" spans="1:7" ht="25.5" x14ac:dyDescent="0.25">
      <c r="E254" s="27"/>
      <c r="F254" s="23" t="s">
        <v>55</v>
      </c>
      <c r="G254" s="23" t="s">
        <v>56</v>
      </c>
    </row>
    <row r="255" spans="1:7" ht="63.75" x14ac:dyDescent="0.25">
      <c r="E255" s="23" t="s">
        <v>54</v>
      </c>
      <c r="F255" s="27" t="s">
        <v>58</v>
      </c>
      <c r="G255" s="2">
        <v>5</v>
      </c>
    </row>
    <row r="256" spans="1:7" ht="63.75" x14ac:dyDescent="0.25">
      <c r="E256" s="89" t="s">
        <v>57</v>
      </c>
      <c r="F256" s="27" t="s">
        <v>59</v>
      </c>
      <c r="G256" s="2">
        <v>16</v>
      </c>
    </row>
    <row r="257" spans="5:7" ht="63.75" x14ac:dyDescent="0.25">
      <c r="E257" s="89"/>
      <c r="F257" s="27" t="s">
        <v>78</v>
      </c>
      <c r="G257" s="2">
        <v>5</v>
      </c>
    </row>
    <row r="258" spans="5:7" ht="25.5" x14ac:dyDescent="0.25">
      <c r="E258" s="89" t="s">
        <v>60</v>
      </c>
      <c r="F258" s="27" t="s">
        <v>61</v>
      </c>
      <c r="G258" s="2">
        <v>2</v>
      </c>
    </row>
    <row r="259" spans="5:7" ht="25.5" x14ac:dyDescent="0.25">
      <c r="E259" s="89"/>
      <c r="F259" s="27" t="s">
        <v>62</v>
      </c>
      <c r="G259" s="2">
        <v>2</v>
      </c>
    </row>
    <row r="260" spans="5:7" ht="25.5" x14ac:dyDescent="0.25">
      <c r="E260" s="7" t="s">
        <v>63</v>
      </c>
      <c r="F260" s="27" t="s">
        <v>77</v>
      </c>
      <c r="G260" s="3">
        <v>92</v>
      </c>
    </row>
    <row r="261" spans="5:7" ht="38.25" x14ac:dyDescent="0.25">
      <c r="E261" s="27" t="s">
        <v>64</v>
      </c>
      <c r="F261" s="27" t="s">
        <v>65</v>
      </c>
      <c r="G261" s="2">
        <v>2</v>
      </c>
    </row>
    <row r="262" spans="5:7" ht="38.25" x14ac:dyDescent="0.25">
      <c r="E262" s="27" t="s">
        <v>66</v>
      </c>
      <c r="F262" s="4" t="s">
        <v>67</v>
      </c>
      <c r="G262" s="2">
        <v>0</v>
      </c>
    </row>
    <row r="263" spans="5:7" ht="25.5" x14ac:dyDescent="0.25">
      <c r="E263" s="4" t="s">
        <v>68</v>
      </c>
      <c r="F263" s="27" t="s">
        <v>69</v>
      </c>
      <c r="G263" s="2">
        <v>0</v>
      </c>
    </row>
    <row r="264" spans="5:7" ht="38.25" x14ac:dyDescent="0.25">
      <c r="E264" s="4" t="s">
        <v>70</v>
      </c>
      <c r="F264" s="27" t="s">
        <v>71</v>
      </c>
      <c r="G264" s="2">
        <v>2</v>
      </c>
    </row>
    <row r="265" spans="5:7" ht="38.25" x14ac:dyDescent="0.25">
      <c r="E265" s="4" t="s">
        <v>72</v>
      </c>
      <c r="F265" s="4" t="s">
        <v>73</v>
      </c>
      <c r="G265" s="5">
        <v>11</v>
      </c>
    </row>
    <row r="266" spans="5:7" ht="45" customHeight="1" x14ac:dyDescent="0.25">
      <c r="E266" s="4" t="s">
        <v>80</v>
      </c>
      <c r="F266" s="4" t="s">
        <v>81</v>
      </c>
      <c r="G266" s="2">
        <v>21</v>
      </c>
    </row>
    <row r="267" spans="5:7" ht="30.75" customHeight="1" x14ac:dyDescent="0.25">
      <c r="E267" s="20" t="s">
        <v>79</v>
      </c>
    </row>
    <row r="290" ht="38.25" customHeight="1" x14ac:dyDescent="0.25"/>
    <row r="298" ht="39.75" customHeight="1" x14ac:dyDescent="0.25"/>
    <row r="299" ht="57" customHeight="1" x14ac:dyDescent="0.25"/>
    <row r="300" ht="48" customHeight="1" x14ac:dyDescent="0.25"/>
    <row r="301" ht="63.75" customHeight="1" x14ac:dyDescent="0.25"/>
    <row r="302" ht="39.75" customHeight="1" x14ac:dyDescent="0.25"/>
    <row r="303" ht="42" customHeight="1" x14ac:dyDescent="0.25"/>
    <row r="304" ht="43.5" customHeight="1" x14ac:dyDescent="0.25"/>
    <row r="306" spans="1:5" ht="38.25" customHeight="1" x14ac:dyDescent="0.25"/>
    <row r="307" spans="1:5" ht="38.25" customHeight="1" x14ac:dyDescent="0.25"/>
    <row r="309" spans="1:5" ht="51" customHeight="1" x14ac:dyDescent="0.25"/>
    <row r="311" spans="1:5" ht="38.25" customHeight="1" x14ac:dyDescent="0.25"/>
    <row r="313" spans="1:5" x14ac:dyDescent="0.25">
      <c r="B313" s="10"/>
      <c r="C313" s="6"/>
    </row>
    <row r="314" spans="1:5" x14ac:dyDescent="0.25">
      <c r="B314" s="21"/>
      <c r="C314" s="6"/>
      <c r="E314" s="6"/>
    </row>
    <row r="315" spans="1:5" x14ac:dyDescent="0.25">
      <c r="A315" s="1"/>
      <c r="E315" s="6"/>
    </row>
    <row r="316" spans="1:5" x14ac:dyDescent="0.25">
      <c r="A316" s="6"/>
    </row>
    <row r="317" spans="1:5" ht="12.75" customHeight="1" x14ac:dyDescent="0.25"/>
    <row r="325" ht="45.75" customHeight="1" x14ac:dyDescent="0.25"/>
    <row r="326" ht="46.5" customHeight="1" x14ac:dyDescent="0.25"/>
    <row r="335" ht="20.25" customHeight="1" x14ac:dyDescent="0.25"/>
    <row r="376" ht="22.5" customHeight="1" x14ac:dyDescent="0.25"/>
  </sheetData>
  <mergeCells count="108">
    <mergeCell ref="E256:E257"/>
    <mergeCell ref="E258:E259"/>
    <mergeCell ref="A55:A58"/>
    <mergeCell ref="B40:B43"/>
    <mergeCell ref="C40:C43"/>
    <mergeCell ref="E253:G253"/>
    <mergeCell ref="B113:K113"/>
    <mergeCell ref="B114:B115"/>
    <mergeCell ref="A128:A129"/>
    <mergeCell ref="E234:G234"/>
    <mergeCell ref="B157:H157"/>
    <mergeCell ref="I157:L157"/>
    <mergeCell ref="C196:H196"/>
    <mergeCell ref="B141:J141"/>
    <mergeCell ref="B142:G142"/>
    <mergeCell ref="A127:L127"/>
    <mergeCell ref="C228:J228"/>
    <mergeCell ref="G128:L128"/>
    <mergeCell ref="H142:H143"/>
    <mergeCell ref="I150:J150"/>
    <mergeCell ref="H57:M57"/>
    <mergeCell ref="D70:K71"/>
    <mergeCell ref="D40:L41"/>
    <mergeCell ref="K95:K98"/>
    <mergeCell ref="A2:M2"/>
    <mergeCell ref="A3:M3"/>
    <mergeCell ref="A7:M7"/>
    <mergeCell ref="C28:I28"/>
    <mergeCell ref="H29:I29"/>
    <mergeCell ref="C8:I8"/>
    <mergeCell ref="H10:H11"/>
    <mergeCell ref="I10:I11"/>
    <mergeCell ref="H12:H14"/>
    <mergeCell ref="I12:I14"/>
    <mergeCell ref="H15:H17"/>
    <mergeCell ref="I15:I17"/>
    <mergeCell ref="A4:M4"/>
    <mergeCell ref="A5:M5"/>
    <mergeCell ref="A6:M6"/>
    <mergeCell ref="H18:H21"/>
    <mergeCell ref="I18:I21"/>
    <mergeCell ref="H22:H24"/>
    <mergeCell ref="I22:I24"/>
    <mergeCell ref="C26:I26"/>
    <mergeCell ref="G99:G101"/>
    <mergeCell ref="J99:J101"/>
    <mergeCell ref="K99:K101"/>
    <mergeCell ref="G89:G91"/>
    <mergeCell ref="J89:J91"/>
    <mergeCell ref="K89:K91"/>
    <mergeCell ref="G92:G94"/>
    <mergeCell ref="J92:J94"/>
    <mergeCell ref="E241:E242"/>
    <mergeCell ref="F241:G241"/>
    <mergeCell ref="C231:J231"/>
    <mergeCell ref="B211:B212"/>
    <mergeCell ref="C211:H211"/>
    <mergeCell ref="B177:B178"/>
    <mergeCell ref="C177:I177"/>
    <mergeCell ref="I146:J146"/>
    <mergeCell ref="I147:J147"/>
    <mergeCell ref="I142:J143"/>
    <mergeCell ref="I144:J144"/>
    <mergeCell ref="I145:J145"/>
    <mergeCell ref="I149:J149"/>
    <mergeCell ref="I148:J148"/>
    <mergeCell ref="B152:H152"/>
    <mergeCell ref="H30:I30"/>
    <mergeCell ref="H31:I31"/>
    <mergeCell ref="H32:I32"/>
    <mergeCell ref="H33:I33"/>
    <mergeCell ref="H37:I37"/>
    <mergeCell ref="C38:I38"/>
    <mergeCell ref="D42:G42"/>
    <mergeCell ref="H42:L42"/>
    <mergeCell ref="B70:B73"/>
    <mergeCell ref="C70:C73"/>
    <mergeCell ref="D72:H72"/>
    <mergeCell ref="I72:I73"/>
    <mergeCell ref="J72:K73"/>
    <mergeCell ref="H34:I34"/>
    <mergeCell ref="H35:I35"/>
    <mergeCell ref="H36:I36"/>
    <mergeCell ref="C55:M56"/>
    <mergeCell ref="B82:F82"/>
    <mergeCell ref="A138:E138"/>
    <mergeCell ref="B197:B198"/>
    <mergeCell ref="B55:B58"/>
    <mergeCell ref="C57:G57"/>
    <mergeCell ref="J79:K79"/>
    <mergeCell ref="J80:K80"/>
    <mergeCell ref="K92:K94"/>
    <mergeCell ref="J81:K81"/>
    <mergeCell ref="B85:K85"/>
    <mergeCell ref="G87:G88"/>
    <mergeCell ref="J87:J88"/>
    <mergeCell ref="K87:K88"/>
    <mergeCell ref="I151:J151"/>
    <mergeCell ref="C114:F114"/>
    <mergeCell ref="G114:K114"/>
    <mergeCell ref="B128:F128"/>
    <mergeCell ref="G95:G98"/>
    <mergeCell ref="J95:J98"/>
    <mergeCell ref="J78:K78"/>
    <mergeCell ref="J74:K74"/>
    <mergeCell ref="J75:K75"/>
    <mergeCell ref="J76:K76"/>
    <mergeCell ref="J77:K77"/>
  </mergeCells>
  <pageMargins left="0.7" right="0.7" top="0.75" bottom="0.75" header="0.3" footer="0.3"/>
  <pageSetup scale="38" fitToHeight="0" orientation="portrait" r:id="rId1"/>
  <rowBreaks count="3" manualBreakCount="3">
    <brk id="83" max="12" man="1"/>
    <brk id="109" max="12" man="1"/>
    <brk id="20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Comuna 16</vt:lpstr>
      <vt:lpstr>'Comuna 16'!Área_de_impresión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FRAGATA</dc:creator>
  <cp:lastModifiedBy>Luffi</cp:lastModifiedBy>
  <cp:lastPrinted>2014-09-24T19:32:26Z</cp:lastPrinted>
  <dcterms:created xsi:type="dcterms:W3CDTF">2014-05-12T17:20:30Z</dcterms:created>
  <dcterms:modified xsi:type="dcterms:W3CDTF">2014-11-13T21:47:14Z</dcterms:modified>
</cp:coreProperties>
</file>