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.molina\Downloads\"/>
    </mc:Choice>
  </mc:AlternateContent>
  <bookViews>
    <workbookView xWindow="0" yWindow="0" windowWidth="20490" windowHeight="7650" tabRatio="601"/>
  </bookViews>
  <sheets>
    <sheet name="4143 Educacion" sheetId="1" r:id="rId1"/>
  </sheets>
  <externalReferences>
    <externalReference r:id="rId2"/>
  </externalReferences>
  <definedNames>
    <definedName name="_xlnm._FilterDatabase" localSheetId="0" hidden="1">'4143 Educacion'!$A$4:$W$5</definedName>
    <definedName name="datos">[1]PUERTOCARREÑO!$C$36:$C$40,[1]PUERTOCARREÑO!$D$85:$D$87,[1]PUERTOCARREÑO!$C$92:$C$96,[1]PUERTOCARREÑO!$C$99:$C$103</definedName>
    <definedName name="_xlnm.Print_Titles" localSheetId="0">'4143 Educacion'!$1:$5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8" i="1" l="1"/>
  <c r="L184" i="1"/>
  <c r="K69" i="1"/>
  <c r="K29" i="1" l="1"/>
  <c r="M90" i="1"/>
  <c r="M84" i="1"/>
  <c r="L84" i="1"/>
  <c r="K84" i="1"/>
  <c r="C266" i="1" l="1"/>
  <c r="P10" i="1" l="1"/>
  <c r="Q10" i="1"/>
  <c r="I115" i="1" l="1"/>
  <c r="K251" i="1"/>
  <c r="I251" i="1"/>
  <c r="S248" i="1"/>
  <c r="R248" i="1"/>
  <c r="Q247" i="1"/>
  <c r="P247" i="1"/>
  <c r="S247" i="1" s="1"/>
  <c r="O247" i="1"/>
  <c r="R247" i="1" s="1"/>
  <c r="N247" i="1"/>
  <c r="L247" i="1"/>
  <c r="K247" i="1"/>
  <c r="J247" i="1"/>
  <c r="I247" i="1"/>
  <c r="Q236" i="1"/>
  <c r="P236" i="1"/>
  <c r="S223" i="1"/>
  <c r="S224" i="1"/>
  <c r="R223" i="1"/>
  <c r="R224" i="1"/>
  <c r="Q220" i="1"/>
  <c r="P220" i="1"/>
  <c r="O220" i="1"/>
  <c r="N220" i="1"/>
  <c r="K220" i="1"/>
  <c r="J220" i="1"/>
  <c r="I220" i="1"/>
  <c r="I120" i="1"/>
  <c r="K108" i="1"/>
  <c r="I108" i="1"/>
  <c r="K104" i="1"/>
  <c r="I104" i="1"/>
  <c r="I100" i="1"/>
  <c r="S97" i="1"/>
  <c r="R97" i="1"/>
  <c r="Q94" i="1"/>
  <c r="P94" i="1"/>
  <c r="O94" i="1"/>
  <c r="N94" i="1"/>
  <c r="L94" i="1"/>
  <c r="K94" i="1"/>
  <c r="I94" i="1"/>
  <c r="J94" i="1"/>
  <c r="I90" i="1"/>
  <c r="R220" i="1" l="1"/>
  <c r="I84" i="1" l="1"/>
  <c r="S82" i="1"/>
  <c r="R82" i="1"/>
  <c r="S81" i="1"/>
  <c r="R81" i="1"/>
  <c r="Q76" i="1"/>
  <c r="P76" i="1"/>
  <c r="O76" i="1"/>
  <c r="N76" i="1"/>
  <c r="L76" i="1"/>
  <c r="K76" i="1"/>
  <c r="J76" i="1"/>
  <c r="I76" i="1"/>
  <c r="N72" i="1"/>
  <c r="I69" i="1"/>
  <c r="S56" i="1" l="1"/>
  <c r="S57" i="1"/>
  <c r="S58" i="1"/>
  <c r="S59" i="1"/>
  <c r="R56" i="1"/>
  <c r="R57" i="1"/>
  <c r="R58" i="1"/>
  <c r="R59" i="1"/>
  <c r="Q53" i="1"/>
  <c r="P53" i="1"/>
  <c r="O53" i="1"/>
  <c r="N53" i="1"/>
  <c r="L53" i="1"/>
  <c r="K53" i="1"/>
  <c r="J53" i="1"/>
  <c r="I53" i="1"/>
  <c r="R53" i="1" l="1"/>
  <c r="S52" i="1"/>
  <c r="R52" i="1"/>
  <c r="Q49" i="1"/>
  <c r="P49" i="1"/>
  <c r="O49" i="1"/>
  <c r="N49" i="1"/>
  <c r="L49" i="1"/>
  <c r="K49" i="1"/>
  <c r="J49" i="1"/>
  <c r="I49" i="1"/>
  <c r="S45" i="1"/>
  <c r="R45" i="1"/>
  <c r="O42" i="1"/>
  <c r="N42" i="1"/>
  <c r="L42" i="1"/>
  <c r="K42" i="1"/>
  <c r="J42" i="1"/>
  <c r="I42" i="1"/>
  <c r="K35" i="1"/>
  <c r="I35" i="1"/>
  <c r="I29" i="1"/>
  <c r="K15" i="1" l="1"/>
  <c r="S13" i="1" l="1"/>
  <c r="R13" i="1"/>
  <c r="O10" i="1"/>
  <c r="N10" i="1"/>
  <c r="K10" i="1"/>
  <c r="J10" i="1" l="1"/>
  <c r="O261" i="1" l="1"/>
  <c r="N261" i="1"/>
  <c r="J261" i="1"/>
  <c r="I261" i="1"/>
  <c r="P257" i="1"/>
  <c r="Q257" i="1"/>
  <c r="K257" i="1"/>
  <c r="O257" i="1"/>
  <c r="N257" i="1"/>
  <c r="J257" i="1"/>
  <c r="I257" i="1"/>
  <c r="L244" i="1"/>
  <c r="Q244" i="1"/>
  <c r="P244" i="1"/>
  <c r="O244" i="1"/>
  <c r="N244" i="1"/>
  <c r="L236" i="1"/>
  <c r="J244" i="1"/>
  <c r="I244" i="1"/>
  <c r="O236" i="1"/>
  <c r="N236" i="1"/>
  <c r="J236" i="1"/>
  <c r="I236" i="1"/>
  <c r="Q228" i="1"/>
  <c r="P228" i="1"/>
  <c r="O228" i="1"/>
  <c r="N228" i="1"/>
  <c r="J228" i="1"/>
  <c r="I228" i="1"/>
  <c r="Q215" i="1"/>
  <c r="P215" i="1"/>
  <c r="S215" i="1" s="1"/>
  <c r="O215" i="1"/>
  <c r="N215" i="1"/>
  <c r="K215" i="1"/>
  <c r="S213" i="1"/>
  <c r="R213" i="1"/>
  <c r="S212" i="1"/>
  <c r="R212" i="1"/>
  <c r="S211" i="1"/>
  <c r="R211" i="1"/>
  <c r="Q210" i="1"/>
  <c r="P210" i="1"/>
  <c r="S210" i="1" s="1"/>
  <c r="Q208" i="1"/>
  <c r="P208" i="1"/>
  <c r="S208" i="1" s="1"/>
  <c r="S209" i="1"/>
  <c r="R209" i="1"/>
  <c r="S207" i="1"/>
  <c r="R207" i="1"/>
  <c r="S205" i="1"/>
  <c r="R205" i="1"/>
  <c r="S204" i="1"/>
  <c r="R204" i="1"/>
  <c r="S202" i="1"/>
  <c r="R202" i="1"/>
  <c r="S201" i="1"/>
  <c r="R201" i="1"/>
  <c r="S191" i="1"/>
  <c r="S200" i="1"/>
  <c r="R200" i="1"/>
  <c r="R185" i="1"/>
  <c r="Q206" i="1"/>
  <c r="P206" i="1"/>
  <c r="S206" i="1" s="1"/>
  <c r="M207" i="1"/>
  <c r="L210" i="1"/>
  <c r="K210" i="1"/>
  <c r="L208" i="1"/>
  <c r="K208" i="1"/>
  <c r="L206" i="1"/>
  <c r="K206" i="1"/>
  <c r="O210" i="1"/>
  <c r="N210" i="1"/>
  <c r="O208" i="1"/>
  <c r="N208" i="1"/>
  <c r="O206" i="1"/>
  <c r="N206" i="1"/>
  <c r="J210" i="1"/>
  <c r="I210" i="1"/>
  <c r="J206" i="1"/>
  <c r="I206" i="1"/>
  <c r="Q203" i="1"/>
  <c r="P203" i="1"/>
  <c r="S203" i="1" s="1"/>
  <c r="Q199" i="1"/>
  <c r="P199" i="1"/>
  <c r="S199" i="1" s="1"/>
  <c r="L199" i="1"/>
  <c r="L203" i="1"/>
  <c r="K203" i="1"/>
  <c r="K199" i="1"/>
  <c r="O203" i="1"/>
  <c r="O199" i="1"/>
  <c r="N203" i="1"/>
  <c r="J203" i="1"/>
  <c r="I203" i="1"/>
  <c r="N199" i="1"/>
  <c r="J199" i="1"/>
  <c r="I199" i="1"/>
  <c r="S198" i="1"/>
  <c r="R198" i="1"/>
  <c r="S197" i="1"/>
  <c r="R197" i="1"/>
  <c r="S196" i="1"/>
  <c r="R196" i="1"/>
  <c r="Q195" i="1"/>
  <c r="P195" i="1"/>
  <c r="S194" i="1"/>
  <c r="R194" i="1"/>
  <c r="S193" i="1"/>
  <c r="R193" i="1"/>
  <c r="Q192" i="1"/>
  <c r="P192" i="1"/>
  <c r="S192" i="1" s="1"/>
  <c r="K195" i="1"/>
  <c r="L192" i="1"/>
  <c r="K192" i="1"/>
  <c r="O195" i="1"/>
  <c r="N195" i="1"/>
  <c r="O192" i="1"/>
  <c r="N192" i="1"/>
  <c r="J195" i="1"/>
  <c r="I195" i="1"/>
  <c r="J192" i="1"/>
  <c r="I192" i="1"/>
  <c r="O190" i="1"/>
  <c r="N190" i="1"/>
  <c r="L190" i="1"/>
  <c r="K190" i="1"/>
  <c r="R208" i="1" l="1"/>
  <c r="M192" i="1"/>
  <c r="R206" i="1"/>
  <c r="M236" i="1"/>
  <c r="M203" i="1"/>
  <c r="R228" i="1"/>
  <c r="S228" i="1"/>
  <c r="R215" i="1"/>
  <c r="R210" i="1"/>
  <c r="R195" i="1"/>
  <c r="R203" i="1"/>
  <c r="R199" i="1"/>
  <c r="M199" i="1"/>
  <c r="L198" i="1"/>
  <c r="L197" i="1" s="1"/>
  <c r="L196" i="1" s="1"/>
  <c r="L195" i="1" s="1"/>
  <c r="M195" i="1" s="1"/>
  <c r="S195" i="1"/>
  <c r="R192" i="1"/>
  <c r="S188" i="1"/>
  <c r="Q187" i="1"/>
  <c r="P187" i="1"/>
  <c r="S187" i="1" s="1"/>
  <c r="O187" i="1"/>
  <c r="N187" i="1"/>
  <c r="L187" i="1"/>
  <c r="K187" i="1"/>
  <c r="J187" i="1"/>
  <c r="I187" i="1"/>
  <c r="Q185" i="1"/>
  <c r="Q184" i="1" s="1"/>
  <c r="P184" i="1"/>
  <c r="O184" i="1"/>
  <c r="J184" i="1"/>
  <c r="K184" i="1"/>
  <c r="N184" i="1"/>
  <c r="M184" i="1" l="1"/>
  <c r="M187" i="1"/>
  <c r="R184" i="1"/>
  <c r="R187" i="1"/>
  <c r="S184" i="1"/>
  <c r="S185" i="1"/>
  <c r="L179" i="1"/>
  <c r="K179" i="1"/>
  <c r="L177" i="1"/>
  <c r="K177" i="1"/>
  <c r="P181" i="1"/>
  <c r="R181" i="1" s="1"/>
  <c r="Q181" i="1"/>
  <c r="Q180" i="1" s="1"/>
  <c r="Q179" i="1" s="1"/>
  <c r="Q178" i="1" s="1"/>
  <c r="Q177" i="1" s="1"/>
  <c r="Q176" i="1" s="1"/>
  <c r="Q175" i="1" s="1"/>
  <c r="Q174" i="1" s="1"/>
  <c r="Q173" i="1" s="1"/>
  <c r="Q172" i="1" s="1"/>
  <c r="Q171" i="1" s="1"/>
  <c r="Q170" i="1" s="1"/>
  <c r="Q169" i="1" s="1"/>
  <c r="Q168" i="1" s="1"/>
  <c r="Q167" i="1" s="1"/>
  <c r="Q166" i="1" s="1"/>
  <c r="Q165" i="1" s="1"/>
  <c r="Q164" i="1" s="1"/>
  <c r="Q163" i="1" s="1"/>
  <c r="Q162" i="1" s="1"/>
  <c r="Q161" i="1" s="1"/>
  <c r="Q160" i="1" s="1"/>
  <c r="Q159" i="1" s="1"/>
  <c r="O179" i="1"/>
  <c r="N179" i="1"/>
  <c r="O177" i="1"/>
  <c r="N177" i="1"/>
  <c r="J179" i="1"/>
  <c r="I179" i="1"/>
  <c r="J177" i="1"/>
  <c r="I177" i="1"/>
  <c r="K125" i="1"/>
  <c r="L174" i="1"/>
  <c r="K174" i="1"/>
  <c r="L172" i="1"/>
  <c r="K172" i="1"/>
  <c r="L170" i="1"/>
  <c r="K170" i="1"/>
  <c r="O174" i="1"/>
  <c r="N174" i="1"/>
  <c r="O172" i="1"/>
  <c r="N172" i="1"/>
  <c r="O170" i="1"/>
  <c r="N170" i="1"/>
  <c r="J174" i="1"/>
  <c r="I174" i="1"/>
  <c r="J172" i="1"/>
  <c r="I172" i="1"/>
  <c r="J170" i="1"/>
  <c r="I170" i="1"/>
  <c r="R141" i="1"/>
  <c r="S141" i="1"/>
  <c r="P139" i="1"/>
  <c r="R139" i="1" s="1"/>
  <c r="Q139" i="1"/>
  <c r="R126" i="1"/>
  <c r="S126" i="1"/>
  <c r="R127" i="1"/>
  <c r="S127" i="1"/>
  <c r="R128" i="1"/>
  <c r="S128" i="1"/>
  <c r="L168" i="1"/>
  <c r="K168" i="1"/>
  <c r="O168" i="1"/>
  <c r="N168" i="1"/>
  <c r="J168" i="1"/>
  <c r="I168" i="1"/>
  <c r="L166" i="1"/>
  <c r="K166" i="1"/>
  <c r="O166" i="1"/>
  <c r="N166" i="1"/>
  <c r="J166" i="1"/>
  <c r="I166" i="1"/>
  <c r="L162" i="1"/>
  <c r="K162" i="1"/>
  <c r="O162" i="1"/>
  <c r="N162" i="1"/>
  <c r="J162" i="1"/>
  <c r="I162" i="1"/>
  <c r="M168" i="1" l="1"/>
  <c r="M170" i="1"/>
  <c r="M174" i="1"/>
  <c r="P180" i="1"/>
  <c r="R180" i="1" s="1"/>
  <c r="M177" i="1"/>
  <c r="M179" i="1"/>
  <c r="S181" i="1"/>
  <c r="M162" i="1"/>
  <c r="M172" i="1"/>
  <c r="M166" i="1"/>
  <c r="S139" i="1"/>
  <c r="Q158" i="1"/>
  <c r="Q157" i="1" s="1"/>
  <c r="Q156" i="1" s="1"/>
  <c r="Q155" i="1" s="1"/>
  <c r="Q154" i="1" s="1"/>
  <c r="Q153" i="1" s="1"/>
  <c r="Q152" i="1" s="1"/>
  <c r="Q151" i="1" s="1"/>
  <c r="Q150" i="1" s="1"/>
  <c r="Q149" i="1" s="1"/>
  <c r="Q148" i="1" s="1"/>
  <c r="Q147" i="1" s="1"/>
  <c r="Q146" i="1" s="1"/>
  <c r="Q145" i="1" s="1"/>
  <c r="L158" i="1"/>
  <c r="K158" i="1"/>
  <c r="O158" i="1"/>
  <c r="N158" i="1"/>
  <c r="J158" i="1"/>
  <c r="I158" i="1"/>
  <c r="O155" i="1"/>
  <c r="N155" i="1"/>
  <c r="L155" i="1"/>
  <c r="K155" i="1"/>
  <c r="J155" i="1"/>
  <c r="I155" i="1"/>
  <c r="L153" i="1"/>
  <c r="K153" i="1"/>
  <c r="O153" i="1"/>
  <c r="N153" i="1"/>
  <c r="J153" i="1"/>
  <c r="L150" i="1"/>
  <c r="K150" i="1"/>
  <c r="O150" i="1"/>
  <c r="N150" i="1"/>
  <c r="O147" i="1"/>
  <c r="L147" i="1"/>
  <c r="K147" i="1"/>
  <c r="N147" i="1"/>
  <c r="P179" i="1" l="1"/>
  <c r="S179" i="1" s="1"/>
  <c r="S180" i="1"/>
  <c r="M150" i="1"/>
  <c r="M153" i="1"/>
  <c r="M155" i="1"/>
  <c r="M147" i="1"/>
  <c r="M158" i="1"/>
  <c r="J150" i="1"/>
  <c r="I150" i="1"/>
  <c r="J147" i="1"/>
  <c r="I147" i="1"/>
  <c r="Q144" i="1"/>
  <c r="Q143" i="1" s="1"/>
  <c r="Q142" i="1" s="1"/>
  <c r="O144" i="1"/>
  <c r="N144" i="1"/>
  <c r="L144" i="1"/>
  <c r="K144" i="1"/>
  <c r="L142" i="1"/>
  <c r="M142" i="1" s="1"/>
  <c r="K142" i="1"/>
  <c r="J144" i="1"/>
  <c r="I144" i="1"/>
  <c r="S140" i="1"/>
  <c r="R140" i="1"/>
  <c r="Q138" i="1"/>
  <c r="P138" i="1"/>
  <c r="S138" i="1" s="1"/>
  <c r="S136" i="1"/>
  <c r="Q137" i="1"/>
  <c r="P137" i="1"/>
  <c r="N140" i="1"/>
  <c r="L140" i="1"/>
  <c r="M140" i="1" s="1"/>
  <c r="K140" i="1"/>
  <c r="L138" i="1"/>
  <c r="K138" i="1"/>
  <c r="O138" i="1"/>
  <c r="N138" i="1"/>
  <c r="O136" i="1"/>
  <c r="R136" i="1" s="1"/>
  <c r="N136" i="1"/>
  <c r="L136" i="1"/>
  <c r="K136" i="1"/>
  <c r="J136" i="1"/>
  <c r="L133" i="1"/>
  <c r="M133" i="1" s="1"/>
  <c r="K133" i="1"/>
  <c r="N133" i="1"/>
  <c r="O130" i="1"/>
  <c r="N130" i="1"/>
  <c r="L130" i="1"/>
  <c r="K130" i="1"/>
  <c r="J130" i="1"/>
  <c r="I130" i="1"/>
  <c r="Q125" i="1"/>
  <c r="P125" i="1"/>
  <c r="S125" i="1" s="1"/>
  <c r="O125" i="1"/>
  <c r="R125" i="1" l="1"/>
  <c r="P178" i="1"/>
  <c r="P177" i="1" s="1"/>
  <c r="R179" i="1"/>
  <c r="M138" i="1"/>
  <c r="M144" i="1"/>
  <c r="P135" i="1"/>
  <c r="R137" i="1"/>
  <c r="S137" i="1"/>
  <c r="Q135" i="1"/>
  <c r="Q134" i="1" s="1"/>
  <c r="Q133" i="1" s="1"/>
  <c r="Q132" i="1" s="1"/>
  <c r="Q131" i="1" s="1"/>
  <c r="Q130" i="1" s="1"/>
  <c r="M136" i="1"/>
  <c r="R138" i="1"/>
  <c r="R178" i="1" l="1"/>
  <c r="S178" i="1"/>
  <c r="S177" i="1"/>
  <c r="P176" i="1"/>
  <c r="R177" i="1"/>
  <c r="S135" i="1"/>
  <c r="R135" i="1"/>
  <c r="P134" i="1"/>
  <c r="N125" i="1"/>
  <c r="P175" i="1" l="1"/>
  <c r="S176" i="1"/>
  <c r="R176" i="1"/>
  <c r="R134" i="1"/>
  <c r="S134" i="1"/>
  <c r="P133" i="1"/>
  <c r="L125" i="1"/>
  <c r="M125" i="1" s="1"/>
  <c r="J125" i="1"/>
  <c r="I125" i="1"/>
  <c r="C267" i="1"/>
  <c r="S263" i="1"/>
  <c r="R263" i="1"/>
  <c r="S262" i="1"/>
  <c r="R262" i="1"/>
  <c r="Q261" i="1"/>
  <c r="P261" i="1"/>
  <c r="L261" i="1"/>
  <c r="K261" i="1"/>
  <c r="S259" i="1"/>
  <c r="R259" i="1"/>
  <c r="S258" i="1"/>
  <c r="R258" i="1"/>
  <c r="L257" i="1"/>
  <c r="S254" i="1"/>
  <c r="R254" i="1"/>
  <c r="S253" i="1"/>
  <c r="R253" i="1"/>
  <c r="S252" i="1"/>
  <c r="R252" i="1"/>
  <c r="Q251" i="1"/>
  <c r="P251" i="1"/>
  <c r="O251" i="1"/>
  <c r="N251" i="1"/>
  <c r="L251" i="1"/>
  <c r="J251" i="1"/>
  <c r="S246" i="1"/>
  <c r="R246" i="1"/>
  <c r="S245" i="1"/>
  <c r="R245" i="1"/>
  <c r="S239" i="1"/>
  <c r="R239" i="1"/>
  <c r="S238" i="1"/>
  <c r="R238" i="1"/>
  <c r="S237" i="1"/>
  <c r="S231" i="1"/>
  <c r="R231" i="1"/>
  <c r="S230" i="1"/>
  <c r="R230" i="1"/>
  <c r="S229" i="1"/>
  <c r="R229" i="1"/>
  <c r="S222" i="1"/>
  <c r="R222" i="1"/>
  <c r="S221" i="1"/>
  <c r="R221" i="1"/>
  <c r="L220" i="1"/>
  <c r="M220" i="1" s="1"/>
  <c r="S217" i="1"/>
  <c r="R217" i="1"/>
  <c r="S216" i="1"/>
  <c r="R216" i="1"/>
  <c r="L215" i="1"/>
  <c r="J215" i="1"/>
  <c r="R191" i="1"/>
  <c r="Q190" i="1"/>
  <c r="P190" i="1"/>
  <c r="M190" i="1"/>
  <c r="J190" i="1"/>
  <c r="S123" i="1"/>
  <c r="R123" i="1"/>
  <c r="S122" i="1"/>
  <c r="R122" i="1"/>
  <c r="S121" i="1"/>
  <c r="R121" i="1"/>
  <c r="Q120" i="1"/>
  <c r="P120" i="1"/>
  <c r="O120" i="1"/>
  <c r="N120" i="1"/>
  <c r="L120" i="1"/>
  <c r="K120" i="1"/>
  <c r="J120" i="1"/>
  <c r="S118" i="1"/>
  <c r="R118" i="1"/>
  <c r="S117" i="1"/>
  <c r="R117" i="1"/>
  <c r="S116" i="1"/>
  <c r="R116" i="1"/>
  <c r="Q115" i="1"/>
  <c r="P115" i="1"/>
  <c r="O115" i="1"/>
  <c r="N115" i="1"/>
  <c r="L115" i="1"/>
  <c r="K115" i="1"/>
  <c r="J115" i="1"/>
  <c r="S112" i="1"/>
  <c r="R112" i="1"/>
  <c r="S111" i="1"/>
  <c r="R111" i="1"/>
  <c r="S110" i="1"/>
  <c r="R110" i="1"/>
  <c r="S109" i="1"/>
  <c r="R109" i="1"/>
  <c r="Q108" i="1"/>
  <c r="P108" i="1"/>
  <c r="O108" i="1"/>
  <c r="N108" i="1"/>
  <c r="L108" i="1"/>
  <c r="J108" i="1"/>
  <c r="S106" i="1"/>
  <c r="R106" i="1"/>
  <c r="S105" i="1"/>
  <c r="R105" i="1"/>
  <c r="Q104" i="1"/>
  <c r="P104" i="1"/>
  <c r="O104" i="1"/>
  <c r="N104" i="1"/>
  <c r="L104" i="1"/>
  <c r="J104" i="1"/>
  <c r="S102" i="1"/>
  <c r="R102" i="1"/>
  <c r="S101" i="1"/>
  <c r="R101" i="1"/>
  <c r="Q100" i="1"/>
  <c r="P100" i="1"/>
  <c r="O100" i="1"/>
  <c r="N100" i="1"/>
  <c r="L100" i="1"/>
  <c r="K100" i="1"/>
  <c r="J100" i="1"/>
  <c r="S96" i="1"/>
  <c r="R96" i="1"/>
  <c r="S95" i="1"/>
  <c r="R95" i="1"/>
  <c r="S92" i="1"/>
  <c r="R92" i="1"/>
  <c r="S91" i="1"/>
  <c r="R91" i="1"/>
  <c r="Q90" i="1"/>
  <c r="P90" i="1"/>
  <c r="O90" i="1"/>
  <c r="N90" i="1"/>
  <c r="L90" i="1"/>
  <c r="K90" i="1"/>
  <c r="J90" i="1"/>
  <c r="S88" i="1"/>
  <c r="R88" i="1"/>
  <c r="S87" i="1"/>
  <c r="R87" i="1"/>
  <c r="S86" i="1"/>
  <c r="R86" i="1"/>
  <c r="S85" i="1"/>
  <c r="R85" i="1"/>
  <c r="Q84" i="1"/>
  <c r="P84" i="1"/>
  <c r="O84" i="1"/>
  <c r="N84" i="1"/>
  <c r="J84" i="1"/>
  <c r="S80" i="1"/>
  <c r="R80" i="1"/>
  <c r="S79" i="1"/>
  <c r="R79" i="1"/>
  <c r="S78" i="1"/>
  <c r="R78" i="1"/>
  <c r="S77" i="1"/>
  <c r="R77" i="1"/>
  <c r="S74" i="1"/>
  <c r="R74" i="1"/>
  <c r="S73" i="1"/>
  <c r="R73" i="1"/>
  <c r="Q72" i="1"/>
  <c r="P72" i="1"/>
  <c r="S72" i="1" s="1"/>
  <c r="O72" i="1"/>
  <c r="L72" i="1"/>
  <c r="J72" i="1"/>
  <c r="I72" i="1"/>
  <c r="S71" i="1"/>
  <c r="R71" i="1"/>
  <c r="S70" i="1"/>
  <c r="R70" i="1"/>
  <c r="Q69" i="1"/>
  <c r="P69" i="1"/>
  <c r="O69" i="1"/>
  <c r="N69" i="1"/>
  <c r="L69" i="1"/>
  <c r="J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Q60" i="1"/>
  <c r="P60" i="1"/>
  <c r="O60" i="1"/>
  <c r="N60" i="1"/>
  <c r="L60" i="1"/>
  <c r="K60" i="1"/>
  <c r="J60" i="1"/>
  <c r="I60" i="1"/>
  <c r="S55" i="1"/>
  <c r="R55" i="1"/>
  <c r="S54" i="1"/>
  <c r="R54" i="1"/>
  <c r="S51" i="1"/>
  <c r="R51" i="1"/>
  <c r="S50" i="1"/>
  <c r="R50" i="1"/>
  <c r="S44" i="1"/>
  <c r="R44" i="1"/>
  <c r="S43" i="1"/>
  <c r="R43" i="1"/>
  <c r="Q42" i="1"/>
  <c r="P42" i="1"/>
  <c r="S39" i="1"/>
  <c r="R39" i="1"/>
  <c r="S38" i="1"/>
  <c r="R38" i="1"/>
  <c r="S37" i="1"/>
  <c r="R37" i="1"/>
  <c r="S36" i="1"/>
  <c r="R36" i="1"/>
  <c r="Q35" i="1"/>
  <c r="P35" i="1"/>
  <c r="O35" i="1"/>
  <c r="N35" i="1"/>
  <c r="L35" i="1"/>
  <c r="J35" i="1"/>
  <c r="S32" i="1"/>
  <c r="R32" i="1"/>
  <c r="S31" i="1"/>
  <c r="R31" i="1"/>
  <c r="S30" i="1"/>
  <c r="R30" i="1"/>
  <c r="Q29" i="1"/>
  <c r="P29" i="1"/>
  <c r="O29" i="1"/>
  <c r="N29" i="1"/>
  <c r="L29" i="1"/>
  <c r="J29" i="1"/>
  <c r="S22" i="1"/>
  <c r="R22" i="1"/>
  <c r="Q21" i="1"/>
  <c r="P21" i="1"/>
  <c r="O21" i="1"/>
  <c r="N21" i="1"/>
  <c r="L21" i="1"/>
  <c r="K21" i="1"/>
  <c r="J21" i="1"/>
  <c r="I21" i="1"/>
  <c r="S17" i="1"/>
  <c r="R17" i="1"/>
  <c r="S16" i="1"/>
  <c r="R16" i="1"/>
  <c r="Q15" i="1"/>
  <c r="P15" i="1"/>
  <c r="O15" i="1"/>
  <c r="N15" i="1"/>
  <c r="L15" i="1"/>
  <c r="J15" i="1"/>
  <c r="S12" i="1"/>
  <c r="R12" i="1"/>
  <c r="S11" i="1"/>
  <c r="R11" i="1"/>
  <c r="L10" i="1"/>
  <c r="O266" i="1" l="1"/>
  <c r="Q266" i="1"/>
  <c r="N266" i="1"/>
  <c r="S69" i="1"/>
  <c r="R175" i="1"/>
  <c r="S175" i="1"/>
  <c r="P174" i="1"/>
  <c r="M120" i="1"/>
  <c r="S133" i="1"/>
  <c r="P132" i="1"/>
  <c r="R133" i="1"/>
  <c r="S190" i="1"/>
  <c r="M69" i="1"/>
  <c r="S108" i="1"/>
  <c r="S90" i="1"/>
  <c r="S76" i="1"/>
  <c r="R94" i="1"/>
  <c r="S120" i="1"/>
  <c r="S15" i="1"/>
  <c r="S236" i="1"/>
  <c r="S10" i="1"/>
  <c r="S94" i="1"/>
  <c r="M251" i="1"/>
  <c r="M29" i="1"/>
  <c r="M42" i="1"/>
  <c r="M244" i="1"/>
  <c r="S53" i="1"/>
  <c r="R236" i="1"/>
  <c r="R251" i="1"/>
  <c r="S261" i="1"/>
  <c r="S29" i="1"/>
  <c r="S35" i="1"/>
  <c r="S42" i="1"/>
  <c r="S60" i="1"/>
  <c r="S257" i="1"/>
  <c r="M10" i="1"/>
  <c r="M49" i="1"/>
  <c r="S104" i="1"/>
  <c r="R190" i="1"/>
  <c r="S244" i="1"/>
  <c r="M261" i="1"/>
  <c r="S21" i="1"/>
  <c r="S49" i="1"/>
  <c r="S84" i="1"/>
  <c r="M115" i="1"/>
  <c r="M215" i="1"/>
  <c r="M228" i="1"/>
  <c r="R237" i="1"/>
  <c r="S251" i="1"/>
  <c r="M21" i="1"/>
  <c r="M108" i="1"/>
  <c r="M35" i="1"/>
  <c r="M60" i="1"/>
  <c r="M76" i="1"/>
  <c r="M15" i="1"/>
  <c r="R90" i="1"/>
  <c r="R244" i="1"/>
  <c r="M257" i="1"/>
  <c r="R261" i="1"/>
  <c r="R42" i="1"/>
  <c r="M72" i="1"/>
  <c r="M100" i="1"/>
  <c r="R49" i="1"/>
  <c r="M94" i="1"/>
  <c r="S100" i="1"/>
  <c r="R257" i="1"/>
  <c r="R69" i="1"/>
  <c r="M104" i="1"/>
  <c r="S115" i="1"/>
  <c r="S220" i="1"/>
  <c r="R29" i="1"/>
  <c r="R15" i="1"/>
  <c r="R76" i="1"/>
  <c r="R100" i="1"/>
  <c r="R115" i="1"/>
  <c r="R10" i="1"/>
  <c r="R21" i="1"/>
  <c r="R35" i="1"/>
  <c r="R60" i="1"/>
  <c r="R72" i="1"/>
  <c r="R84" i="1"/>
  <c r="R104" i="1"/>
  <c r="R108" i="1"/>
  <c r="R120" i="1"/>
  <c r="R174" i="1" l="1"/>
  <c r="S174" i="1"/>
  <c r="P173" i="1"/>
  <c r="S132" i="1"/>
  <c r="P131" i="1"/>
  <c r="R132" i="1"/>
  <c r="R173" i="1" l="1"/>
  <c r="S173" i="1"/>
  <c r="P172" i="1"/>
  <c r="P130" i="1"/>
  <c r="R131" i="1"/>
  <c r="S131" i="1"/>
  <c r="R172" i="1" l="1"/>
  <c r="S172" i="1"/>
  <c r="P171" i="1"/>
  <c r="R130" i="1"/>
  <c r="M130" i="1"/>
  <c r="S130" i="1"/>
  <c r="P170" i="1" l="1"/>
  <c r="S171" i="1"/>
  <c r="R171" i="1"/>
  <c r="M266" i="1"/>
  <c r="S170" i="1" l="1"/>
  <c r="P169" i="1"/>
  <c r="R170" i="1"/>
  <c r="R169" i="1" l="1"/>
  <c r="S169" i="1"/>
  <c r="P168" i="1"/>
  <c r="P167" i="1" l="1"/>
  <c r="S168" i="1"/>
  <c r="R168" i="1"/>
  <c r="R167" i="1" l="1"/>
  <c r="S167" i="1"/>
  <c r="P166" i="1"/>
  <c r="S166" i="1" l="1"/>
  <c r="P165" i="1"/>
  <c r="R166" i="1"/>
  <c r="S165" i="1" l="1"/>
  <c r="R165" i="1"/>
  <c r="P164" i="1"/>
  <c r="P163" i="1" l="1"/>
  <c r="R164" i="1"/>
  <c r="S164" i="1"/>
  <c r="R163" i="1" l="1"/>
  <c r="P162" i="1"/>
  <c r="S163" i="1"/>
  <c r="R162" i="1" l="1"/>
  <c r="S162" i="1"/>
  <c r="P161" i="1"/>
  <c r="S161" i="1" l="1"/>
  <c r="P160" i="1"/>
  <c r="R161" i="1"/>
  <c r="P159" i="1" l="1"/>
  <c r="S160" i="1"/>
  <c r="R160" i="1"/>
  <c r="P158" i="1" l="1"/>
  <c r="R159" i="1"/>
  <c r="S159" i="1"/>
  <c r="S158" i="1" l="1"/>
  <c r="P157" i="1"/>
  <c r="R158" i="1"/>
  <c r="P156" i="1" l="1"/>
  <c r="S157" i="1"/>
  <c r="R157" i="1"/>
  <c r="R156" i="1" l="1"/>
  <c r="P155" i="1"/>
  <c r="S156" i="1"/>
  <c r="P154" i="1" l="1"/>
  <c r="S155" i="1"/>
  <c r="R155" i="1"/>
  <c r="P153" i="1" l="1"/>
  <c r="S154" i="1"/>
  <c r="R154" i="1"/>
  <c r="S153" i="1" l="1"/>
  <c r="P152" i="1"/>
  <c r="R153" i="1"/>
  <c r="R152" i="1" l="1"/>
  <c r="S152" i="1"/>
  <c r="P151" i="1"/>
  <c r="P150" i="1" l="1"/>
  <c r="R151" i="1"/>
  <c r="S151" i="1"/>
  <c r="P149" i="1" l="1"/>
  <c r="S150" i="1"/>
  <c r="R150" i="1"/>
  <c r="S149" i="1" l="1"/>
  <c r="P148" i="1"/>
  <c r="R149" i="1"/>
  <c r="P147" i="1" l="1"/>
  <c r="S148" i="1"/>
  <c r="R148" i="1"/>
  <c r="P146" i="1" l="1"/>
  <c r="R147" i="1"/>
  <c r="S147" i="1"/>
  <c r="P145" i="1" l="1"/>
  <c r="R146" i="1"/>
  <c r="S146" i="1"/>
  <c r="S145" i="1" l="1"/>
  <c r="R145" i="1"/>
  <c r="P144" i="1"/>
  <c r="S144" i="1" l="1"/>
  <c r="R144" i="1"/>
  <c r="P143" i="1"/>
  <c r="S143" i="1" l="1"/>
  <c r="R143" i="1"/>
  <c r="P142" i="1"/>
  <c r="P266" i="1" s="1"/>
  <c r="R142" i="1" l="1"/>
  <c r="S142" i="1"/>
  <c r="R266" i="1" l="1"/>
  <c r="S266" i="1"/>
</calcChain>
</file>

<file path=xl/comments1.xml><?xml version="1.0" encoding="utf-8"?>
<comments xmlns="http://schemas.openxmlformats.org/spreadsheetml/2006/main">
  <authors>
    <author>GUIDO ESCOBAR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Formato Porcentaje, 1 decimal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Formato Porcentaje, 1 decimal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Formato Porcentaje, 1 decimal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Corresponde al valor del RPC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Corresponde a lo efectivamente pagado.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Formato Porcentaje, 1 decimal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Formato Porcentaje, 1 decimal</t>
        </r>
      </text>
    </comment>
  </commentList>
</comments>
</file>

<file path=xl/sharedStrings.xml><?xml version="1.0" encoding="utf-8"?>
<sst xmlns="http://schemas.openxmlformats.org/spreadsheetml/2006/main" count="832" uniqueCount="666">
  <si>
    <t>ORGANISMO</t>
  </si>
  <si>
    <t>SECRETARÍA DE EDUCACIÓN</t>
  </si>
  <si>
    <t>Fecha de reporte:</t>
  </si>
  <si>
    <t>Vigencia:</t>
  </si>
  <si>
    <t>Código organismo</t>
  </si>
  <si>
    <t>Código general</t>
  </si>
  <si>
    <t>Clase</t>
  </si>
  <si>
    <t>Identificación del eje , componente, programa, indicador y proyectos de inversión</t>
  </si>
  <si>
    <t>Clasificación (BP)</t>
  </si>
  <si>
    <t xml:space="preserve">Meta a alcanzar Plan Indicativo
</t>
  </si>
  <si>
    <t>Meta de producto del proyecto (Descripción)</t>
  </si>
  <si>
    <t>Indicador de producto del proyecto (Descripción)</t>
  </si>
  <si>
    <t>Valor de la meta de producto del proyecto</t>
  </si>
  <si>
    <t>Ponderación producto
 (%)</t>
  </si>
  <si>
    <t>Valor de la ejecución del producto del proyecto</t>
  </si>
  <si>
    <t xml:space="preserve">% de ejecución física de los productos del proyecto
</t>
  </si>
  <si>
    <t>% de avance del proyecto</t>
  </si>
  <si>
    <t>Presupuesto inicial
(Pesos)</t>
  </si>
  <si>
    <t>Presupuesto definitivo
(Pesos)
(1)</t>
  </si>
  <si>
    <t>Presupuesto ejecutado
(Pesos)
(2)</t>
  </si>
  <si>
    <t>Presupuesto pagos
(Pesos)
(3)</t>
  </si>
  <si>
    <t>% de ejecución presupuestal
(2) / (1)</t>
  </si>
  <si>
    <t>% de ejecución con pagos
(3) / (2)</t>
  </si>
  <si>
    <t>Día / Mes / Año (Inicio)</t>
  </si>
  <si>
    <t>Día / Mes / Año (Finali-zación)</t>
  </si>
  <si>
    <t>Explicación del avance o retraso</t>
  </si>
  <si>
    <t>Organismo responsable
(Reparto administrativo)</t>
  </si>
  <si>
    <t>E</t>
  </si>
  <si>
    <t>Cali social y diversa</t>
  </si>
  <si>
    <t>4101</t>
  </si>
  <si>
    <t>C</t>
  </si>
  <si>
    <t>Construyendo sociedad</t>
  </si>
  <si>
    <t>4101001</t>
  </si>
  <si>
    <t>P</t>
  </si>
  <si>
    <t>Atención integral a la primera infancia</t>
  </si>
  <si>
    <t>I</t>
  </si>
  <si>
    <t>Beneficiarios de las estrategias de fomento de la educación inicial en el marco de la atención integral</t>
  </si>
  <si>
    <t>pr</t>
  </si>
  <si>
    <t>Secretaria Municipal de Educación-sub secretaria de calidad Educativa</t>
  </si>
  <si>
    <t xml:space="preserve">Instituciones Educativas Oficiales con grado de transición integral </t>
  </si>
  <si>
    <t>4101002</t>
  </si>
  <si>
    <t>Niños, Niñas, Adolescentes y Jóvenes - NNAJ con oportunidades para su desarrollo</t>
  </si>
  <si>
    <t xml:space="preserve">Zonas de orientación escolar operando en instituciones educativas para prevenir el consumo de sustancias psicoactivas – SPA en 21 comunas y 2 corregimientos </t>
  </si>
  <si>
    <t>Instituciones Educativas que participan en la implementación del Sistema de Investigación y Monitoreo de situaciones de riesgo y vulneración de los derechos humanos, sexuales y reproductivos.</t>
  </si>
  <si>
    <t>4101003</t>
  </si>
  <si>
    <t>Vida, familia y salud mental</t>
  </si>
  <si>
    <t xml:space="preserve">Instituciones Educativas con Centros de Orientación y Atención Psicosocial que implementan estrategias de salud mental con la comunidad educativa. </t>
  </si>
  <si>
    <t>Secretaria Municipal de Educacion-sub secretaria de Calidad Educativa</t>
  </si>
  <si>
    <t xml:space="preserve">Instituciones Educativas que implementan la Estrategia Escuelas de Familias con enfoque de género y diferencial. </t>
  </si>
  <si>
    <t>4102</t>
  </si>
  <si>
    <t>Derechos con equidad, superando barreras para la inclusión.</t>
  </si>
  <si>
    <t>4102001</t>
  </si>
  <si>
    <t>Discapacidad sin límites.</t>
  </si>
  <si>
    <t>Estudiantes con discapacidad y capacidad y/o talento excepcional vinculados a educación formal, Educación para el trabajo y el desarrollo Humano y Educación adecuada para la integración social</t>
  </si>
  <si>
    <t>Secretaria Municipal de Educacion-sub secretaria de Cobertura Educativa</t>
  </si>
  <si>
    <t>Estudiantes con discapacidad y capacidad y/o talento excepcional atendidos en IEO</t>
  </si>
  <si>
    <t>Docentes capacitados</t>
  </si>
  <si>
    <t>4102002</t>
  </si>
  <si>
    <t>CaliAfro incluyente e influyente.</t>
  </si>
  <si>
    <t xml:space="preserve">Instituciones Educativas Oficiales fortalecidas con procesos etno-educativos afrodescendientes implementados </t>
  </si>
  <si>
    <t>Fortalecimiento de la etnoeducación en las IEO del municipio de Santiago de Cali</t>
  </si>
  <si>
    <t xml:space="preserve">Secretaria Municipal de Educacion - Subsecretaria de Cobertura Educativa </t>
  </si>
  <si>
    <t>Realizar Foro etnoeducativo de las IEO</t>
  </si>
  <si>
    <t>Foro etnoeducativo realizado</t>
  </si>
  <si>
    <t>Realizar dotación en las 91 IEO  de  material pedagógico etnoeducativo</t>
  </si>
  <si>
    <t xml:space="preserve"> IEO dotadas con material pedagógico etnoeducativo</t>
  </si>
  <si>
    <t>4102003</t>
  </si>
  <si>
    <t>Tradiciones ancestrales indígenas.</t>
  </si>
  <si>
    <t>Instituciones Educativas Oficiales fortalecidas en procesos etnoeducativos indígenas</t>
  </si>
  <si>
    <t>IEO con docentes y directivos docentes formados en Sistema de Educación Propia Indígena  (SEPI)</t>
  </si>
  <si>
    <t>4104</t>
  </si>
  <si>
    <t>Educación con calidad, eficiencia y equidad.</t>
  </si>
  <si>
    <t>4104001</t>
  </si>
  <si>
    <t>Educación pública equitativa e incluyente.</t>
  </si>
  <si>
    <t>Estudiantes vinculados al sistema educativo oficial en los niveles de preescolar, básica primaria, secundaria y media</t>
  </si>
  <si>
    <t>Fortalecimiento de los procesos de fondo de servicios educativos del municipio de santiago de cali</t>
  </si>
  <si>
    <t>Administración nomina personal docentes, directivos docentes, administrativos y apoyo a la gestión administrativa de la SEM del municipio de Santiago de Cali</t>
  </si>
  <si>
    <t xml:space="preserve">Secretaria Municipal de Educacion-sub secretaria Administrativa y financiera </t>
  </si>
  <si>
    <t xml:space="preserve">Docentes con salarios cancelados </t>
  </si>
  <si>
    <t>Cancelar salarios a 453 Directivos docentes</t>
  </si>
  <si>
    <t xml:space="preserve">Directivos docentes con salarios cancelados </t>
  </si>
  <si>
    <t xml:space="preserve">Cancelar salarios a 1192 Administrativos de las  IEO </t>
  </si>
  <si>
    <t xml:space="preserve">Administrativos IEO con salarios cancelados </t>
  </si>
  <si>
    <t xml:space="preserve">Cancelar salarios a 128 administrativos de la planta central </t>
  </si>
  <si>
    <t xml:space="preserve">Administrativos  planta central con salarios cancelados </t>
  </si>
  <si>
    <t xml:space="preserve">Garantizar en 91 IEO el servicio de vigilancia </t>
  </si>
  <si>
    <t xml:space="preserve">IEO con servicio de vigilancia </t>
  </si>
  <si>
    <t>Garantizar en 91 IEO servicio de aseo</t>
  </si>
  <si>
    <t>IEO con servicio de aseo</t>
  </si>
  <si>
    <t>Realizar 202 Apoyos para la administración de la prestación del servicio público de educación</t>
  </si>
  <si>
    <t>Apoyos realizados para la administración de la prestación del servicio público de educación</t>
  </si>
  <si>
    <t xml:space="preserve">Realizar una adquisición de Materiales y Suministros </t>
  </si>
  <si>
    <t>Materiales y Suministros Adquiridos</t>
  </si>
  <si>
    <t xml:space="preserve">Mejoramiento en la prestación servicios públicos domiciliarios y arrendamiento en las IEO del municipio de Santiago de Cali </t>
  </si>
  <si>
    <t xml:space="preserve">Garantizar Espacios adecuados de sedes educativas (arriendo) a 2.699  Estudiantes </t>
  </si>
  <si>
    <t>Estudiantes de sedes educativas (arrendadas) beneficiados con espacios adecuados</t>
  </si>
  <si>
    <t>Sedes educativas rurales cubiertas con servicios publicos</t>
  </si>
  <si>
    <t xml:space="preserve">Estudiantes en condición de extra edad vinculados al sistema educativo oficial </t>
  </si>
  <si>
    <t xml:space="preserve">Secretaria Municipal de Educación-sub secretaria de Cobertura </t>
  </si>
  <si>
    <t>IEO con acompañamiento en sus programas de modelos flexibles</t>
  </si>
  <si>
    <t>Jóvenes y adultos matriculados en ciclos lectivos especiales integrados</t>
  </si>
  <si>
    <t xml:space="preserve">Estudiantes beneficiados con estrategia de transporte escolar </t>
  </si>
  <si>
    <t>,</t>
  </si>
  <si>
    <t>Servicio de transporte escolar a estudiantes del municipio de Santiago de Cali</t>
  </si>
  <si>
    <t xml:space="preserve">Estudiantes beneficiados con servicio de transporte escolar </t>
  </si>
  <si>
    <t xml:space="preserve">Realizar seguimiento a la estrategia de transporte escolar </t>
  </si>
  <si>
    <t>Seguimiento a la estrategia de transporte escolar realizado</t>
  </si>
  <si>
    <t xml:space="preserve">Estudiantes en condición de vulnerabilidad beneficiados con la estrategia de paquetes escolares </t>
  </si>
  <si>
    <t xml:space="preserve">Paquetes Escolares Entregados poblacion vulnerable </t>
  </si>
  <si>
    <t>Paquetes Escolares Entregados poblacion con discapacidad visual</t>
  </si>
  <si>
    <t>4104002</t>
  </si>
  <si>
    <t>Calidad educativa con mayores resultados</t>
  </si>
  <si>
    <t>Instituciones Educativas Oficiales acompañadas para el fortalecimiento de competencias básicas</t>
  </si>
  <si>
    <t>Instituciones Educativas Oficiales que implementan un sistema de evaluación para el mejoramiento de la calidad educativa</t>
  </si>
  <si>
    <t>Caracterización del perfil educativo realizado</t>
  </si>
  <si>
    <t>Docentes y directivos docentes de Instituciones Educativas Oficiales que inician y/o continúan procesos de formación e investigación pedagógica.</t>
  </si>
  <si>
    <t>4104003</t>
  </si>
  <si>
    <t>Instituciones Educativas líderes, eficientes y transparentes</t>
  </si>
  <si>
    <t>Instituciones Educativas Oficiales con PEI ajustado para el mejoramiento de la gestión curricular</t>
  </si>
  <si>
    <t xml:space="preserve">Instituciones Educativas oficiales que implementan un modelo de gestión de calidad </t>
  </si>
  <si>
    <t>Implementación de sistemas de gestión de calidad escolar en las IEO del municipio de Santiago de Cali</t>
  </si>
  <si>
    <t>Inspección y control a establecimiento de educación formal, educación para el trabajo y desarrollo humano ( ETDH) por parte de la SEM</t>
  </si>
  <si>
    <t>Fortalecimiento del proceso de inspección, vigilancia y control a establecimientos educativos en el municipio de Santiago de Cali</t>
  </si>
  <si>
    <t>Secretaría de Educacion Municipal - Despacho</t>
  </si>
  <si>
    <t xml:space="preserve">Realizar Control y seguimiento a 85 Establecimientos educativos </t>
  </si>
  <si>
    <t>Establecimientos educativos con control y seguimiento</t>
  </si>
  <si>
    <t>Documentos de evaluación a los programas de establecimientos de ETDH realizados</t>
  </si>
  <si>
    <t>Intervenciones (mantenimiento, adecuación de infraestructura) realizadas a sedes educativas oficiales</t>
  </si>
  <si>
    <t>Secretaria Municipal de Educacion-sub secretaria de Planeacion Sectorial</t>
  </si>
  <si>
    <t>Proceso de mejoramiento de la infraestructura en las IEO con acompañamiento realizado</t>
  </si>
  <si>
    <t xml:space="preserve">pr </t>
  </si>
  <si>
    <t>Intervenciones con nueva infraestructura para las sedes educativas</t>
  </si>
  <si>
    <t xml:space="preserve">Centros de desarrollo infantil construidos </t>
  </si>
  <si>
    <t>Instituciones Educativas Oficiales dotadas con mobiliario escolar, materiales y suministros</t>
  </si>
  <si>
    <t>Dotación educativa en las IEO del municipio Santiago de Cali</t>
  </si>
  <si>
    <t xml:space="preserve">IEO dotadas con mobiliario escolar </t>
  </si>
  <si>
    <t>Instituciones educativas oficiales fortalecidas en gestión tecnológica</t>
  </si>
  <si>
    <t>Fortalecimiento de los procesos técnicos y de soporte para la Gestión Tecnológica de las Sedes Educativas Oficiales del Municipio de Cali</t>
  </si>
  <si>
    <t>Garantizar en 91 IEO y SEM procesos de soporte técnico fortalecido</t>
  </si>
  <si>
    <t>IEO  y SEM con procesos TIC operando</t>
  </si>
  <si>
    <t>4104004</t>
  </si>
  <si>
    <t>Una educación al compás de la innovación e inserta en la sociedad del conocimien</t>
  </si>
  <si>
    <t>Estudiantes beneficiados con programas de articulación entre la media y la educación terciaria.</t>
  </si>
  <si>
    <t>4106</t>
  </si>
  <si>
    <t>Lucha contra la pobreza extrema</t>
  </si>
  <si>
    <t>4106002</t>
  </si>
  <si>
    <t>Seguridad alimentaria y nutricional.</t>
  </si>
  <si>
    <t xml:space="preserve">Estudiantes de las Instituciones Educativas Oficiales beneficiados con Programa de Alimentación Escolar </t>
  </si>
  <si>
    <t>Beneficiar a 166.789 Estudiantes con complemento alimentario</t>
  </si>
  <si>
    <t>Estudiantes beneficiados con complemento alimentario</t>
  </si>
  <si>
    <t>Monitoreo al programa de alimentacion escolar</t>
  </si>
  <si>
    <t>Cali amable y sostenible</t>
  </si>
  <si>
    <t xml:space="preserve">Movilidad sostenible, saludable, segura y accesible </t>
  </si>
  <si>
    <t xml:space="preserve">Movilidad en bicicleta </t>
  </si>
  <si>
    <t>Estudiantes beneficiados mediante transporte escolar en bicicleta</t>
  </si>
  <si>
    <t>Cali progresa en paz, con seguridad y cultura ciudadana</t>
  </si>
  <si>
    <t>4302</t>
  </si>
  <si>
    <t>Paz y derechos humanos</t>
  </si>
  <si>
    <t>4302001</t>
  </si>
  <si>
    <t>Garantía de derechos humanos</t>
  </si>
  <si>
    <t>Acceso y permanencia de los jóvenes vinculados al Sistema de Responsabilidad Penal para Adolescentes que soliciten atención educativa</t>
  </si>
  <si>
    <t>Fortalecimiento de la atención educativa a los jóvenes del sistema de responsabilidad penal para adolescentes en el municipio de santiago de cali</t>
  </si>
  <si>
    <t xml:space="preserve">Docentes formados en pedagogías del Sistema de Responsabilidad Penal  </t>
  </si>
  <si>
    <t>4302002</t>
  </si>
  <si>
    <t>Cultura de paz y reconciliación</t>
  </si>
  <si>
    <t xml:space="preserve">Instituciones educativas oficiales que implementan programas de formación ciudadana y construcción de paz </t>
  </si>
  <si>
    <t>4302003</t>
  </si>
  <si>
    <t>Reintegración social y económica de desvinculados y desmovilizados del conflicto</t>
  </si>
  <si>
    <t>Atención a la población adulta desvinculada del conflicto armado matriculada en el sector educativo.</t>
  </si>
  <si>
    <t>Acceso y permanencia de los estudiantes víctimas del conflicto armado interno matriculados en las Instituciones Educativas Oficiales</t>
  </si>
  <si>
    <t>Proyectos</t>
  </si>
  <si>
    <t>Avance físico</t>
  </si>
  <si>
    <t>Licitaciones</t>
  </si>
  <si>
    <t>BP-2047317</t>
  </si>
  <si>
    <t>BP-2047317A</t>
  </si>
  <si>
    <t>BP-2047317D</t>
  </si>
  <si>
    <t>Realizar 2 documentos de evaluación a los programas de establecimientos de ETDH</t>
  </si>
  <si>
    <t>BP-2047317C</t>
  </si>
  <si>
    <t>Elaborar 1 Documento con el cumplimiento de la normatividad vigente</t>
  </si>
  <si>
    <t>Documento elaborado con el cumplimiento de la normatividad vigente</t>
  </si>
  <si>
    <t>Adecuación de Infraestructura Física en las Instituciones Educativas Oficiales de Cali</t>
  </si>
  <si>
    <t>Adecuar la Infraestructura escolar a 27 sedes educativas oficiales acorde con los requerimientos y especificaciones técnicas según la norma NTC 4595</t>
  </si>
  <si>
    <t xml:space="preserve">Realizar 1 acompañamiento al Proceso de mejoramiento de la infraestructura en las IEO </t>
  </si>
  <si>
    <t>Sedes Educativas Oficiales con infraestructura adecuada</t>
  </si>
  <si>
    <t xml:space="preserve">Mejoramiento de la Planta fisica de la I.E.O Cristobal  Colon sede Principal de la comuna 16 de  Cali     </t>
  </si>
  <si>
    <t>BP-26001680</t>
  </si>
  <si>
    <t>BP-26001680A</t>
  </si>
  <si>
    <t>Adecuar el Restaurante Escolar de la IEO Cristobal Colón Sede Principal</t>
  </si>
  <si>
    <t>Restaurante Escolar adecuado en la  IEO Cristobal Colón Sede Principal</t>
  </si>
  <si>
    <t>BP-26001680B</t>
  </si>
  <si>
    <t xml:space="preserve"> Adecuar el área administrativa de la IEO Cristobal Colón Sede Principal </t>
  </si>
  <si>
    <t xml:space="preserve"> Área administrativa adecuada en la  IEO Cristobal Colón Sede Principal</t>
  </si>
  <si>
    <t>Mejoramiento del área deportiva y recreativa de la IEO Santa Cecilia sede Principal de la comuna 2 de Cali</t>
  </si>
  <si>
    <t>BP- 26001683</t>
  </si>
  <si>
    <t>BP- 26001683A</t>
  </si>
  <si>
    <t>Intervenir el área de recreación y  Deporte de la IEO Santa Cecilia Sede principal</t>
  </si>
  <si>
    <t>Intervención Realizada en el  Área deportiva y recreativa  en la  IEO Santa Cecilia Sede principal</t>
  </si>
  <si>
    <t>Mejoramiento de la Planta física de la IEO Simon Rodriguez Sede Principal de la Comuna 5 de Cali</t>
  </si>
  <si>
    <t>BP- 26001686</t>
  </si>
  <si>
    <t>BP- 26001686A</t>
  </si>
  <si>
    <t>Adecuar el restaurante Escolar de la IEO Simón Rodriguez sede Principal</t>
  </si>
  <si>
    <t xml:space="preserve"> Restaurante Escolar en la  IEO  Simón Rodriguez adecuado</t>
  </si>
  <si>
    <t>Desarrollo de estudios y diseños de la Infraestructura Fisica de la I.E.O Rodrigo LLoreda Caicedo Sede Primitivo Crespo de la Comuna 16 de Cali</t>
  </si>
  <si>
    <t>BP-26001700</t>
  </si>
  <si>
    <t>BP-2600170A</t>
  </si>
  <si>
    <t>Desarrollar en  lainfraestructura física de la IEO Rodrigo LLoreda Caicedo Sede Primitivo Crespo, estudios y diseños</t>
  </si>
  <si>
    <t>IEO Rodrigo LLoreda Caicedo sede Primitivo  Crespo con estudios y diseños Desarrollados</t>
  </si>
  <si>
    <t>Mejoramiento del Área de Recreación y Deporte de la IEO Vicente Borrero Costa Sede Presbitero Eloy Valenzuela de la Comuna 7  de Cali</t>
  </si>
  <si>
    <t>BP-26001701</t>
  </si>
  <si>
    <t>Intervenir   el área de recreación y deporte de la IEO Vicente Borrero Costa Sede Presbitero Eloy Valenzuela</t>
  </si>
  <si>
    <t>Intervención realizada en el área de recreación y deporte de la IEO Vicente Borrero Costa Sede Presbitero Eloy Valenzuela</t>
  </si>
  <si>
    <t>Mejoramiento de la Planta Física de las Sedes Educativas Oficiales de la Comuna 3 de Cali</t>
  </si>
  <si>
    <t>BP- 26001702</t>
  </si>
  <si>
    <t>BP- 26001702A</t>
  </si>
  <si>
    <t xml:space="preserve">Realizar adecuaciones en la Planta física de 3 sedes de la IEO Normal Superior Los Farallones </t>
  </si>
  <si>
    <t xml:space="preserve">Adecuaciones realizadas en la Planta física de las sedes de la IEO Normal Superior Los Farallones </t>
  </si>
  <si>
    <t>BP- 26001702B</t>
  </si>
  <si>
    <t>Realizar las adecuaciones en la Planta física de 3 sedes de la IEO Santa librada</t>
  </si>
  <si>
    <t xml:space="preserve"> Adecuaciones realizadas  en la Planta física de las sedes de la IEO Santa librada</t>
  </si>
  <si>
    <t xml:space="preserve">Mejoramiento de la Planta Física de las Sedes Educativas Oficiales  de la Comuna 1 de Cali </t>
  </si>
  <si>
    <t>BP- 26001704</t>
  </si>
  <si>
    <t>BP- 26001704A</t>
  </si>
  <si>
    <t>Realizar el mejoramiento de la Infraestructura Física de 2 sedes educativas de la IEO Isaias Gamboa</t>
  </si>
  <si>
    <t>Sedes Educativas de la IEO Isaias Gamboa con mejoramiento de la Infraestructura Física relizado</t>
  </si>
  <si>
    <t>BP- 26001704B</t>
  </si>
  <si>
    <t>Realizar el mejoramiento de la Infraestructura Física de 2 sedes de la IEO José Holguín Garcés</t>
  </si>
  <si>
    <t xml:space="preserve">Mejoramiento de la Planta Física de la IEO Eustaquio Palacios de la Comuna 20 de Cali </t>
  </si>
  <si>
    <t>BP-26001745A</t>
  </si>
  <si>
    <t>Realizar 3 intervenciones para el mejoramiento de la Infraestructura Física de la Sede Educativa Luis Lopez de Meza</t>
  </si>
  <si>
    <t xml:space="preserve">Intervenciones realizadas a Infraestructura de la Sede Educativa Luis Lopez de Meza </t>
  </si>
  <si>
    <t>BP-26001745B</t>
  </si>
  <si>
    <t>Realizar 2 intervenciones para el mejoramiento de la Infraestructura Física de la Sede Educativa Miguel Antonio Caro</t>
  </si>
  <si>
    <t>Intervenciones a Infraestructura de la sede Educativa Miguel Antonio Caro realizadas</t>
  </si>
  <si>
    <t>BP-26001748</t>
  </si>
  <si>
    <t>Construcción del Restaurante Escolar de la IEO Ciudadela Desepaz Sede Principal de la Comuna 21 de Cali</t>
  </si>
  <si>
    <t>Intervenir el Restaurante Escolar de la IEO Ciudadela Desepaz Sede Principal (Fase I)</t>
  </si>
  <si>
    <t>Intervención Realizada en la  IEO Ciudadela Desepaz Sede Principal</t>
  </si>
  <si>
    <t xml:space="preserve">Mejoramiento de la Planta Física de las Sedes Educativas Oficiales  de la Comuna 8 de Cali </t>
  </si>
  <si>
    <t>BP-26001749</t>
  </si>
  <si>
    <t>BP-26001749A</t>
  </si>
  <si>
    <t>Realizar el mejoramiento  del área Deportiva y Recreativa de la IEO Villacolombia Sede Principal</t>
  </si>
  <si>
    <t>Intervención Realizada en área Deportiva y Recreativa de la I la IEO Villacolombia Sede Principal</t>
  </si>
  <si>
    <t>BP-26001749B</t>
  </si>
  <si>
    <t>Adecuar los techos de la IEO Evaristo Garcia Sede Saavedra Galindo</t>
  </si>
  <si>
    <t>Intervención  realizada en los techos de la   IEO Evaristo Garcia Sede Saavedra Galindo</t>
  </si>
  <si>
    <t>Mejoramiento de la Planta Física de las Sedes Educativas Oficiales de la Comuna 9 de Cali</t>
  </si>
  <si>
    <t>BP- 26001750</t>
  </si>
  <si>
    <t>BP- 26001750A</t>
  </si>
  <si>
    <t xml:space="preserve"> Adecuar la infraestructura de las 4 Sedes de la  IEO Alfredo Vasquez Cobo</t>
  </si>
  <si>
    <t>Intervenciones Realizadas en la infraestructura física de las sedes de la IEO Alfredo Vasquez Cobo</t>
  </si>
  <si>
    <t>BP- 26001750B</t>
  </si>
  <si>
    <t>Adecuar las 2 Áreas de Recreación y deportes en la  IEO Antonio José Camacho</t>
  </si>
  <si>
    <t>Intervenciones Realizadas en las Áreas de Recreación y deportes de las sedes de la IEO Antonio José Camacho</t>
  </si>
  <si>
    <t>BP- 26001750C</t>
  </si>
  <si>
    <t>Adecuar la infraestructura de las 3 Sedes de la  IEO República de Argentina</t>
  </si>
  <si>
    <t>Intervenciones Realizadas en la infraestructura física de las sedes de la IEO República de Argentina</t>
  </si>
  <si>
    <t>Mejoramiento de la Planta Física de las Sedes Educativas Oficiales de la Comuna 19 de Cali</t>
  </si>
  <si>
    <t>BP- 26001754</t>
  </si>
  <si>
    <t>BP- 26001754A</t>
  </si>
  <si>
    <t xml:space="preserve"> Adecuar la infraestructura de las 2 Sedes de la  IEO Liceo Departamental </t>
  </si>
  <si>
    <t xml:space="preserve">Intervenciones Realizadas en la infraestructura física de las sedes de la IEO Liceo Departamental </t>
  </si>
  <si>
    <t>BP- 26001754B</t>
  </si>
  <si>
    <t>Adecuar los techos de la IEO Politecnico Municipal Sede Veinticinco de Julio</t>
  </si>
  <si>
    <t>Intervenciones Realizadas en los techos de la IEO Politecnico Municipal Sede Veinticinco de Julio</t>
  </si>
  <si>
    <t>BP- 26001754C</t>
  </si>
  <si>
    <t xml:space="preserve"> Adecuar la Infraestructura física a 3 sedes de la IEO Normal Superior Farallones  </t>
  </si>
  <si>
    <t xml:space="preserve">Intervenciones Realizadas en la infraestructura física de las sedes de la IEO Normal Superior Farallones  </t>
  </si>
  <si>
    <t>Desarrollo de estudios y diseños de la Infraestructura Fisica de la I.E.O José Maria Carbonel Sede Honorio Villegas de la Comuna 10  de Cali</t>
  </si>
  <si>
    <t>BP-26002010</t>
  </si>
  <si>
    <t>BP-26002010A</t>
  </si>
  <si>
    <t>Realizar estudios y diseños de la infraestructura física de la IEO José Maria Carbonel Sede Honorio Villegas</t>
  </si>
  <si>
    <t>Estudios y diseños realizados  en la IEO José Maria Carbonel Sede Honorio Villegas</t>
  </si>
  <si>
    <t xml:space="preserve"> Mejoramiento de la infraestructura física de la IEO El Hormiguero del Corregimiento 52 de Cali</t>
  </si>
  <si>
    <t>BP-26002031</t>
  </si>
  <si>
    <t>BP-26002031A</t>
  </si>
  <si>
    <t>Construir un aula en la Sede Educativa Tulia Borrero de mercado  de la IEO El Hormiguero</t>
  </si>
  <si>
    <t>Aula construida en la sede educativa Tulia borrero de mercado de la IEO el Hormiguero</t>
  </si>
  <si>
    <t>Mejoramiento del Área de Recreación y Deporte de la IEO La Paz del Corregimiento 63 de Cali</t>
  </si>
  <si>
    <t>BP-26002032</t>
  </si>
  <si>
    <t>BP-26002032A</t>
  </si>
  <si>
    <t>Intervenir el Area de recreacion y deporte  de la IEO La Paz Sede Saavedra Galindo</t>
  </si>
  <si>
    <t>Intervención realizada en el área de recreación y deporte de la IEO  La Paz Sede Saavedra Galindo</t>
  </si>
  <si>
    <t>Mejoramiento de la infraestructura física de la IEO Villacarmelo del Corregimiento 55 de Cali</t>
  </si>
  <si>
    <t>BP-26002036</t>
  </si>
  <si>
    <t>BP-26002036A</t>
  </si>
  <si>
    <t>Construir  1 aula de biblioteca en la IEO Villacarmelo sede Cacique Calarcá</t>
  </si>
  <si>
    <t>Aula de biblioteca construida en la IEO Villacarmelo sede Cacique Calarca</t>
  </si>
  <si>
    <t>Mejoramiento de la Infraestructura Física de las Sedes Educativas Oficiales del Corregimiento La Elvira de Cali</t>
  </si>
  <si>
    <t>BP-26002051</t>
  </si>
  <si>
    <t>BP-26002051A</t>
  </si>
  <si>
    <t>Adecuar el cerramiento de 2 Sedes Educativas Oficiales del Corregimiento La Elvira</t>
  </si>
  <si>
    <t>Cerramientos adecuados  de las Sedes Educativas Oficiales del Corregimiento La Elvira</t>
  </si>
  <si>
    <t>BP-26002051B</t>
  </si>
  <si>
    <t xml:space="preserve"> Construir un aula en la Sede Educativa Oficial Boyacá</t>
  </si>
  <si>
    <t>Aula Construida en la Sede Educativa Oficial Boyacá</t>
  </si>
  <si>
    <t>Mejoramiento del Área de Recreación y Deporte de la IEO Pichindé del Corregimiento 57  de Cali</t>
  </si>
  <si>
    <t>BP-26002052</t>
  </si>
  <si>
    <t>BP-26002052A</t>
  </si>
  <si>
    <t>Intervenir la zona deportiva y de esparcimiento  de la IEO Pichindé Sede Inmaculada Concepción</t>
  </si>
  <si>
    <t>Área de recreación y deporte mejorada en la IEO Pichindé Sede Inmaculada Concepción</t>
  </si>
  <si>
    <t>Mejoramiento de la infraestructura física de la IEO Golondrinas del Corregimiento 65 de Cali</t>
  </si>
  <si>
    <t>BP-26002242</t>
  </si>
  <si>
    <t>BP-26002242A</t>
  </si>
  <si>
    <t xml:space="preserve"> Construir 1 salón de docentes en la IEO Golondrinas sede Principal</t>
  </si>
  <si>
    <t>Salón de docentes construido en la IEO Golondrinas sede Principal</t>
  </si>
  <si>
    <t>BP-26002242B</t>
  </si>
  <si>
    <t>Mejorar 1 área de recreación y deporte en la IEO Golondrinas Sede Principal</t>
  </si>
  <si>
    <t>Área de recreación y Deporte Mejorada en la IEO Golondrinas Sede Principal</t>
  </si>
  <si>
    <t>Construcción de Infraestructura Física Nueva en las Sedes Educativas Oficiales de Cali</t>
  </si>
  <si>
    <t>Intervenir con Infraestructura Nueva 1 sedes educativa Oficial</t>
  </si>
  <si>
    <t>Sede Educativa Oficiale con Nueva Infraestructura</t>
  </si>
  <si>
    <t>Construcción de nuevos Centros de Desarrollo Infantil para la atencion integral a la primera infancia en Santiago de Cali</t>
  </si>
  <si>
    <t>BP-26002222</t>
  </si>
  <si>
    <t>Eelaborar 1  Diseño para la construccion   CDI nuevos</t>
  </si>
  <si>
    <t xml:space="preserve">Diseños elaborados </t>
  </si>
  <si>
    <t>BP-02047352A</t>
  </si>
  <si>
    <t>Dotar  de mobiliario escolar  a  91 institucines educativas oficiales del municipio de Santiago de Cali</t>
  </si>
  <si>
    <t>Dotación escolar en las Sedes Educativas Públicas de la Comuna 1 de Cali</t>
  </si>
  <si>
    <t>BP-026001703</t>
  </si>
  <si>
    <t>BP-26001703A</t>
  </si>
  <si>
    <t xml:space="preserve"> Dotar de equipos Tecnológicos a 6 sedes de las  IEO de la Comuna 1</t>
  </si>
  <si>
    <t>Sedes educativas con Equipos tecnológicos  dotadas</t>
  </si>
  <si>
    <t>BP-26001703B</t>
  </si>
  <si>
    <t xml:space="preserve"> Dotar de Mobiliario Escolar 2 sedes las IEO de la Comuna 1</t>
  </si>
  <si>
    <t xml:space="preserve"> Sedes Educativas Oficiales de la Comuna Uno dotadas con Mobiliario Escolar</t>
  </si>
  <si>
    <t>Dotación escolar en las Sedes Educativas Públicas de la Comuna 14 de Cali</t>
  </si>
  <si>
    <t>BP-26001746</t>
  </si>
  <si>
    <t>BP-26001746A</t>
  </si>
  <si>
    <t>Dotar de equipos, maquinaria y tecnologìaa 11 Sedes Educativas Oficiales de la Comuna 14</t>
  </si>
  <si>
    <t>Sedes Educativas Oficiales dotadas con Equipos, maquinaria y tecnologìa</t>
  </si>
  <si>
    <t>BP-26001746B</t>
  </si>
  <si>
    <t>Dotar de Mobiliario Escolar a 5  Sedes Educativas Oficiales de la Comuna 14</t>
  </si>
  <si>
    <t>Sedes Educativas Oficiales dotadas con Mobiliario Escolar</t>
  </si>
  <si>
    <t>BP-26001746C</t>
  </si>
  <si>
    <t xml:space="preserve"> Dotar de Materiales, Suministros a 8  Sedes Educativas Oficiales de la Comuna 14</t>
  </si>
  <si>
    <t xml:space="preserve">Sedes Educativas Oficiales dotadas con Materiales y Suministros </t>
  </si>
  <si>
    <t>Dotación escolar en las Sedes Educativas Públicas de la Comuna 18 de Cali</t>
  </si>
  <si>
    <t>BP-26001747</t>
  </si>
  <si>
    <t>Secretaría de Educación municipal- Subsecretaría  Administativa y financiera</t>
  </si>
  <si>
    <t>BP-26001747A</t>
  </si>
  <si>
    <t>Dotar de equipos  y tecnologìa a 11  Sedes Educativas Oficiales de la Comuna 18</t>
  </si>
  <si>
    <t>Sedes Educativas Oficiales dotadas con Equipos y tecnologìa</t>
  </si>
  <si>
    <t>BP-26001747B</t>
  </si>
  <si>
    <t>Dotar de Materiales y Suministros  a 16 Sedes Educativas Oficiales de la Comuna 18</t>
  </si>
  <si>
    <t>BP-26001747C</t>
  </si>
  <si>
    <t xml:space="preserve">Dotar de Mobiliario para Ludoteca la IEO La esperanza Sede José Maria Cabal </t>
  </si>
  <si>
    <t>IEO La esperanza Sede José Maria Cabal  dotada con Mobiliario para Ludoteca</t>
  </si>
  <si>
    <t>Dotación escolar en las Sedes Educativas Públicas de la Comuna 8 de Cali</t>
  </si>
  <si>
    <t>BP-26001755</t>
  </si>
  <si>
    <t>BP-26001755A</t>
  </si>
  <si>
    <t>Dotar de equipos Tecnológicos a 3 sedes educativas de las  IEO de la Comuna 8</t>
  </si>
  <si>
    <t xml:space="preserve"> Sedes Educativas Oficiales dotadas con Equipos Tecnológicos</t>
  </si>
  <si>
    <t>BP-26001755B</t>
  </si>
  <si>
    <t xml:space="preserve"> Dotar de Mobiliario Escolar la IEO Alberto Carvajal Borrero Sede Abraham Dominguez</t>
  </si>
  <si>
    <t>Sede educativa  Abraham Dominguez con  Mobiliario Escolar dotada</t>
  </si>
  <si>
    <t>Dotación de Tecnología en la IEO Joaquin de Caicedo y Cuero de la Comuna 10 de Cali</t>
  </si>
  <si>
    <t>BP-26001982</t>
  </si>
  <si>
    <t>BP-26001982A</t>
  </si>
  <si>
    <t>Dotar de 40 equipos portatiles la IEO Joaquin de Caicedo y Cuero Sede Principal</t>
  </si>
  <si>
    <t xml:space="preserve">  IEO Joaquin de Caicedo y Cuero Sede Principal dotada con Equipos portatiles</t>
  </si>
  <si>
    <t>Dotación de Tecnología para la IEO La Leonera de la Comuna 58 de Cali</t>
  </si>
  <si>
    <t>BP-26002040</t>
  </si>
  <si>
    <t>BP- 26000240A</t>
  </si>
  <si>
    <t>Dotar de dispositivos electronicos a la IEO La Leonera</t>
  </si>
  <si>
    <t>IEO La Leonera dotada dispositivos electrónicos</t>
  </si>
  <si>
    <t>BP-26002243</t>
  </si>
  <si>
    <t>Adquisición de Implementos educativos para la IEO La Paz del Corregimiento La Castilla de Cali</t>
  </si>
  <si>
    <t>BP-26002243A</t>
  </si>
  <si>
    <t>Dotar de equipos  y tecnología a la IEO La Paz</t>
  </si>
  <si>
    <t>IEO La Paz dotada con Equipos y tecnologìa</t>
  </si>
  <si>
    <t>BP-26002243B</t>
  </si>
  <si>
    <t>Dotar de Materiales y Suministros a la IEO La Paz</t>
  </si>
  <si>
    <t xml:space="preserve">IEO La Paz dotada con Materiales y Suministros </t>
  </si>
  <si>
    <t>BP-26002243C</t>
  </si>
  <si>
    <t xml:space="preserve"> Dotar de Mobiliario Escolar a  la IEO La Paz</t>
  </si>
  <si>
    <t>IEO La Paz  dotada con Mobiliario Escolar</t>
  </si>
  <si>
    <t xml:space="preserve">mejorar en las  91 IEO y la SEM  los Procesos de gestión e interoperabilidad </t>
  </si>
  <si>
    <t>IEO y SEM con gestión e interoperabilidad mejorados</t>
  </si>
  <si>
    <t xml:space="preserve">Fortalecimiento del programa de alimentación escolar para estudiantes de matricula oficial en Cali </t>
  </si>
  <si>
    <t>BP-26002200</t>
  </si>
  <si>
    <t>BP-26002200A</t>
  </si>
  <si>
    <t>BP-26002200B</t>
  </si>
  <si>
    <t xml:space="preserve">Benefiar a 40,000 estudiantes con almuerzos del programa de jornada unica </t>
  </si>
  <si>
    <t>Estudiantes beneficiados con raciones de Almuerzo de JU</t>
  </si>
  <si>
    <t>BP-26002200C</t>
  </si>
  <si>
    <t>Realizar el 100% del monitoreo al programa de alimentacion escolar</t>
  </si>
  <si>
    <t>Implementación del programa de movilidad escolar sostenible en Santiago de Cali</t>
  </si>
  <si>
    <t>BP-26001536</t>
  </si>
  <si>
    <t>BP-26001536A</t>
  </si>
  <si>
    <t>Capacitar a 1000 estudiantes en movilidad en bicicleta</t>
  </si>
  <si>
    <t xml:space="preserve">Estudiantes capacitados </t>
  </si>
  <si>
    <t>BP-26001536B</t>
  </si>
  <si>
    <t xml:space="preserve">Estableer 1 Estrategia de movilidad en bicicleta </t>
  </si>
  <si>
    <t>Estrategia implementada</t>
  </si>
  <si>
    <t>BP-26001536C</t>
  </si>
  <si>
    <t xml:space="preserve">Crear e implementar 50 Rutas seguras </t>
  </si>
  <si>
    <t>Rutas creadas e implementadas</t>
  </si>
  <si>
    <t>BP-26002331</t>
  </si>
  <si>
    <t>BP-26002331A</t>
  </si>
  <si>
    <t xml:space="preserve">Formar a 25 docentes en orientación educativa y vocacional para la aencion de lo jovenes del sistema de responsabilidad penal adolescente </t>
  </si>
  <si>
    <t>BP-26002331B</t>
  </si>
  <si>
    <t xml:space="preserve">Fortalecer la capacidad instalada de 3 IEO para el proceso educativo de los Jovenes  con medidas privativas de la libertad </t>
  </si>
  <si>
    <t xml:space="preserve"> IEO que reciben Material pedagógico con enfoque diferencial </t>
  </si>
  <si>
    <t xml:space="preserve">Mejoramiento de la atención educativa a la población en proceso de reintegración y reincorporación social en Cali </t>
  </si>
  <si>
    <t>BP-26001595</t>
  </si>
  <si>
    <t>BP-26001595A</t>
  </si>
  <si>
    <t>Capacitar a 140 Docentes de las IEO en en estrategias de atención a población  en proceso de reintegración social</t>
  </si>
  <si>
    <t>Docentes capacitados de las IEO</t>
  </si>
  <si>
    <t>BP-26001595B</t>
  </si>
  <si>
    <t>Elaborar 500 Cartillas de la ruta de atención educativa para personas en procesos de reintegración y reincorporación</t>
  </si>
  <si>
    <t>Cartillas de la ruta de atención educativa para personas en procesos de reintegración y reincorporación diseñadas e impresas</t>
  </si>
  <si>
    <t>Fortalecimiento de la permanencia educativa de la población victima del conflcto armado interno matriculada en el sistema educativo de Cali</t>
  </si>
  <si>
    <t>BP-26001589</t>
  </si>
  <si>
    <t>BP-26001589A</t>
  </si>
  <si>
    <t>Entregar 2830 uniformes escolares a estudiantes victimas del conflicto armado interno</t>
  </si>
  <si>
    <t xml:space="preserve">Uniformes escolares entregados </t>
  </si>
  <si>
    <t>BP-26001589B</t>
  </si>
  <si>
    <t>Entregar 2830 paqueres escolares a las IEO para estudiantes victimas del conflicto armado interno</t>
  </si>
  <si>
    <t>Paquetes escolares entregados</t>
  </si>
  <si>
    <t>BP-26001589C</t>
  </si>
  <si>
    <t xml:space="preserve">Elaborar, diseñar e imprimir 502 cartillas sobre rutas de atención educativa </t>
  </si>
  <si>
    <t>Cartillas ruta de atención educativa elaboradas diseñanda e impresas</t>
  </si>
  <si>
    <t xml:space="preserve">Implementación de estrategias de acompañamiento técnico en educación Inicial con Atención Integral a las IEO de Cali  </t>
  </si>
  <si>
    <t>Fortalecimiento de la atención Integral de la educación Inicial en las IEO de Cali</t>
  </si>
  <si>
    <t xml:space="preserve">Realizar 1 documento del estado de la Educación Inicial </t>
  </si>
  <si>
    <t xml:space="preserve">Documento de caracterización del Estado de la educación inicial realizado </t>
  </si>
  <si>
    <t>Cualificar a 652 docentes con la estratategia de fomento en educación inicial</t>
  </si>
  <si>
    <t>Docentes cualificados en estratategias de fomento en educación inicial</t>
  </si>
  <si>
    <t xml:space="preserve">participar con 11 Instituciones Educativas Oficiales de encuentros de estrategias pedaógicas </t>
  </si>
  <si>
    <t xml:space="preserve"> Instituciones Educativas Oficiales que participan de encuentros </t>
  </si>
  <si>
    <t xml:space="preserve">Adecuar 11 IEO con ambientes educativos para niños y niñas de Educacón inicial </t>
  </si>
  <si>
    <t xml:space="preserve">Instituciones Educativas con ambientes adecuados para  educacion inicial </t>
  </si>
  <si>
    <t xml:space="preserve">
Acompañar 65 docentes de Educación inicial en sus prácticas pedagógicas 
</t>
  </si>
  <si>
    <t xml:space="preserve">
docentes de Educación inicial acompañados en sus prácticas pedagógicas 
</t>
  </si>
  <si>
    <t xml:space="preserve">Análisis de la convivencia escolar y los derechos humanos, sexuales y reproductivos de la población escolar en la IEO de Cali </t>
  </si>
  <si>
    <t xml:space="preserve">Investigación realizada </t>
  </si>
  <si>
    <t xml:space="preserve">Realizar 1 investigación de las causas y métodos de la violencia auto inflingida en población Escolar </t>
  </si>
  <si>
    <t xml:space="preserve">Fortalecimiento en la atención educativa de estudiantes con discapacidad y capacidad excepcional de Cali </t>
  </si>
  <si>
    <t xml:space="preserve">Realizar apoyo pedagógico a 1962 Estudiantes con discapacidad y capacidad y/o talento excepcional para su participación y permanencia enel sistema educativo  </t>
  </si>
  <si>
    <t>Capacitar 69 docentes en estrategías para la educación inclusiva a estudiantes con discapacidad</t>
  </si>
  <si>
    <t>Atender a 750 Estudiantes con discapacidad en la modalidad de Educación adecuada para la integración social y educación para el trabajo y el desarrollo humano</t>
  </si>
  <si>
    <t>Estudiantes con discapacidad atendidos en la modalidad de Educación adecuada</t>
  </si>
  <si>
    <t>IEO con docentes formados en catedra de estudios afrocolombianos</t>
  </si>
  <si>
    <t>Realizar formación a docentes de 20 IEO  en catedra de estudios afrocolombianos</t>
  </si>
  <si>
    <t>Realizar un acompañamiento al proceso etnoeducativo afrodescendiente</t>
  </si>
  <si>
    <t>Acompañamiento al proceso etnoeducativo afrodecendiente realizado</t>
  </si>
  <si>
    <t>Fortalecimiento de las estrategias de permanencia escolar para la población indígena vinculada al sistema educativo de Cali</t>
  </si>
  <si>
    <t>Realizar formacion a docentes y directivos docentes  de 4 IEO en Sistema de Educación Propia Indígena  (SEPI)</t>
  </si>
  <si>
    <t>Apoyar a estudiantes indígenas con 4 interpretes de lenguas nativas</t>
  </si>
  <si>
    <t>Intérpretes de lenguas nativas que benefician a Estudiantes indigenas</t>
  </si>
  <si>
    <t xml:space="preserve">Dotar a 1 IEO con material pedagógico indígena </t>
  </si>
  <si>
    <t>IEO Dotadas</t>
  </si>
  <si>
    <t>Formar a 32 Docentes de las IEO en competencias pedagógicas para la tención a los menores trabajadores</t>
  </si>
  <si>
    <t>Docentes de las IEO formados</t>
  </si>
  <si>
    <t>Capacitar a 1032 Padres de Familia en proyecto de vida</t>
  </si>
  <si>
    <t>Padres de familia capacitados</t>
  </si>
  <si>
    <t>Capacitar a 1000 Estudiantes capacitados en proyecto de vida</t>
  </si>
  <si>
    <t>Estudiantes capacitados</t>
  </si>
  <si>
    <t>Secretaría de Educación municipal- Subsecretaría de Cobertura Educativa</t>
  </si>
  <si>
    <t>Fortalecimiento de la matricula educativa en Santiago de Cali</t>
  </si>
  <si>
    <t>BP-26002332B</t>
  </si>
  <si>
    <t>BP-26002332C</t>
  </si>
  <si>
    <t>BP-26002332D</t>
  </si>
  <si>
    <t>BP-26002332E</t>
  </si>
  <si>
    <t>BP-26002332F</t>
  </si>
  <si>
    <t>Garantizar el acceso al servicio publico educativo A 59,500 Niños, niñas, adolescentes y jóvenes  .</t>
  </si>
  <si>
    <t>Niños, niñas, adolescentes y jóvenes con acceso a educación</t>
  </si>
  <si>
    <t>Atender a 240 NNAJ en edad escolar con condiciones de hospitalizacionde y tratamientos medicos a través de apoyo academico especial y emocional</t>
  </si>
  <si>
    <t>Población en edad escolar con condiciones de hospitalizacion  y tratamientos medicos atendidos a través de apoyo academico especial y emocional</t>
  </si>
  <si>
    <t xml:space="preserve">Realizar asistencia técnica  a  1015 Instituciones Educativas Oficiales y privadas en los procedimientos de gestión de la cobertura </t>
  </si>
  <si>
    <t xml:space="preserve">Instituciones Educativas Oficiales y privadas con asistencia técnica en los procedimientos de gestión de la cobertura </t>
  </si>
  <si>
    <t xml:space="preserve">Realizar  una Campaña de comunicaciones de la oferta oficial y las etapas de inscripción, traslado y  matrícula </t>
  </si>
  <si>
    <t>Campaña de comunicacion de la oferta oficial y las etapas de inscripción, traslado y  matrícula realizada</t>
  </si>
  <si>
    <t>Realizar 12 Actividades de busqueda activa de Niños, niñas, adolescentes y jóvenes desescolarizados, matriculados en el sistema educativo oficial</t>
  </si>
  <si>
    <t>Actividades de busqueda activas de Niños, niñas, adolescentes y jóvenes desescolarizados realizadas</t>
  </si>
  <si>
    <t>Realizar un Informe de seguimiento a la matricula de las 91 IEO</t>
  </si>
  <si>
    <t>Informe de actividades de seguimiento</t>
  </si>
  <si>
    <t xml:space="preserve">Cancelar salarios  a 5.949 docentes con salarios </t>
  </si>
  <si>
    <t>Garantizar 9 Sedes educativas rurales cubiertas con servicios publicos</t>
  </si>
  <si>
    <t>Secretaria Municipal de Educacion-sub secretaria Administrativa y financiera</t>
  </si>
  <si>
    <t>Fortalecimiento a la administración de los fondos de servicios educativos y gratuidad de Cali</t>
  </si>
  <si>
    <t xml:space="preserve">Beneficiar a  169.100 niños, niñas  y jóvenes de las IEO Cali  con fondo de servicios educativos  </t>
  </si>
  <si>
    <t>Niños niñas y jóvenes de las IEO beneficiados con fondos de servicios educativos</t>
  </si>
  <si>
    <t>Beneficiar a 169.100 niños, niñas  y jóvenes de las IEO  de Cali con gratuidad educativa</t>
  </si>
  <si>
    <t xml:space="preserve">Niños niñas y jóvenes de las IEO beneficiados con gratuidad educativa </t>
  </si>
  <si>
    <t>Fortalecimiento de metodologias flexibles en IEO de Cali</t>
  </si>
  <si>
    <t>Atender 1.435  Niños, niñas, adolescentes y jovenes en extraedad con modelos educativos flexibles en básica primaria</t>
  </si>
  <si>
    <t xml:space="preserve">Niños, niñas, adolescentes y jóvenes en extraedad  atendidos en modelos educativos flexibles </t>
  </si>
  <si>
    <t>Formar a 130 docentes de IEO en modelos educativos flexibles y acompañamiento sicosocial</t>
  </si>
  <si>
    <t>Docentes formados y acompañados</t>
  </si>
  <si>
    <t>Acompañar 45 aulas de caminar en secundaria con proyectos pedagógicos productivos de las IEO</t>
  </si>
  <si>
    <t>Aulas de Caminar en Secundaria con proyectos pedagógicos productivos acompañados</t>
  </si>
  <si>
    <t xml:space="preserve">Realizar un encuentro en metodologías flexibles </t>
  </si>
  <si>
    <t>Encuentro realizado</t>
  </si>
  <si>
    <t>Promover la atención educativa mediante metodologías educativas flexibles al 100% de NNAJ con condiciones de hospitalización de larga estancia y tratamientos médicos prolongados</t>
  </si>
  <si>
    <t>NNAJ con condiciones de hospitalización de larga estancia y tratamientos médicos prolongados acompañadas</t>
  </si>
  <si>
    <t>Realizar acompañamiento a 44 IEO  en sus programas de modelos flexibles</t>
  </si>
  <si>
    <t xml:space="preserve">Alfabetizar a 1770 Jóvenes y adultos </t>
  </si>
  <si>
    <t>Jovenes y adultos alfabetizados</t>
  </si>
  <si>
    <t>Capacitar a 150 docentes y directivos docentes de ciclos 1 al 6 en atencion educativa inclusiva y divesa de jóvenes y adultos</t>
  </si>
  <si>
    <t xml:space="preserve">docentes y directivos docente capacitados </t>
  </si>
  <si>
    <t>Capacitar a 150 Docentes de ciclos del 3 al 6 para implementar metodologías educativas flexibles para jóvenes y adultos</t>
  </si>
  <si>
    <t>Docentes capacitados de los ciclos 3 al 6</t>
  </si>
  <si>
    <t xml:space="preserve">Fortalecer 68 Instituciones educatvas Oficiales con  la Red CLEI </t>
  </si>
  <si>
    <t>Instituciones Educativas oficiales participantes en Red CLEI</t>
  </si>
  <si>
    <t xml:space="preserve">Atender a 19.153 Estudiantes  con servicio de transporte escolar </t>
  </si>
  <si>
    <t>Dotación de paquetes escolares a las Instituciones Educativas Oficiales con población vulnerable de Cali</t>
  </si>
  <si>
    <t>Entregar  7000 Paquetes Escolares a poblacion vulnerable de las IEO</t>
  </si>
  <si>
    <t>Entregar 195 Paquetes Escolares a poblacion con discapacidad visual de las IEO</t>
  </si>
  <si>
    <t>Entregar 4000 Paquetes escolares  a las Instituciones oficiales para los adultos iletrados matriculados en los CLEI</t>
  </si>
  <si>
    <t>Paquetes escolares entregados a las Instituciones oficiales para la poblacion adulta</t>
  </si>
  <si>
    <t xml:space="preserve">Mejoramiento de las competencias básicas de las IEO de Cali </t>
  </si>
  <si>
    <t xml:space="preserve">Acompañar a 20 IEO en el desarrollo de las competencias básicas en docentes y estudiantes </t>
  </si>
  <si>
    <t xml:space="preserve">IEO acompañadas en competencias básicas </t>
  </si>
  <si>
    <t xml:space="preserve">Acompañar a 48 IEO  en el fortalecimiento de las competencias comunicativas </t>
  </si>
  <si>
    <t xml:space="preserve">IEO fortalecidas en competencias comunicativas </t>
  </si>
  <si>
    <t xml:space="preserve">Fortalecimiento del sistema de evaluación y monitoreo para el mejoramiento de la calidad educativa en las IEO de Cali </t>
  </si>
  <si>
    <t>Realizar caracterización del perfil educativo de las 91 IEO</t>
  </si>
  <si>
    <t xml:space="preserve">Acompañar las 91 IEO en la apropiación de la evaluación formativa </t>
  </si>
  <si>
    <t>IEO acompañadas en la apropiación de la evaluación formativa</t>
  </si>
  <si>
    <t>Formación para la reflexión e investigación de las prácticas pedagógicas en las IEO de Cali.</t>
  </si>
  <si>
    <t>Implementar una estrategia de posicionamiento para el Plan Territorial de Formación Docente</t>
  </si>
  <si>
    <t xml:space="preserve">Estrategia implementada </t>
  </si>
  <si>
    <t>Fortalecer a 244 docentes en sus competencias pedagógicas, didácticas e investigativas</t>
  </si>
  <si>
    <t>Docentes fortalecidos en sus competencias pedagógicas, didácticas e investigativas.</t>
  </si>
  <si>
    <t>Fortalecer 30 experiencias de investigación e innovación de las practicas pedagógicas en las IEO</t>
  </si>
  <si>
    <t>Experiencias fortalecidas</t>
  </si>
  <si>
    <t xml:space="preserve">Fortalecer 3 IEO en procesos pedagógicos diferecniados para grupos de estudiantes con modelos educativos especializados </t>
  </si>
  <si>
    <t>Instituciones Educativas fortalecidas en procesos pedagógicos diferenciados para grupos de estudiantes con modelos educativos especializados.</t>
  </si>
  <si>
    <t xml:space="preserve">Fortalecimiento de las prácticas pedagógicas y curriculares en instituciones educativas oficiales de Cali </t>
  </si>
  <si>
    <t>Implementar una propuesta de formación docente</t>
  </si>
  <si>
    <t xml:space="preserve">Procesos de formación desarrollados </t>
  </si>
  <si>
    <t xml:space="preserve">Acompañar a 20 IEO en el ajuste del PEI para el mejoramiento de la gestión curricular </t>
  </si>
  <si>
    <t xml:space="preserve">IEO con ajuste de PEI para el mejoramiento de la gestión currícular </t>
  </si>
  <si>
    <t xml:space="preserve">Acompañar a 63 IEO en el diseño curricular desde el progarma jornada única y el modelo escuela nueva </t>
  </si>
  <si>
    <t xml:space="preserve">IEO acompañadas en el diseño curricular desde el programa jornada unica y el modelo escuela nueva </t>
  </si>
  <si>
    <t xml:space="preserve">Acompañar 70 IEO en direccionamiento estratégico </t>
  </si>
  <si>
    <t xml:space="preserve">Instituciones Educativas acompañadas en direccionamiento estratégico </t>
  </si>
  <si>
    <t xml:space="preserve">Fortalecer 50 equipos directivos en el liderazgo de la gestión de calidad </t>
  </si>
  <si>
    <t>Equipos de Directivos docentes fortalecidos en liderazgo escolar  que promueva la gestión de calidad en las IEO</t>
  </si>
  <si>
    <t xml:space="preserve">Fortalecer 14 IEO en el uso de medios y tecnologias de la información y comunicación (MTIC) </t>
  </si>
  <si>
    <t>IEO Fortalecidas en uso MTIC</t>
  </si>
  <si>
    <t xml:space="preserve">Fortalecimiento para la educación en los niveles preescolar, básica, media terciaria y superior </t>
  </si>
  <si>
    <t xml:space="preserve">Articular en 18  IEO los curriculos en los diferentes niveles educativos </t>
  </si>
  <si>
    <t xml:space="preserve">IEO que participan en procesos para la articulación de sus currículos en los diferentes niveles educaivos </t>
  </si>
  <si>
    <t>Vincular a 100 estudiantes de grado 10° y 11° de las IEO en programas de educación técnica profesional</t>
  </si>
  <si>
    <t>Estudiantes de grado 10° y 11° de IEO vinculados en programas de educación técnica profesional</t>
  </si>
  <si>
    <t>Vincular a 32 estudiantes de grado 11° de IEO a programas de educación terciaria (tecnologica y profesional)</t>
  </si>
  <si>
    <t>Estudiantes de grado 11° de IEO vinculados a programas de educación terciaria (tecnologica y profesional)</t>
  </si>
  <si>
    <t>Articular en 18 IEO  la educación terciaria el emprendimiento</t>
  </si>
  <si>
    <t>IEO que articulan el emprendimiento a la educación terciaria</t>
  </si>
  <si>
    <t>BP-26001341</t>
  </si>
  <si>
    <t>BP-260001341A</t>
  </si>
  <si>
    <t>Secretaría de Educación municipal- Subsecretaría de Planeacion Sectorial</t>
  </si>
  <si>
    <t>Adecuación de Infraestructura Física en las Instituciones Educativas Ofi+D264:M265ciales de Cali</t>
  </si>
  <si>
    <t xml:space="preserve">Desarrollo de las competencias ciudadanas de los estudiantes de las IEO de Cali </t>
  </si>
  <si>
    <t>BP-26002390</t>
  </si>
  <si>
    <t>BP-26002390A</t>
  </si>
  <si>
    <t>BP-26002390B</t>
  </si>
  <si>
    <t>BP-26002390C</t>
  </si>
  <si>
    <t xml:space="preserve">Promover en 35 IEO competencias ciudadanas a través de los proyectos pedagógicos transversales </t>
  </si>
  <si>
    <t xml:space="preserve">IEO que promueven competencias ciudadanas por medio de los proyectos pedagógicos transversales </t>
  </si>
  <si>
    <t xml:space="preserve">Fomentar en 35 IEO la participación de la famlia en los procesos pedagógicos de los estudiantes </t>
  </si>
  <si>
    <t xml:space="preserve">IEO que fomentan la participación de la familia en los procesos pedagógicos de los estudiantes </t>
  </si>
  <si>
    <t xml:space="preserve">Implementar en 40 IEO los proyectos sociales comunitarios </t>
  </si>
  <si>
    <t xml:space="preserve">IEO que implementan los proyectos sociales comunitarios </t>
  </si>
  <si>
    <t>BP-26001562</t>
  </si>
  <si>
    <t>BP-26001562A</t>
  </si>
  <si>
    <t>BP-26001562B</t>
  </si>
  <si>
    <t>BP-26001562C</t>
  </si>
  <si>
    <t>BP-26001533</t>
  </si>
  <si>
    <t>BP-26001533A</t>
  </si>
  <si>
    <t>BP-26001533B</t>
  </si>
  <si>
    <t>BP-26001650</t>
  </si>
  <si>
    <t>BP-26001650A</t>
  </si>
  <si>
    <t>BP-26001491</t>
  </si>
  <si>
    <t>BP-26001491A</t>
  </si>
  <si>
    <t>BP-26001491B</t>
  </si>
  <si>
    <t>BP-26001491C</t>
  </si>
  <si>
    <t>BP-02047392</t>
  </si>
  <si>
    <t>BP-02047392A</t>
  </si>
  <si>
    <t>BP-02047392B</t>
  </si>
  <si>
    <t>BP-02047392C</t>
  </si>
  <si>
    <t>BP-02047392D</t>
  </si>
  <si>
    <t>BP-26001474</t>
  </si>
  <si>
    <t>BP-26001474A</t>
  </si>
  <si>
    <t>BP-26001474B</t>
  </si>
  <si>
    <t>BP-26001474C</t>
  </si>
  <si>
    <t>BP-26001477</t>
  </si>
  <si>
    <t>BP-26001477A</t>
  </si>
  <si>
    <t>BP-26001477B</t>
  </si>
  <si>
    <t>BP-26001477C</t>
  </si>
  <si>
    <t>BP-02047318</t>
  </si>
  <si>
    <t>BP-02047318A</t>
  </si>
  <si>
    <t>BP-02047318B</t>
  </si>
  <si>
    <t>BP-02047318C</t>
  </si>
  <si>
    <t>BP-02047318D</t>
  </si>
  <si>
    <t>BP-02047318E</t>
  </si>
  <si>
    <t>BP-02047318F</t>
  </si>
  <si>
    <t>BP-02047318G</t>
  </si>
  <si>
    <t>BP-02047318H</t>
  </si>
  <si>
    <t>BP-02047305</t>
  </si>
  <si>
    <t>BP-02047305A</t>
  </si>
  <si>
    <t>BP-02047305B</t>
  </si>
  <si>
    <t>BP-26001493</t>
  </si>
  <si>
    <t>BP-26001493A</t>
  </si>
  <si>
    <t>BP-26001493B</t>
  </si>
  <si>
    <t>BP-26001651</t>
  </si>
  <si>
    <t>BP-26001651A</t>
  </si>
  <si>
    <t>BP-26001651B</t>
  </si>
  <si>
    <t>BP-26001651C</t>
  </si>
  <si>
    <t>BP-26001651D</t>
  </si>
  <si>
    <t>BP-26001651E</t>
  </si>
  <si>
    <t>BP-26001651F</t>
  </si>
  <si>
    <t>BP-26001684</t>
  </si>
  <si>
    <t>BP-26001684A</t>
  </si>
  <si>
    <t>BP-26001684B</t>
  </si>
  <si>
    <t>BP-26001684C</t>
  </si>
  <si>
    <t>BP-26001684D</t>
  </si>
  <si>
    <t xml:space="preserve">Fortalecimiento de la educación formal para jóvenes, adultos y adultos mayores de Cali </t>
  </si>
  <si>
    <t>BP-26001492</t>
  </si>
  <si>
    <t>BP-26001492A</t>
  </si>
  <si>
    <t>B-P26001492B</t>
  </si>
  <si>
    <t>BP-26001586</t>
  </si>
  <si>
    <t>BP-26001586A</t>
  </si>
  <si>
    <t>BP-26001586B</t>
  </si>
  <si>
    <t>BP-26001586C</t>
  </si>
  <si>
    <t>BP-26002391</t>
  </si>
  <si>
    <t>BP-26002391B</t>
  </si>
  <si>
    <t>BP-26002381</t>
  </si>
  <si>
    <t>BP-26002381A</t>
  </si>
  <si>
    <t>BP-26002381B</t>
  </si>
  <si>
    <t>BP-26001534</t>
  </si>
  <si>
    <t>BP-26001534A</t>
  </si>
  <si>
    <t>BP-26001534B</t>
  </si>
  <si>
    <t>BP-26001534C</t>
  </si>
  <si>
    <t>BP-26001534D</t>
  </si>
  <si>
    <t>BP-26002380</t>
  </si>
  <si>
    <t>BP-26002380A</t>
  </si>
  <si>
    <t>BP-26002380B</t>
  </si>
  <si>
    <t>BP-26002380C</t>
  </si>
  <si>
    <t>BP-26002392</t>
  </si>
  <si>
    <t>BP-26002392A</t>
  </si>
  <si>
    <t>BP-26002392B</t>
  </si>
  <si>
    <t>BP-26002370</t>
  </si>
  <si>
    <t>BP-26002370A</t>
  </si>
  <si>
    <t>BP-26002370B</t>
  </si>
  <si>
    <t>BP-26002370C</t>
  </si>
  <si>
    <t>BP-26002370D</t>
  </si>
  <si>
    <t>BP-26000901</t>
  </si>
  <si>
    <t>BP-26000901A</t>
  </si>
  <si>
    <t>BP-26000901B</t>
  </si>
  <si>
    <t>BP-02047352</t>
  </si>
  <si>
    <t>BP-26001341B</t>
  </si>
  <si>
    <t>BP-26001341A</t>
  </si>
  <si>
    <t>BP-26002392C</t>
  </si>
  <si>
    <t>BP-26002391A</t>
  </si>
  <si>
    <t>BP-26002332A</t>
  </si>
  <si>
    <t>BP-26002332</t>
  </si>
  <si>
    <t>BP-26001745</t>
  </si>
  <si>
    <t>BP-26001340</t>
  </si>
  <si>
    <t>BP-26001340A</t>
  </si>
  <si>
    <t xml:space="preserve">a través de la resolución Nª 4143.010.21.0.00670 del 12 de febrero se realiza transferencia a las instituciones educativas Santa Librada y Jose Maria Carbonell para la contratación de interpretes de lengua señas  </t>
  </si>
  <si>
    <t xml:space="preserve">Se suspendio la clases presenciales a causa del covid 19, apenas el ministerio ordene se  reanudaran  las clases presenciales </t>
  </si>
  <si>
    <t>2.0%</t>
  </si>
  <si>
    <t>arrendamiento de sedes que  corresponde  al primer cuatrimestre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</si>
</sst>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_(* #,##0_);_(* \(#,##0\);_(* &quot;-&quot;_);_(@_)"/>
    <numFmt numFmtId="168" formatCode="_(* #,##0.0_);_(* \(#,##0.0\);_(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9"/>
      <color rgb="FFFF0000"/>
      <name val="Arial Narrow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Arial Narrow"/>
      <family val="2"/>
    </font>
    <font>
      <i/>
      <sz val="11"/>
      <color indexed="23"/>
      <name val="Calibri"/>
      <family val="2"/>
    </font>
    <font>
      <sz val="11"/>
      <color rgb="FFFF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/>
      <diagonal/>
    </border>
  </borders>
  <cellStyleXfs count="12">
    <xf numFmtId="0" fontId="0" fillId="0" borderId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3">
    <xf numFmtId="0" fontId="0" fillId="0" borderId="0" xfId="0"/>
    <xf numFmtId="0" fontId="2" fillId="0" borderId="0" xfId="3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4" fillId="0" borderId="5" xfId="5" applyFont="1" applyFill="1" applyBorder="1" applyAlignment="1" applyProtection="1">
      <alignment horizontal="center" vertical="center" wrapText="1"/>
    </xf>
    <xf numFmtId="0" fontId="4" fillId="3" borderId="5" xfId="5" applyFont="1" applyFill="1" applyBorder="1" applyAlignment="1">
      <alignment horizontal="center" vertical="center"/>
    </xf>
    <xf numFmtId="0" fontId="2" fillId="2" borderId="0" xfId="4" applyFont="1" applyFill="1" applyAlignment="1">
      <alignment vertical="center"/>
    </xf>
    <xf numFmtId="0" fontId="9" fillId="4" borderId="7" xfId="4" applyFont="1" applyFill="1" applyBorder="1" applyAlignment="1">
      <alignment horizontal="left" vertical="center" wrapText="1"/>
    </xf>
    <xf numFmtId="3" fontId="9" fillId="4" borderId="7" xfId="4" applyNumberFormat="1" applyFont="1" applyFill="1" applyBorder="1" applyAlignment="1">
      <alignment horizontal="right" vertical="center" wrapText="1"/>
    </xf>
    <xf numFmtId="0" fontId="9" fillId="0" borderId="7" xfId="4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horizontal="left" vertical="center" wrapText="1"/>
    </xf>
    <xf numFmtId="3" fontId="9" fillId="4" borderId="7" xfId="0" applyNumberFormat="1" applyFont="1" applyFill="1" applyBorder="1" applyAlignment="1">
      <alignment horizontal="right" vertical="center" wrapText="1"/>
    </xf>
    <xf numFmtId="3" fontId="9" fillId="4" borderId="7" xfId="0" applyNumberFormat="1" applyFont="1" applyFill="1" applyBorder="1" applyAlignment="1">
      <alignment vertical="center" wrapText="1"/>
    </xf>
    <xf numFmtId="164" fontId="9" fillId="4" borderId="7" xfId="0" applyNumberFormat="1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vertical="center" wrapText="1"/>
    </xf>
    <xf numFmtId="3" fontId="9" fillId="0" borderId="0" xfId="4" applyNumberFormat="1" applyFont="1" applyFill="1" applyBorder="1" applyAlignment="1">
      <alignment horizontal="right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3" fontId="9" fillId="0" borderId="0" xfId="7" applyNumberFormat="1" applyFont="1" applyFill="1" applyBorder="1" applyAlignment="1">
      <alignment horizontal="center" vertical="center" wrapText="1"/>
    </xf>
    <xf numFmtId="164" fontId="9" fillId="0" borderId="0" xfId="8" applyNumberFormat="1" applyFont="1" applyFill="1" applyBorder="1" applyAlignment="1">
      <alignment horizontal="right" vertical="center" wrapText="1"/>
    </xf>
    <xf numFmtId="164" fontId="9" fillId="0" borderId="0" xfId="8" applyNumberFormat="1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>
      <alignment horizontal="right" vertical="center" wrapText="1"/>
    </xf>
    <xf numFmtId="164" fontId="9" fillId="0" borderId="0" xfId="8" applyNumberFormat="1" applyFont="1" applyFill="1" applyBorder="1" applyAlignment="1">
      <alignment vertical="center" wrapText="1"/>
    </xf>
    <xf numFmtId="14" fontId="9" fillId="0" borderId="0" xfId="4" applyNumberFormat="1" applyFont="1" applyFill="1" applyBorder="1" applyAlignment="1">
      <alignment horizontal="righ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3" applyFont="1" applyFill="1" applyAlignment="1">
      <alignment horizontal="left" vertical="center" wrapText="1"/>
    </xf>
    <xf numFmtId="0" fontId="7" fillId="0" borderId="0" xfId="3" applyFont="1" applyFill="1" applyAlignment="1">
      <alignment horizontal="left" vertical="center"/>
    </xf>
    <xf numFmtId="3" fontId="7" fillId="0" borderId="0" xfId="3" applyNumberFormat="1" applyFont="1" applyFill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164" fontId="7" fillId="0" borderId="0" xfId="3" applyNumberFormat="1" applyFont="1" applyFill="1" applyAlignment="1">
      <alignment horizontal="center" vertical="center" wrapText="1"/>
    </xf>
    <xf numFmtId="3" fontId="7" fillId="0" borderId="0" xfId="3" applyNumberFormat="1" applyFont="1" applyFill="1" applyAlignment="1">
      <alignment vertical="center" wrapText="1"/>
    </xf>
    <xf numFmtId="0" fontId="7" fillId="0" borderId="0" xfId="3" applyFont="1" applyFill="1" applyAlignment="1">
      <alignment horizontal="right" vertical="center" wrapText="1"/>
    </xf>
    <xf numFmtId="0" fontId="13" fillId="0" borderId="0" xfId="3" applyFont="1" applyFill="1" applyAlignment="1">
      <alignment horizontal="left" vertical="center" wrapText="1"/>
    </xf>
    <xf numFmtId="0" fontId="2" fillId="0" borderId="0" xfId="3" applyFont="1" applyFill="1" applyAlignment="1">
      <alignment horizontal="center" vertical="center" wrapText="1"/>
    </xf>
    <xf numFmtId="0" fontId="7" fillId="0" borderId="0" xfId="11" applyNumberFormat="1" applyFont="1" applyFill="1" applyBorder="1" applyAlignment="1" applyProtection="1">
      <alignment vertical="center" wrapText="1"/>
    </xf>
    <xf numFmtId="0" fontId="2" fillId="0" borderId="0" xfId="3" applyFont="1" applyFill="1" applyAlignment="1">
      <alignment horizontal="left" vertical="center" wrapText="1"/>
    </xf>
    <xf numFmtId="0" fontId="2" fillId="0" borderId="0" xfId="3" applyFont="1" applyFill="1" applyAlignment="1">
      <alignment vertical="center" wrapText="1"/>
    </xf>
    <xf numFmtId="3" fontId="2" fillId="0" borderId="0" xfId="3" applyNumberFormat="1" applyFont="1" applyFill="1" applyAlignment="1">
      <alignment horizontal="left" vertical="center" wrapText="1"/>
    </xf>
    <xf numFmtId="3" fontId="2" fillId="0" borderId="0" xfId="3" applyNumberFormat="1" applyFont="1" applyFill="1" applyAlignment="1">
      <alignment vertical="center" wrapText="1"/>
    </xf>
    <xf numFmtId="0" fontId="2" fillId="0" borderId="0" xfId="3" applyFont="1" applyFill="1" applyAlignment="1">
      <alignment horizontal="right" vertical="center" wrapText="1"/>
    </xf>
    <xf numFmtId="0" fontId="15" fillId="0" borderId="0" xfId="3" applyFont="1" applyFill="1" applyAlignment="1">
      <alignment horizontal="left" vertical="center" wrapText="1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9" fillId="4" borderId="8" xfId="4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2" fillId="4" borderId="0" xfId="3" applyFont="1" applyFill="1" applyAlignment="1">
      <alignment vertical="center"/>
    </xf>
    <xf numFmtId="0" fontId="9" fillId="4" borderId="7" xfId="4" applyFont="1" applyFill="1" applyBorder="1" applyAlignment="1">
      <alignment horizontal="center" vertical="center" wrapText="1"/>
    </xf>
    <xf numFmtId="3" fontId="2" fillId="0" borderId="0" xfId="3" applyNumberFormat="1" applyFont="1" applyFill="1" applyAlignment="1">
      <alignment vertical="center"/>
    </xf>
    <xf numFmtId="0" fontId="7" fillId="4" borderId="6" xfId="6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left" vertical="center"/>
    </xf>
    <xf numFmtId="0" fontId="9" fillId="4" borderId="6" xfId="6" applyFont="1" applyFill="1" applyBorder="1" applyAlignment="1">
      <alignment horizontal="right" vertical="center"/>
    </xf>
    <xf numFmtId="0" fontId="9" fillId="4" borderId="6" xfId="6" applyFont="1" applyFill="1" applyBorder="1" applyAlignment="1">
      <alignment horizontal="center" vertical="center"/>
    </xf>
    <xf numFmtId="0" fontId="9" fillId="4" borderId="6" xfId="6" applyFont="1" applyFill="1" applyBorder="1" applyAlignment="1">
      <alignment vertical="center" wrapText="1"/>
    </xf>
    <xf numFmtId="0" fontId="9" fillId="4" borderId="6" xfId="6" applyFont="1" applyFill="1" applyBorder="1" applyAlignment="1">
      <alignment horizontal="left" vertical="center" wrapText="1"/>
    </xf>
    <xf numFmtId="3" fontId="9" fillId="4" borderId="6" xfId="6" applyNumberFormat="1" applyFont="1" applyFill="1" applyBorder="1" applyAlignment="1">
      <alignment horizontal="right" vertical="center"/>
    </xf>
    <xf numFmtId="164" fontId="9" fillId="4" borderId="6" xfId="7" applyNumberFormat="1" applyFont="1" applyFill="1" applyBorder="1" applyAlignment="1">
      <alignment horizontal="center" vertical="center"/>
    </xf>
    <xf numFmtId="3" fontId="9" fillId="4" borderId="6" xfId="7" applyNumberFormat="1" applyFont="1" applyFill="1" applyBorder="1" applyAlignment="1">
      <alignment horizontal="center" vertical="center"/>
    </xf>
    <xf numFmtId="164" fontId="9" fillId="4" borderId="6" xfId="6" applyNumberFormat="1" applyFont="1" applyFill="1" applyBorder="1" applyAlignment="1">
      <alignment vertical="center"/>
    </xf>
    <xf numFmtId="164" fontId="9" fillId="4" borderId="6" xfId="6" applyNumberFormat="1" applyFont="1" applyFill="1" applyBorder="1" applyAlignment="1">
      <alignment horizontal="left" vertical="center"/>
    </xf>
    <xf numFmtId="0" fontId="9" fillId="4" borderId="6" xfId="6" applyFont="1" applyFill="1" applyBorder="1" applyAlignment="1">
      <alignment horizontal="left" vertical="center"/>
    </xf>
    <xf numFmtId="0" fontId="9" fillId="4" borderId="6" xfId="6" applyFont="1" applyFill="1" applyBorder="1" applyAlignment="1">
      <alignment vertical="center"/>
    </xf>
    <xf numFmtId="0" fontId="9" fillId="4" borderId="6" xfId="4" applyFont="1" applyFill="1" applyBorder="1" applyAlignment="1">
      <alignment vertical="center"/>
    </xf>
    <xf numFmtId="164" fontId="9" fillId="4" borderId="6" xfId="4" applyNumberFormat="1" applyFont="1" applyFill="1" applyBorder="1" applyAlignment="1">
      <alignment vertical="center"/>
    </xf>
    <xf numFmtId="0" fontId="9" fillId="4" borderId="6" xfId="4" applyFont="1" applyFill="1" applyBorder="1" applyAlignment="1">
      <alignment horizontal="right" vertical="center"/>
    </xf>
    <xf numFmtId="0" fontId="10" fillId="4" borderId="6" xfId="4" applyFont="1" applyFill="1" applyBorder="1" applyAlignment="1">
      <alignment horizontal="left" vertical="center" wrapText="1"/>
    </xf>
    <xf numFmtId="0" fontId="7" fillId="4" borderId="7" xfId="6" applyFont="1" applyFill="1" applyBorder="1" applyAlignment="1">
      <alignment horizontal="center" vertical="center"/>
    </xf>
    <xf numFmtId="0" fontId="2" fillId="4" borderId="7" xfId="3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left" vertical="center"/>
    </xf>
    <xf numFmtId="0" fontId="9" fillId="4" borderId="7" xfId="6" applyFont="1" applyFill="1" applyBorder="1" applyAlignment="1">
      <alignment horizontal="right" vertical="center"/>
    </xf>
    <xf numFmtId="0" fontId="9" fillId="4" borderId="7" xfId="6" applyFont="1" applyFill="1" applyBorder="1" applyAlignment="1">
      <alignment horizontal="center" vertical="center"/>
    </xf>
    <xf numFmtId="0" fontId="9" fillId="4" borderId="7" xfId="6" applyFont="1" applyFill="1" applyBorder="1" applyAlignment="1">
      <alignment vertical="center" wrapText="1"/>
    </xf>
    <xf numFmtId="0" fontId="9" fillId="4" borderId="7" xfId="6" applyFont="1" applyFill="1" applyBorder="1" applyAlignment="1">
      <alignment horizontal="left" vertical="center" wrapText="1"/>
    </xf>
    <xf numFmtId="3" fontId="9" fillId="4" borderId="7" xfId="6" applyNumberFormat="1" applyFont="1" applyFill="1" applyBorder="1" applyAlignment="1">
      <alignment horizontal="right" vertical="center"/>
    </xf>
    <xf numFmtId="164" fontId="9" fillId="4" borderId="7" xfId="7" applyNumberFormat="1" applyFont="1" applyFill="1" applyBorder="1" applyAlignment="1">
      <alignment horizontal="center" vertical="center"/>
    </xf>
    <xf numFmtId="3" fontId="9" fillId="4" borderId="7" xfId="7" applyNumberFormat="1" applyFont="1" applyFill="1" applyBorder="1" applyAlignment="1">
      <alignment horizontal="center" vertical="center"/>
    </xf>
    <xf numFmtId="164" fontId="9" fillId="4" borderId="7" xfId="6" applyNumberFormat="1" applyFont="1" applyFill="1" applyBorder="1" applyAlignment="1">
      <alignment vertical="center"/>
    </xf>
    <xf numFmtId="164" fontId="9" fillId="4" borderId="7" xfId="6" applyNumberFormat="1" applyFont="1" applyFill="1" applyBorder="1" applyAlignment="1">
      <alignment horizontal="left" vertical="center"/>
    </xf>
    <xf numFmtId="0" fontId="9" fillId="4" borderId="7" xfId="6" applyFont="1" applyFill="1" applyBorder="1" applyAlignment="1">
      <alignment horizontal="left" vertical="center"/>
    </xf>
    <xf numFmtId="0" fontId="9" fillId="4" borderId="7" xfId="6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164" fontId="9" fillId="4" borderId="7" xfId="4" applyNumberFormat="1" applyFont="1" applyFill="1" applyBorder="1" applyAlignment="1">
      <alignment vertical="center"/>
    </xf>
    <xf numFmtId="0" fontId="9" fillId="4" borderId="7" xfId="4" applyFont="1" applyFill="1" applyBorder="1" applyAlignment="1">
      <alignment horizontal="right" vertical="center"/>
    </xf>
    <xf numFmtId="0" fontId="10" fillId="4" borderId="7" xfId="4" applyFont="1" applyFill="1" applyBorder="1" applyAlignment="1">
      <alignment horizontal="left" vertical="center" wrapText="1"/>
    </xf>
    <xf numFmtId="0" fontId="2" fillId="4" borderId="7" xfId="3" applyFont="1" applyFill="1" applyBorder="1" applyAlignment="1">
      <alignment horizontal="left" vertical="center"/>
    </xf>
    <xf numFmtId="0" fontId="9" fillId="4" borderId="8" xfId="6" applyFont="1" applyFill="1" applyBorder="1" applyAlignment="1">
      <alignment horizontal="center" vertical="center"/>
    </xf>
    <xf numFmtId="0" fontId="9" fillId="4" borderId="8" xfId="6" applyFont="1" applyFill="1" applyBorder="1" applyAlignment="1">
      <alignment vertical="center" wrapText="1"/>
    </xf>
    <xf numFmtId="0" fontId="9" fillId="4" borderId="8" xfId="6" applyFont="1" applyFill="1" applyBorder="1" applyAlignment="1">
      <alignment horizontal="left" vertical="center" wrapText="1"/>
    </xf>
    <xf numFmtId="3" fontId="9" fillId="4" borderId="8" xfId="6" applyNumberFormat="1" applyFont="1" applyFill="1" applyBorder="1" applyAlignment="1">
      <alignment horizontal="right" vertical="center"/>
    </xf>
    <xf numFmtId="164" fontId="9" fillId="4" borderId="8" xfId="7" applyNumberFormat="1" applyFont="1" applyFill="1" applyBorder="1" applyAlignment="1">
      <alignment horizontal="center" vertical="center"/>
    </xf>
    <xf numFmtId="3" fontId="9" fillId="4" borderId="8" xfId="7" applyNumberFormat="1" applyFont="1" applyFill="1" applyBorder="1" applyAlignment="1">
      <alignment horizontal="center" vertical="center"/>
    </xf>
    <xf numFmtId="164" fontId="9" fillId="4" borderId="8" xfId="6" applyNumberFormat="1" applyFont="1" applyFill="1" applyBorder="1" applyAlignment="1">
      <alignment vertical="center"/>
    </xf>
    <xf numFmtId="164" fontId="9" fillId="4" borderId="8" xfId="6" applyNumberFormat="1" applyFont="1" applyFill="1" applyBorder="1" applyAlignment="1">
      <alignment horizontal="left" vertical="center"/>
    </xf>
    <xf numFmtId="0" fontId="9" fillId="4" borderId="8" xfId="6" applyFont="1" applyFill="1" applyBorder="1" applyAlignment="1">
      <alignment horizontal="left" vertical="center"/>
    </xf>
    <xf numFmtId="0" fontId="9" fillId="4" borderId="8" xfId="6" applyFont="1" applyFill="1" applyBorder="1" applyAlignment="1">
      <alignment vertical="center"/>
    </xf>
    <xf numFmtId="0" fontId="9" fillId="4" borderId="8" xfId="4" applyFont="1" applyFill="1" applyBorder="1" applyAlignment="1">
      <alignment vertical="center"/>
    </xf>
    <xf numFmtId="164" fontId="9" fillId="4" borderId="8" xfId="4" applyNumberFormat="1" applyFont="1" applyFill="1" applyBorder="1" applyAlignment="1">
      <alignment vertical="center"/>
    </xf>
    <xf numFmtId="0" fontId="9" fillId="4" borderId="8" xfId="4" applyFont="1" applyFill="1" applyBorder="1" applyAlignment="1">
      <alignment horizontal="right" vertical="center"/>
    </xf>
    <xf numFmtId="0" fontId="10" fillId="4" borderId="8" xfId="4" applyFont="1" applyFill="1" applyBorder="1" applyAlignment="1">
      <alignment horizontal="left" vertical="center" wrapText="1"/>
    </xf>
    <xf numFmtId="1" fontId="7" fillId="4" borderId="7" xfId="3" quotePrefix="1" applyNumberFormat="1" applyFont="1" applyFill="1" applyBorder="1" applyAlignment="1">
      <alignment horizontal="center" vertical="center"/>
    </xf>
    <xf numFmtId="1" fontId="7" fillId="4" borderId="7" xfId="3" applyNumberFormat="1" applyFont="1" applyFill="1" applyBorder="1" applyAlignment="1">
      <alignment horizontal="center" vertical="center"/>
    </xf>
    <xf numFmtId="0" fontId="9" fillId="4" borderId="7" xfId="5" applyFont="1" applyFill="1" applyBorder="1" applyAlignment="1">
      <alignment horizontal="center" vertical="center"/>
    </xf>
    <xf numFmtId="164" fontId="9" fillId="4" borderId="7" xfId="6" applyNumberFormat="1" applyFont="1" applyFill="1" applyBorder="1" applyAlignment="1">
      <alignment horizontal="center" vertical="center"/>
    </xf>
    <xf numFmtId="14" fontId="9" fillId="4" borderId="7" xfId="6" applyNumberFormat="1" applyFont="1" applyFill="1" applyBorder="1" applyAlignment="1">
      <alignment horizontal="right" vertical="center"/>
    </xf>
    <xf numFmtId="3" fontId="11" fillId="4" borderId="7" xfId="0" applyNumberFormat="1" applyFont="1" applyFill="1" applyBorder="1" applyAlignment="1"/>
    <xf numFmtId="1" fontId="9" fillId="4" borderId="7" xfId="3" quotePrefix="1" applyNumberFormat="1" applyFont="1" applyFill="1" applyBorder="1" applyAlignment="1">
      <alignment horizontal="center" vertical="center" wrapText="1"/>
    </xf>
    <xf numFmtId="0" fontId="9" fillId="4" borderId="7" xfId="6" applyFont="1" applyFill="1" applyBorder="1" applyAlignment="1">
      <alignment horizontal="right" vertical="center" wrapText="1"/>
    </xf>
    <xf numFmtId="0" fontId="9" fillId="4" borderId="7" xfId="4" applyFont="1" applyFill="1" applyBorder="1" applyAlignment="1">
      <alignment vertical="center" wrapText="1"/>
    </xf>
    <xf numFmtId="164" fontId="9" fillId="4" borderId="7" xfId="7" applyNumberFormat="1" applyFont="1" applyFill="1" applyBorder="1" applyAlignment="1">
      <alignment vertical="center"/>
    </xf>
    <xf numFmtId="3" fontId="9" fillId="4" borderId="7" xfId="7" applyNumberFormat="1" applyFont="1" applyFill="1" applyBorder="1" applyAlignment="1">
      <alignment vertical="center"/>
    </xf>
    <xf numFmtId="164" fontId="9" fillId="4" borderId="7" xfId="8" applyNumberFormat="1" applyFont="1" applyFill="1" applyBorder="1" applyAlignment="1">
      <alignment vertical="center"/>
    </xf>
    <xf numFmtId="3" fontId="9" fillId="4" borderId="7" xfId="4" applyNumberFormat="1" applyFont="1" applyFill="1" applyBorder="1" applyAlignment="1">
      <alignment horizontal="right" vertical="center"/>
    </xf>
    <xf numFmtId="14" fontId="9" fillId="4" borderId="7" xfId="4" applyNumberFormat="1" applyFont="1" applyFill="1" applyBorder="1" applyAlignment="1">
      <alignment horizontal="right" vertical="center"/>
    </xf>
    <xf numFmtId="0" fontId="9" fillId="4" borderId="7" xfId="5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9" fillId="4" borderId="7" xfId="0" applyFont="1" applyFill="1" applyBorder="1" applyAlignment="1">
      <alignment horizontal="left" wrapText="1"/>
    </xf>
    <xf numFmtId="0" fontId="9" fillId="4" borderId="7" xfId="4" quotePrefix="1" applyFont="1" applyFill="1" applyBorder="1" applyAlignment="1">
      <alignment horizontal="left" vertical="center" wrapText="1"/>
    </xf>
    <xf numFmtId="0" fontId="2" fillId="4" borderId="7" xfId="4" applyFont="1" applyFill="1" applyBorder="1" applyAlignment="1">
      <alignment horizontal="center" vertical="center"/>
    </xf>
    <xf numFmtId="0" fontId="2" fillId="4" borderId="7" xfId="4" applyFont="1" applyFill="1" applyBorder="1" applyAlignment="1">
      <alignment horizontal="left" vertical="center"/>
    </xf>
    <xf numFmtId="0" fontId="9" fillId="4" borderId="7" xfId="4" applyFont="1" applyFill="1" applyBorder="1" applyAlignment="1">
      <alignment horizontal="center" vertical="center"/>
    </xf>
    <xf numFmtId="164" fontId="9" fillId="4" borderId="7" xfId="4" applyNumberFormat="1" applyFont="1" applyFill="1" applyBorder="1" applyAlignment="1">
      <alignment horizontal="center" vertical="center"/>
    </xf>
    <xf numFmtId="0" fontId="7" fillId="4" borderId="7" xfId="4" applyFont="1" applyFill="1" applyBorder="1" applyAlignment="1">
      <alignment horizontal="center" vertical="center"/>
    </xf>
    <xf numFmtId="0" fontId="7" fillId="4" borderId="7" xfId="4" applyFont="1" applyFill="1" applyBorder="1" applyAlignment="1">
      <alignment horizontal="left" vertical="center"/>
    </xf>
    <xf numFmtId="0" fontId="2" fillId="4" borderId="7" xfId="4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1" fontId="7" fillId="4" borderId="7" xfId="3" quotePrefix="1" applyNumberFormat="1" applyFont="1" applyFill="1" applyBorder="1" applyAlignment="1">
      <alignment horizontal="center" vertical="center" wrapText="1"/>
    </xf>
    <xf numFmtId="1" fontId="7" fillId="4" borderId="7" xfId="3" applyNumberFormat="1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left" vertical="center"/>
    </xf>
    <xf numFmtId="164" fontId="9" fillId="4" borderId="7" xfId="7" applyNumberFormat="1" applyFont="1" applyFill="1" applyBorder="1" applyAlignment="1">
      <alignment vertical="center" wrapText="1"/>
    </xf>
    <xf numFmtId="3" fontId="9" fillId="4" borderId="7" xfId="7" applyNumberFormat="1" applyFont="1" applyFill="1" applyBorder="1" applyAlignment="1">
      <alignment vertical="center" wrapText="1"/>
    </xf>
    <xf numFmtId="164" fontId="9" fillId="4" borderId="7" xfId="4" applyNumberFormat="1" applyFont="1" applyFill="1" applyBorder="1" applyAlignment="1">
      <alignment vertical="center" wrapText="1"/>
    </xf>
    <xf numFmtId="164" fontId="9" fillId="4" borderId="7" xfId="6" applyNumberFormat="1" applyFont="1" applyFill="1" applyBorder="1" applyAlignment="1">
      <alignment horizontal="center" vertical="center" wrapText="1"/>
    </xf>
    <xf numFmtId="3" fontId="9" fillId="4" borderId="7" xfId="6" applyNumberFormat="1" applyFont="1" applyFill="1" applyBorder="1" applyAlignment="1">
      <alignment horizontal="right" vertical="center" wrapText="1"/>
    </xf>
    <xf numFmtId="3" fontId="9" fillId="4" borderId="7" xfId="6" applyNumberFormat="1" applyFont="1" applyFill="1" applyBorder="1" applyAlignment="1">
      <alignment vertical="center" wrapText="1"/>
    </xf>
    <xf numFmtId="3" fontId="9" fillId="4" borderId="7" xfId="4" applyNumberFormat="1" applyFont="1" applyFill="1" applyBorder="1" applyAlignment="1">
      <alignment vertical="center" wrapText="1"/>
    </xf>
    <xf numFmtId="164" fontId="9" fillId="4" borderId="7" xfId="8" applyNumberFormat="1" applyFont="1" applyFill="1" applyBorder="1" applyAlignment="1">
      <alignment vertical="center" wrapText="1"/>
    </xf>
    <xf numFmtId="0" fontId="9" fillId="4" borderId="7" xfId="4" applyFont="1" applyFill="1" applyBorder="1" applyAlignment="1">
      <alignment horizontal="right" vertical="center" wrapText="1"/>
    </xf>
    <xf numFmtId="0" fontId="2" fillId="4" borderId="7" xfId="4" applyFont="1" applyFill="1" applyBorder="1" applyAlignment="1">
      <alignment horizontal="left" vertical="center" wrapText="1"/>
    </xf>
    <xf numFmtId="164" fontId="9" fillId="4" borderId="7" xfId="4" applyNumberFormat="1" applyFont="1" applyFill="1" applyBorder="1" applyAlignment="1">
      <alignment horizontal="center" vertical="center" wrapText="1"/>
    </xf>
    <xf numFmtId="3" fontId="9" fillId="4" borderId="7" xfId="4" applyNumberFormat="1" applyFont="1" applyFill="1" applyBorder="1" applyAlignment="1">
      <alignment vertical="center"/>
    </xf>
    <xf numFmtId="166" fontId="9" fillId="4" borderId="7" xfId="1" applyNumberFormat="1" applyFont="1" applyFill="1" applyBorder="1" applyAlignment="1">
      <alignment vertical="center"/>
    </xf>
    <xf numFmtId="1" fontId="9" fillId="4" borderId="7" xfId="7" applyNumberFormat="1" applyFont="1" applyFill="1" applyBorder="1" applyAlignment="1">
      <alignment vertical="center"/>
    </xf>
    <xf numFmtId="0" fontId="9" fillId="4" borderId="7" xfId="4" applyFont="1" applyFill="1" applyBorder="1" applyAlignment="1">
      <alignment horizontal="left" vertical="center"/>
    </xf>
    <xf numFmtId="3" fontId="9" fillId="4" borderId="7" xfId="1" applyNumberFormat="1" applyFont="1" applyFill="1" applyBorder="1" applyAlignment="1">
      <alignment vertical="center" wrapText="1"/>
    </xf>
    <xf numFmtId="1" fontId="9" fillId="4" borderId="7" xfId="7" applyNumberFormat="1" applyFont="1" applyFill="1" applyBorder="1" applyAlignment="1">
      <alignment vertical="center" wrapText="1"/>
    </xf>
    <xf numFmtId="14" fontId="9" fillId="4" borderId="7" xfId="4" applyNumberFormat="1" applyFont="1" applyFill="1" applyBorder="1" applyAlignment="1">
      <alignment horizontal="right" vertical="center" wrapText="1"/>
    </xf>
    <xf numFmtId="0" fontId="9" fillId="4" borderId="8" xfId="4" applyFont="1" applyFill="1" applyBorder="1" applyAlignment="1">
      <alignment vertical="center" wrapText="1"/>
    </xf>
    <xf numFmtId="0" fontId="9" fillId="4" borderId="10" xfId="4" applyFont="1" applyFill="1" applyBorder="1" applyAlignment="1">
      <alignment vertical="center" wrapText="1"/>
    </xf>
    <xf numFmtId="3" fontId="9" fillId="4" borderId="7" xfId="4" applyNumberFormat="1" applyFont="1" applyFill="1" applyBorder="1" applyAlignment="1">
      <alignment horizontal="center" vertical="center"/>
    </xf>
    <xf numFmtId="3" fontId="9" fillId="4" borderId="7" xfId="4" applyNumberFormat="1" applyFont="1" applyFill="1" applyBorder="1" applyAlignment="1">
      <alignment horizontal="center" vertical="center" wrapText="1"/>
    </xf>
    <xf numFmtId="164" fontId="9" fillId="4" borderId="7" xfId="4" applyNumberFormat="1" applyFont="1" applyFill="1" applyBorder="1" applyAlignment="1">
      <alignment horizontal="left" vertical="center" wrapText="1"/>
    </xf>
    <xf numFmtId="164" fontId="9" fillId="4" borderId="7" xfId="8" applyNumberFormat="1" applyFont="1" applyFill="1" applyBorder="1" applyAlignment="1">
      <alignment horizontal="right" vertical="center" wrapText="1"/>
    </xf>
    <xf numFmtId="9" fontId="9" fillId="4" borderId="7" xfId="4" applyNumberFormat="1" applyFont="1" applyFill="1" applyBorder="1" applyAlignment="1">
      <alignment horizontal="right" vertical="center" wrapText="1"/>
    </xf>
    <xf numFmtId="164" fontId="9" fillId="4" borderId="7" xfId="8" applyNumberFormat="1" applyFont="1" applyFill="1" applyBorder="1" applyAlignment="1">
      <alignment horizontal="center" vertical="center"/>
    </xf>
    <xf numFmtId="0" fontId="9" fillId="4" borderId="7" xfId="4" applyNumberFormat="1" applyFont="1" applyFill="1" applyBorder="1" applyAlignment="1">
      <alignment horizontal="right" vertical="center"/>
    </xf>
    <xf numFmtId="0" fontId="9" fillId="4" borderId="7" xfId="8" applyNumberFormat="1" applyFont="1" applyFill="1" applyBorder="1" applyAlignment="1">
      <alignment vertical="center"/>
    </xf>
    <xf numFmtId="166" fontId="9" fillId="4" borderId="7" xfId="1" applyNumberFormat="1" applyFont="1" applyFill="1" applyBorder="1" applyAlignment="1">
      <alignment vertical="center" wrapText="1"/>
    </xf>
    <xf numFmtId="3" fontId="9" fillId="4" borderId="7" xfId="3" applyNumberFormat="1" applyFont="1" applyFill="1" applyBorder="1" applyAlignment="1">
      <alignment horizontal="right" vertical="center" wrapText="1"/>
    </xf>
    <xf numFmtId="9" fontId="9" fillId="4" borderId="7" xfId="8" applyFont="1" applyFill="1" applyBorder="1" applyAlignment="1">
      <alignment horizontal="right" vertical="center" wrapText="1"/>
    </xf>
    <xf numFmtId="0" fontId="9" fillId="4" borderId="8" xfId="4" applyFont="1" applyFill="1" applyBorder="1" applyAlignment="1">
      <alignment horizontal="center" vertical="center"/>
    </xf>
    <xf numFmtId="0" fontId="9" fillId="4" borderId="8" xfId="4" applyFont="1" applyFill="1" applyBorder="1" applyAlignment="1">
      <alignment horizontal="left" vertical="center" wrapText="1"/>
    </xf>
    <xf numFmtId="3" fontId="9" fillId="4" borderId="17" xfId="4" applyNumberFormat="1" applyFont="1" applyFill="1" applyBorder="1" applyAlignment="1">
      <alignment horizontal="right" vertical="center"/>
    </xf>
    <xf numFmtId="164" fontId="9" fillId="4" borderId="8" xfId="7" applyNumberFormat="1" applyFont="1" applyFill="1" applyBorder="1" applyAlignment="1">
      <alignment vertical="center"/>
    </xf>
    <xf numFmtId="3" fontId="9" fillId="4" borderId="8" xfId="7" applyNumberFormat="1" applyFont="1" applyFill="1" applyBorder="1" applyAlignment="1">
      <alignment vertical="center"/>
    </xf>
    <xf numFmtId="0" fontId="2" fillId="4" borderId="0" xfId="3" applyFont="1" applyFill="1" applyAlignment="1">
      <alignment horizontal="center" vertical="center"/>
    </xf>
    <xf numFmtId="3" fontId="9" fillId="4" borderId="8" xfId="4" applyNumberFormat="1" applyFont="1" applyFill="1" applyBorder="1" applyAlignment="1">
      <alignment horizontal="right" vertical="center"/>
    </xf>
    <xf numFmtId="164" fontId="9" fillId="4" borderId="8" xfId="8" applyNumberFormat="1" applyFont="1" applyFill="1" applyBorder="1" applyAlignment="1">
      <alignment vertical="center"/>
    </xf>
    <xf numFmtId="0" fontId="9" fillId="4" borderId="14" xfId="4" applyFont="1" applyFill="1" applyBorder="1" applyAlignment="1">
      <alignment horizontal="center" vertical="center"/>
    </xf>
    <xf numFmtId="164" fontId="9" fillId="4" borderId="7" xfId="9" applyNumberFormat="1" applyFont="1" applyFill="1" applyBorder="1" applyAlignment="1">
      <alignment horizontal="center" vertical="center"/>
    </xf>
    <xf numFmtId="0" fontId="2" fillId="4" borderId="18" xfId="3" applyFont="1" applyFill="1" applyBorder="1" applyAlignment="1">
      <alignment vertical="center"/>
    </xf>
    <xf numFmtId="0" fontId="2" fillId="4" borderId="11" xfId="3" applyFont="1" applyFill="1" applyBorder="1" applyAlignment="1">
      <alignment vertical="center"/>
    </xf>
    <xf numFmtId="0" fontId="9" fillId="4" borderId="20" xfId="4" applyFont="1" applyFill="1" applyBorder="1" applyAlignment="1">
      <alignment horizontal="center" vertical="center"/>
    </xf>
    <xf numFmtId="0" fontId="9" fillId="4" borderId="9" xfId="4" applyFont="1" applyFill="1" applyBorder="1" applyAlignment="1">
      <alignment horizontal="left" vertical="center"/>
    </xf>
    <xf numFmtId="0" fontId="9" fillId="4" borderId="9" xfId="4" applyFont="1" applyFill="1" applyBorder="1" applyAlignment="1">
      <alignment vertical="center" wrapText="1"/>
    </xf>
    <xf numFmtId="0" fontId="9" fillId="4" borderId="9" xfId="4" applyFont="1" applyFill="1" applyBorder="1" applyAlignment="1">
      <alignment horizontal="left" vertical="center" wrapText="1"/>
    </xf>
    <xf numFmtId="3" fontId="9" fillId="4" borderId="9" xfId="4" applyNumberFormat="1" applyFont="1" applyFill="1" applyBorder="1" applyAlignment="1">
      <alignment horizontal="center" vertical="center"/>
    </xf>
    <xf numFmtId="164" fontId="9" fillId="4" borderId="9" xfId="9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right" vertical="center" wrapText="1"/>
    </xf>
    <xf numFmtId="0" fontId="2" fillId="4" borderId="0" xfId="3" applyFont="1" applyFill="1" applyBorder="1" applyAlignment="1">
      <alignment vertical="center"/>
    </xf>
    <xf numFmtId="0" fontId="2" fillId="4" borderId="12" xfId="3" applyFont="1" applyFill="1" applyBorder="1" applyAlignment="1">
      <alignment vertical="center"/>
    </xf>
    <xf numFmtId="0" fontId="9" fillId="4" borderId="16" xfId="4" applyFont="1" applyFill="1" applyBorder="1" applyAlignment="1">
      <alignment horizontal="center" vertical="center"/>
    </xf>
    <xf numFmtId="0" fontId="9" fillId="4" borderId="10" xfId="4" applyFont="1" applyFill="1" applyBorder="1" applyAlignment="1">
      <alignment horizontal="left" vertical="center"/>
    </xf>
    <xf numFmtId="0" fontId="9" fillId="4" borderId="10" xfId="4" applyFont="1" applyFill="1" applyBorder="1" applyAlignment="1">
      <alignment horizontal="left" vertical="center" wrapText="1"/>
    </xf>
    <xf numFmtId="3" fontId="9" fillId="4" borderId="10" xfId="4" applyNumberFormat="1" applyFont="1" applyFill="1" applyBorder="1" applyAlignment="1">
      <alignment horizontal="center" vertical="center"/>
    </xf>
    <xf numFmtId="0" fontId="2" fillId="4" borderId="19" xfId="3" applyFont="1" applyFill="1" applyBorder="1" applyAlignment="1">
      <alignment vertical="center"/>
    </xf>
    <xf numFmtId="0" fontId="2" fillId="4" borderId="13" xfId="3" applyFont="1" applyFill="1" applyBorder="1" applyAlignment="1">
      <alignment vertical="center"/>
    </xf>
    <xf numFmtId="0" fontId="9" fillId="4" borderId="10" xfId="4" applyFont="1" applyFill="1" applyBorder="1" applyAlignment="1">
      <alignment horizontal="right" vertical="center"/>
    </xf>
    <xf numFmtId="0" fontId="9" fillId="4" borderId="10" xfId="4" applyFont="1" applyFill="1" applyBorder="1" applyAlignment="1">
      <alignment horizontal="center" vertical="center"/>
    </xf>
    <xf numFmtId="3" fontId="9" fillId="4" borderId="10" xfId="4" applyNumberFormat="1" applyFont="1" applyFill="1" applyBorder="1" applyAlignment="1">
      <alignment horizontal="right" vertical="center"/>
    </xf>
    <xf numFmtId="164" fontId="9" fillId="4" borderId="10" xfId="7" applyNumberFormat="1" applyFont="1" applyFill="1" applyBorder="1" applyAlignment="1">
      <alignment vertical="center"/>
    </xf>
    <xf numFmtId="3" fontId="9" fillId="4" borderId="10" xfId="7" applyNumberFormat="1" applyFont="1" applyFill="1" applyBorder="1" applyAlignment="1">
      <alignment vertical="center"/>
    </xf>
    <xf numFmtId="164" fontId="9" fillId="4" borderId="10" xfId="4" applyNumberFormat="1" applyFont="1" applyFill="1" applyBorder="1" applyAlignment="1">
      <alignment vertical="center"/>
    </xf>
    <xf numFmtId="164" fontId="9" fillId="4" borderId="10" xfId="4" applyNumberFormat="1" applyFont="1" applyFill="1" applyBorder="1" applyAlignment="1">
      <alignment horizontal="center" vertical="center"/>
    </xf>
    <xf numFmtId="164" fontId="9" fillId="4" borderId="10" xfId="8" applyNumberFormat="1" applyFont="1" applyFill="1" applyBorder="1" applyAlignment="1">
      <alignment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0" xfId="4" applyFont="1" applyFill="1" applyBorder="1" applyAlignment="1">
      <alignment vertical="center"/>
    </xf>
    <xf numFmtId="0" fontId="9" fillId="4" borderId="14" xfId="4" applyFont="1" applyFill="1" applyBorder="1" applyAlignment="1">
      <alignment horizontal="center" vertical="center" wrapText="1"/>
    </xf>
    <xf numFmtId="0" fontId="9" fillId="4" borderId="14" xfId="4" applyFont="1" applyFill="1" applyBorder="1" applyAlignment="1">
      <alignment horizontal="left" vertical="center" wrapText="1"/>
    </xf>
    <xf numFmtId="164" fontId="9" fillId="4" borderId="15" xfId="0" applyNumberFormat="1" applyFont="1" applyFill="1" applyBorder="1" applyAlignment="1">
      <alignment vertical="center" wrapText="1"/>
    </xf>
    <xf numFmtId="49" fontId="9" fillId="4" borderId="7" xfId="0" applyNumberFormat="1" applyFont="1" applyFill="1" applyBorder="1" applyAlignment="1">
      <alignment horizontal="left" vertical="center" wrapText="1"/>
    </xf>
    <xf numFmtId="3" fontId="9" fillId="4" borderId="21" xfId="4" applyNumberFormat="1" applyFont="1" applyFill="1" applyBorder="1" applyAlignment="1">
      <alignment horizontal="right" vertical="center"/>
    </xf>
    <xf numFmtId="14" fontId="9" fillId="4" borderId="7" xfId="0" applyNumberFormat="1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2" fillId="4" borderId="7" xfId="4" applyFont="1" applyFill="1" applyBorder="1" applyAlignment="1">
      <alignment vertical="center"/>
    </xf>
    <xf numFmtId="164" fontId="9" fillId="4" borderId="7" xfId="0" applyNumberFormat="1" applyFont="1" applyFill="1" applyBorder="1" applyAlignment="1">
      <alignment vertical="center"/>
    </xf>
    <xf numFmtId="3" fontId="9" fillId="4" borderId="7" xfId="0" applyNumberFormat="1" applyFont="1" applyFill="1" applyBorder="1" applyAlignment="1">
      <alignment vertical="center"/>
    </xf>
    <xf numFmtId="164" fontId="9" fillId="4" borderId="7" xfId="0" applyNumberFormat="1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right" vertical="center"/>
    </xf>
    <xf numFmtId="0" fontId="9" fillId="4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right" vertical="center"/>
    </xf>
    <xf numFmtId="3" fontId="9" fillId="4" borderId="7" xfId="10" applyNumberFormat="1" applyFont="1" applyFill="1" applyBorder="1" applyAlignment="1">
      <alignment horizontal="center" vertical="center"/>
    </xf>
    <xf numFmtId="168" fontId="9" fillId="4" borderId="7" xfId="2" applyNumberFormat="1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9" fillId="4" borderId="7" xfId="4" applyNumberFormat="1" applyFont="1" applyFill="1" applyBorder="1" applyAlignment="1">
      <alignment horizontal="right" vertical="center" wrapText="1"/>
    </xf>
    <xf numFmtId="0" fontId="9" fillId="4" borderId="7" xfId="7" applyNumberFormat="1" applyFont="1" applyFill="1" applyBorder="1" applyAlignment="1">
      <alignment vertical="center" wrapText="1"/>
    </xf>
    <xf numFmtId="9" fontId="9" fillId="4" borderId="7" xfId="9" applyFont="1" applyFill="1" applyBorder="1" applyAlignment="1">
      <alignment horizontal="center" vertical="center"/>
    </xf>
    <xf numFmtId="0" fontId="2" fillId="4" borderId="0" xfId="4" applyFont="1" applyFill="1" applyAlignment="1">
      <alignment vertical="center"/>
    </xf>
    <xf numFmtId="3" fontId="9" fillId="4" borderId="7" xfId="4" applyNumberFormat="1" applyFont="1" applyFill="1" applyBorder="1" applyAlignment="1">
      <alignment horizontal="left" vertical="center" wrapText="1"/>
    </xf>
    <xf numFmtId="9" fontId="9" fillId="4" borderId="7" xfId="4" applyNumberFormat="1" applyFont="1" applyFill="1" applyBorder="1" applyAlignment="1">
      <alignment horizontal="right" vertical="center"/>
    </xf>
    <xf numFmtId="164" fontId="9" fillId="4" borderId="7" xfId="0" applyNumberFormat="1" applyFont="1" applyFill="1" applyBorder="1" applyAlignment="1">
      <alignment horizontal="center" vertical="center" wrapText="1"/>
    </xf>
    <xf numFmtId="164" fontId="9" fillId="4" borderId="7" xfId="9" applyNumberFormat="1" applyFont="1" applyFill="1" applyBorder="1" applyAlignment="1">
      <alignment vertical="center" wrapText="1"/>
    </xf>
    <xf numFmtId="167" fontId="9" fillId="4" borderId="7" xfId="2" applyFont="1" applyFill="1" applyBorder="1" applyAlignment="1">
      <alignment horizontal="center" vertical="center"/>
    </xf>
    <xf numFmtId="1" fontId="9" fillId="4" borderId="7" xfId="8" applyNumberFormat="1" applyFont="1" applyFill="1" applyBorder="1" applyAlignment="1">
      <alignment vertical="center" wrapText="1"/>
    </xf>
    <xf numFmtId="0" fontId="9" fillId="4" borderId="7" xfId="4" applyFont="1" applyFill="1" applyBorder="1" applyAlignment="1">
      <alignment horizontal="left" vertical="top" wrapText="1"/>
    </xf>
    <xf numFmtId="3" fontId="18" fillId="4" borderId="0" xfId="0" applyNumberFormat="1" applyFont="1" applyFill="1" applyBorder="1" applyAlignment="1">
      <alignment vertical="center"/>
    </xf>
    <xf numFmtId="0" fontId="8" fillId="4" borderId="7" xfId="4" applyFont="1" applyFill="1" applyBorder="1" applyAlignment="1">
      <alignment horizontal="center" vertical="center" wrapText="1"/>
    </xf>
    <xf numFmtId="0" fontId="8" fillId="4" borderId="7" xfId="4" applyFont="1" applyFill="1" applyBorder="1" applyAlignment="1">
      <alignment horizontal="left" vertical="center" wrapText="1"/>
    </xf>
    <xf numFmtId="164" fontId="9" fillId="4" borderId="7" xfId="8" applyNumberFormat="1" applyFont="1" applyFill="1" applyBorder="1" applyAlignment="1">
      <alignment horizontal="center" vertical="center" wrapText="1"/>
    </xf>
    <xf numFmtId="1" fontId="9" fillId="4" borderId="7" xfId="1" applyNumberFormat="1" applyFont="1" applyFill="1" applyBorder="1" applyAlignment="1">
      <alignment vertical="center" wrapText="1"/>
    </xf>
    <xf numFmtId="14" fontId="9" fillId="4" borderId="7" xfId="4" applyNumberFormat="1" applyFont="1" applyFill="1" applyBorder="1" applyAlignment="1">
      <alignment horizontal="left" vertical="center" wrapText="1"/>
    </xf>
    <xf numFmtId="0" fontId="8" fillId="4" borderId="7" xfId="4" applyFont="1" applyFill="1" applyBorder="1" applyAlignment="1">
      <alignment horizontal="center" vertical="center"/>
    </xf>
    <xf numFmtId="0" fontId="8" fillId="4" borderId="7" xfId="4" applyFont="1" applyFill="1" applyBorder="1" applyAlignment="1">
      <alignment horizontal="left" vertical="center"/>
    </xf>
    <xf numFmtId="9" fontId="9" fillId="4" borderId="7" xfId="4" applyNumberFormat="1" applyFont="1" applyFill="1" applyBorder="1" applyAlignment="1">
      <alignment horizontal="center" vertical="center"/>
    </xf>
    <xf numFmtId="0" fontId="9" fillId="4" borderId="8" xfId="4" applyFont="1" applyFill="1" applyBorder="1" applyAlignment="1">
      <alignment horizontal="right" vertical="center" wrapText="1"/>
    </xf>
    <xf numFmtId="0" fontId="9" fillId="4" borderId="7" xfId="4" applyFont="1" applyFill="1" applyBorder="1" applyAlignment="1">
      <alignment horizontal="center" vertical="center" wrapText="1"/>
    </xf>
    <xf numFmtId="0" fontId="9" fillId="4" borderId="7" xfId="4" applyFont="1" applyFill="1" applyBorder="1" applyAlignment="1">
      <alignment horizontal="left" vertical="center" wrapText="1"/>
    </xf>
    <xf numFmtId="0" fontId="9" fillId="4" borderId="7" xfId="4" applyFont="1" applyFill="1" applyBorder="1" applyAlignment="1">
      <alignment horizontal="left" vertical="center" wrapText="1"/>
    </xf>
    <xf numFmtId="0" fontId="9" fillId="4" borderId="7" xfId="4" applyFont="1" applyFill="1" applyBorder="1" applyAlignment="1">
      <alignment horizontal="center" vertical="center"/>
    </xf>
    <xf numFmtId="3" fontId="9" fillId="4" borderId="7" xfId="2" applyNumberFormat="1" applyFont="1" applyFill="1" applyBorder="1" applyAlignment="1">
      <alignment vertical="center" wrapText="1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9" fillId="4" borderId="10" xfId="4" applyFont="1" applyFill="1" applyBorder="1" applyAlignment="1">
      <alignment horizontal="center" vertical="center" wrapText="1"/>
    </xf>
    <xf numFmtId="9" fontId="9" fillId="4" borderId="8" xfId="8" applyNumberFormat="1" applyFont="1" applyFill="1" applyBorder="1" applyAlignment="1">
      <alignment horizontal="center" vertical="center" wrapText="1"/>
    </xf>
    <xf numFmtId="9" fontId="9" fillId="4" borderId="10" xfId="8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 wrapText="1"/>
    </xf>
    <xf numFmtId="0" fontId="4" fillId="0" borderId="5" xfId="5" applyFont="1" applyFill="1" applyBorder="1" applyAlignment="1" applyProtection="1">
      <alignment horizontal="center" vertical="center" wrapText="1"/>
    </xf>
    <xf numFmtId="14" fontId="4" fillId="0" borderId="5" xfId="5" applyNumberFormat="1" applyFont="1" applyFill="1" applyBorder="1" applyAlignment="1" applyProtection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9" fillId="4" borderId="7" xfId="4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164" fontId="9" fillId="4" borderId="7" xfId="8" applyNumberFormat="1" applyFont="1" applyFill="1" applyBorder="1" applyAlignment="1">
      <alignment horizontal="center" vertical="center"/>
    </xf>
    <xf numFmtId="0" fontId="9" fillId="4" borderId="8" xfId="6" applyFont="1" applyFill="1" applyBorder="1" applyAlignment="1">
      <alignment horizontal="center" vertical="center" wrapText="1"/>
    </xf>
    <xf numFmtId="0" fontId="9" fillId="4" borderId="9" xfId="6" applyFont="1" applyFill="1" applyBorder="1" applyAlignment="1">
      <alignment horizontal="center" vertical="center" wrapText="1"/>
    </xf>
    <xf numFmtId="1" fontId="9" fillId="4" borderId="8" xfId="3" applyNumberFormat="1" applyFont="1" applyFill="1" applyBorder="1" applyAlignment="1">
      <alignment horizontal="center" vertical="center" wrapText="1"/>
    </xf>
    <xf numFmtId="1" fontId="9" fillId="4" borderId="9" xfId="3" applyNumberFormat="1" applyFont="1" applyFill="1" applyBorder="1" applyAlignment="1">
      <alignment horizontal="center" vertical="center" wrapText="1"/>
    </xf>
    <xf numFmtId="164" fontId="9" fillId="4" borderId="8" xfId="4" applyNumberFormat="1" applyFont="1" applyFill="1" applyBorder="1" applyAlignment="1">
      <alignment horizontal="center" vertical="center" wrapText="1"/>
    </xf>
    <xf numFmtId="164" fontId="9" fillId="4" borderId="9" xfId="4" applyNumberFormat="1" applyFont="1" applyFill="1" applyBorder="1" applyAlignment="1">
      <alignment horizontal="center" vertical="center" wrapText="1"/>
    </xf>
    <xf numFmtId="164" fontId="9" fillId="4" borderId="10" xfId="4" applyNumberFormat="1" applyFont="1" applyFill="1" applyBorder="1" applyAlignment="1">
      <alignment horizontal="center" vertical="center" wrapText="1"/>
    </xf>
    <xf numFmtId="0" fontId="9" fillId="4" borderId="8" xfId="4" applyFont="1" applyFill="1" applyBorder="1" applyAlignment="1">
      <alignment horizontal="left" vertical="center" wrapText="1"/>
    </xf>
    <xf numFmtId="0" fontId="9" fillId="4" borderId="9" xfId="4" applyFont="1" applyFill="1" applyBorder="1" applyAlignment="1">
      <alignment horizontal="left" vertical="center" wrapText="1"/>
    </xf>
    <xf numFmtId="164" fontId="9" fillId="4" borderId="7" xfId="8" applyNumberFormat="1" applyFont="1" applyFill="1" applyBorder="1" applyAlignment="1">
      <alignment horizontal="center" vertical="center" wrapText="1"/>
    </xf>
    <xf numFmtId="0" fontId="9" fillId="4" borderId="10" xfId="4" applyFont="1" applyFill="1" applyBorder="1" applyAlignment="1">
      <alignment horizontal="left" vertical="center" wrapText="1"/>
    </xf>
    <xf numFmtId="0" fontId="9" fillId="4" borderId="7" xfId="4" applyFont="1" applyFill="1" applyBorder="1" applyAlignment="1">
      <alignment horizontal="left" vertical="center" wrapText="1"/>
    </xf>
    <xf numFmtId="164" fontId="9" fillId="4" borderId="7" xfId="4" applyNumberFormat="1" applyFont="1" applyFill="1" applyBorder="1" applyAlignment="1">
      <alignment horizontal="center" vertical="center" wrapText="1"/>
    </xf>
    <xf numFmtId="164" fontId="9" fillId="4" borderId="8" xfId="8" applyNumberFormat="1" applyFont="1" applyFill="1" applyBorder="1" applyAlignment="1">
      <alignment horizontal="center" vertical="center" wrapText="1"/>
    </xf>
    <xf numFmtId="164" fontId="9" fillId="4" borderId="9" xfId="8" applyNumberFormat="1" applyFont="1" applyFill="1" applyBorder="1" applyAlignment="1">
      <alignment horizontal="center" vertical="center" wrapText="1"/>
    </xf>
    <xf numFmtId="164" fontId="9" fillId="4" borderId="10" xfId="8" applyNumberFormat="1" applyFont="1" applyFill="1" applyBorder="1" applyAlignment="1">
      <alignment horizontal="center" vertical="center" wrapText="1"/>
    </xf>
    <xf numFmtId="0" fontId="2" fillId="4" borderId="8" xfId="4" applyFont="1" applyFill="1" applyBorder="1" applyAlignment="1">
      <alignment horizontal="center" vertical="center"/>
    </xf>
    <xf numFmtId="0" fontId="2" fillId="4" borderId="9" xfId="4" applyFont="1" applyFill="1" applyBorder="1" applyAlignment="1">
      <alignment horizontal="center" vertical="center"/>
    </xf>
    <xf numFmtId="0" fontId="2" fillId="4" borderId="10" xfId="4" applyFont="1" applyFill="1" applyBorder="1" applyAlignment="1">
      <alignment horizontal="center" vertical="center"/>
    </xf>
    <xf numFmtId="164" fontId="9" fillId="4" borderId="7" xfId="7" applyNumberFormat="1" applyFont="1" applyFill="1" applyBorder="1" applyAlignment="1">
      <alignment horizontal="center" vertical="center" wrapText="1"/>
    </xf>
    <xf numFmtId="0" fontId="9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164" fontId="9" fillId="4" borderId="9" xfId="4" applyNumberFormat="1" applyFont="1" applyFill="1" applyBorder="1" applyAlignment="1">
      <alignment horizontal="center" vertical="center"/>
    </xf>
    <xf numFmtId="164" fontId="9" fillId="4" borderId="10" xfId="4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164" fontId="9" fillId="4" borderId="8" xfId="4" applyNumberFormat="1" applyFont="1" applyFill="1" applyBorder="1" applyAlignment="1">
      <alignment horizontal="center" vertical="center"/>
    </xf>
    <xf numFmtId="0" fontId="9" fillId="4" borderId="13" xfId="4" applyFont="1" applyFill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center" vertical="center" wrapText="1"/>
    </xf>
    <xf numFmtId="0" fontId="9" fillId="4" borderId="7" xfId="4" applyFont="1" applyFill="1" applyBorder="1" applyAlignment="1">
      <alignment horizontal="center" vertical="center"/>
    </xf>
    <xf numFmtId="0" fontId="9" fillId="4" borderId="7" xfId="0" applyFont="1" applyFill="1" applyBorder="1" applyAlignment="1">
      <alignment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0" fontId="9" fillId="4" borderId="8" xfId="4" applyFont="1" applyFill="1" applyBorder="1" applyAlignment="1">
      <alignment horizontal="center" vertical="center"/>
    </xf>
    <xf numFmtId="0" fontId="9" fillId="4" borderId="9" xfId="4" applyFont="1" applyFill="1" applyBorder="1" applyAlignment="1">
      <alignment horizontal="center" vertical="center"/>
    </xf>
    <xf numFmtId="0" fontId="9" fillId="4" borderId="10" xfId="4" applyFont="1" applyFill="1" applyBorder="1" applyAlignment="1">
      <alignment horizontal="center" vertical="center"/>
    </xf>
    <xf numFmtId="0" fontId="9" fillId="4" borderId="7" xfId="4" applyFont="1" applyFill="1" applyBorder="1" applyAlignment="1">
      <alignment vertical="center" wrapText="1"/>
    </xf>
    <xf numFmtId="3" fontId="9" fillId="4" borderId="8" xfId="4" applyNumberFormat="1" applyFont="1" applyFill="1" applyBorder="1" applyAlignment="1">
      <alignment horizontal="center" vertical="center" wrapText="1"/>
    </xf>
    <xf numFmtId="3" fontId="9" fillId="4" borderId="9" xfId="4" applyNumberFormat="1" applyFont="1" applyFill="1" applyBorder="1" applyAlignment="1">
      <alignment horizontal="center" vertical="center" wrapText="1"/>
    </xf>
    <xf numFmtId="3" fontId="9" fillId="4" borderId="10" xfId="4" applyNumberFormat="1" applyFont="1" applyFill="1" applyBorder="1" applyAlignment="1">
      <alignment horizontal="center" vertical="center" wrapText="1"/>
    </xf>
    <xf numFmtId="164" fontId="9" fillId="4" borderId="8" xfId="6" applyNumberFormat="1" applyFont="1" applyFill="1" applyBorder="1" applyAlignment="1">
      <alignment horizontal="center" vertical="center"/>
    </xf>
    <xf numFmtId="164" fontId="9" fillId="4" borderId="9" xfId="6" applyNumberFormat="1" applyFont="1" applyFill="1" applyBorder="1" applyAlignment="1">
      <alignment horizontal="center" vertical="center"/>
    </xf>
    <xf numFmtId="164" fontId="9" fillId="4" borderId="10" xfId="6" applyNumberFormat="1" applyFont="1" applyFill="1" applyBorder="1" applyAlignment="1">
      <alignment horizontal="center" vertical="center"/>
    </xf>
    <xf numFmtId="0" fontId="9" fillId="4" borderId="10" xfId="6" applyFont="1" applyFill="1" applyBorder="1" applyAlignment="1">
      <alignment horizontal="center" vertical="center" wrapText="1"/>
    </xf>
    <xf numFmtId="164" fontId="9" fillId="4" borderId="7" xfId="4" applyNumberFormat="1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left" vertical="center" wrapText="1"/>
    </xf>
    <xf numFmtId="0" fontId="9" fillId="4" borderId="9" xfId="3" applyFont="1" applyFill="1" applyBorder="1" applyAlignment="1">
      <alignment horizontal="left" vertical="center" wrapText="1"/>
    </xf>
    <xf numFmtId="164" fontId="9" fillId="4" borderId="7" xfId="6" applyNumberFormat="1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vertical="center" wrapText="1"/>
    </xf>
    <xf numFmtId="0" fontId="9" fillId="4" borderId="9" xfId="3" applyFont="1" applyFill="1" applyBorder="1" applyAlignment="1">
      <alignment horizontal="center" vertical="center" wrapText="1"/>
    </xf>
    <xf numFmtId="0" fontId="9" fillId="4" borderId="10" xfId="3" applyFont="1" applyFill="1" applyBorder="1" applyAlignment="1">
      <alignment horizontal="center" vertical="center" wrapText="1"/>
    </xf>
    <xf numFmtId="1" fontId="9" fillId="4" borderId="10" xfId="3" applyNumberFormat="1" applyFont="1" applyFill="1" applyBorder="1" applyAlignment="1">
      <alignment horizontal="center" vertical="center" wrapText="1"/>
    </xf>
  </cellXfs>
  <cellStyles count="12">
    <cellStyle name="Excel_BuiltIn_Texto explicativo" xfId="11"/>
    <cellStyle name="Millares" xfId="1" builtinId="3"/>
    <cellStyle name="Millares [0]" xfId="2" builtinId="6"/>
    <cellStyle name="Millares 2 2 2" xfId="10"/>
    <cellStyle name="Normal" xfId="0" builtinId="0"/>
    <cellStyle name="Normal 2 2" xfId="5"/>
    <cellStyle name="Normal 3" xfId="3"/>
    <cellStyle name="Normal 3 2" xfId="4"/>
    <cellStyle name="Normal 3 3" xfId="6"/>
    <cellStyle name="Porcentaje 2" xfId="9"/>
    <cellStyle name="Porcentaje 2 2" xfId="8"/>
    <cellStyle name="Porcentaje 3 2" xfId="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33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32657</xdr:rowOff>
    </xdr:from>
    <xdr:to>
      <xdr:col>22</xdr:col>
      <xdr:colOff>1143000</xdr:colOff>
      <xdr:row>1</xdr:row>
      <xdr:rowOff>32657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2657"/>
          <a:ext cx="22070786" cy="1455964"/>
          <a:chOff x="0" y="0"/>
          <a:chExt cx="14423" cy="177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1005" y="0"/>
            <a:ext cx="3418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MEDE01.03.03.18.P01.F05</a:t>
            </a:r>
            <a:endParaRPr lang="es-CO" sz="9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5" name="Rectangle 4"/>
          <xdr:cNvSpPr>
            <a:spLocks noChangeArrowheads="1"/>
          </xdr:cNvSpPr>
        </xdr:nvSpPr>
        <xdr:spPr bwMode="auto">
          <a:xfrm>
            <a:off x="12740" y="588"/>
            <a:ext cx="1683" cy="310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 fLocksText="0">
        <xdr:nvSpPr>
          <xdr:cNvPr id="6" name="Rectangle 5"/>
          <xdr:cNvSpPr>
            <a:spLocks noChangeArrowheads="1"/>
          </xdr:cNvSpPr>
        </xdr:nvSpPr>
        <xdr:spPr bwMode="auto">
          <a:xfrm>
            <a:off x="11005" y="588"/>
            <a:ext cx="1753" cy="310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/>
          <xdr:cNvSpPr txBox="1">
            <a:spLocks noChangeArrowheads="1"/>
          </xdr:cNvSpPr>
        </xdr:nvSpPr>
        <xdr:spPr bwMode="auto">
          <a:xfrm>
            <a:off x="12758" y="899"/>
            <a:ext cx="1665" cy="87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rPr>
              <a:t>29/mar/2019</a:t>
            </a:r>
            <a:endParaRPr lang="es-CO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8" name="Text Box 7"/>
          <xdr:cNvSpPr txBox="1">
            <a:spLocks noChangeArrowheads="1"/>
          </xdr:cNvSpPr>
        </xdr:nvSpPr>
        <xdr:spPr bwMode="auto">
          <a:xfrm>
            <a:off x="11005" y="899"/>
            <a:ext cx="1753" cy="87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/>
          <xdr:cNvSpPr txBox="1">
            <a:spLocks noChangeArrowheads="1"/>
          </xdr:cNvSpPr>
        </xdr:nvSpPr>
        <xdr:spPr bwMode="auto">
          <a:xfrm>
            <a:off x="1678" y="0"/>
            <a:ext cx="9322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INTEGRADOS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itchFamily="34" charset="0"/>
                <a:ea typeface="+mn-ea"/>
                <a:cs typeface="Arial" pitchFamily="34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DEL PLAN DE ACCIÓN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CO" sz="1200" b="0">
                <a:effectLst/>
                <a:latin typeface="Arial" pitchFamily="34" charset="0"/>
                <a:ea typeface="+mn-ea"/>
                <a:cs typeface="Arial" pitchFamily="34" charset="0"/>
              </a:rPr>
              <a:t>Relación de los proyectos de competencia </a:t>
            </a:r>
            <a:r>
              <a:rPr lang="es-CO" sz="1200" b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del organismo</a:t>
            </a:r>
            <a:r>
              <a:rPr lang="es-CO" sz="1200" b="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frente al Plan de Desarrollo</a:t>
            </a:r>
            <a:endParaRPr lang="es-CO" sz="1200" b="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 1S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784860</xdr:colOff>
      <xdr:row>0</xdr:row>
      <xdr:rowOff>121920</xdr:rowOff>
    </xdr:from>
    <xdr:to>
      <xdr:col>2</xdr:col>
      <xdr:colOff>251460</xdr:colOff>
      <xdr:row>0</xdr:row>
      <xdr:rowOff>952500</xdr:rowOff>
    </xdr:to>
    <xdr:pic>
      <xdr:nvPicPr>
        <xdr:cNvPr id="10" name="Picture 250" descr="escud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121920"/>
          <a:ext cx="11049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388620</xdr:colOff>
      <xdr:row>0</xdr:row>
      <xdr:rowOff>745518</xdr:rowOff>
    </xdr:from>
    <xdr:to>
      <xdr:col>3</xdr:col>
      <xdr:colOff>133365</xdr:colOff>
      <xdr:row>0</xdr:row>
      <xdr:rowOff>745518</xdr:rowOff>
    </xdr:to>
    <xdr:sp macro="" textlink="">
      <xdr:nvSpPr>
        <xdr:cNvPr id="11" name="Text Box 49"/>
        <xdr:cNvSpPr txBox="1">
          <a:spLocks noChangeArrowheads="1"/>
        </xdr:cNvSpPr>
      </xdr:nvSpPr>
      <xdr:spPr bwMode="auto">
        <a:xfrm>
          <a:off x="388620" y="745518"/>
          <a:ext cx="2357316" cy="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endParaRPr lang="es-CO" sz="700" b="0" i="0"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Z275"/>
  <sheetViews>
    <sheetView tabSelected="1" topLeftCell="E1" zoomScale="70" zoomScaleNormal="70" zoomScaleSheetLayoutView="100" workbookViewId="0">
      <selection activeCell="W4" sqref="W4:W5"/>
    </sheetView>
  </sheetViews>
  <sheetFormatPr baseColWidth="10" defaultColWidth="11.42578125" defaultRowHeight="16.5" x14ac:dyDescent="0.25"/>
  <cols>
    <col min="1" max="1" width="13" style="45" customWidth="1"/>
    <col min="2" max="2" width="16.5703125" style="1" customWidth="1"/>
    <col min="3" max="3" width="8.5703125" style="45" customWidth="1"/>
    <col min="4" max="4" width="31" style="1" customWidth="1"/>
    <col min="5" max="5" width="13.5703125" style="1" customWidth="1"/>
    <col min="6" max="6" width="14.85546875" style="1" customWidth="1"/>
    <col min="7" max="7" width="17.7109375" style="1" customWidth="1"/>
    <col min="8" max="8" width="17.5703125" style="45" customWidth="1"/>
    <col min="9" max="9" width="7.85546875" style="46" customWidth="1"/>
    <col min="10" max="10" width="12.140625" style="46" customWidth="1"/>
    <col min="11" max="11" width="10.28515625" style="46" customWidth="1"/>
    <col min="12" max="12" width="9.85546875" style="1" customWidth="1"/>
    <col min="13" max="13" width="8.7109375" style="45" customWidth="1"/>
    <col min="14" max="14" width="19.140625" style="1" customWidth="1"/>
    <col min="15" max="15" width="18.42578125" style="1" customWidth="1"/>
    <col min="16" max="16" width="15.42578125" style="1" customWidth="1"/>
    <col min="17" max="17" width="16.5703125" style="1" customWidth="1"/>
    <col min="18" max="19" width="12.7109375" style="1" customWidth="1"/>
    <col min="20" max="21" width="10.7109375" style="1" customWidth="1"/>
    <col min="22" max="22" width="15.28515625" style="1" customWidth="1"/>
    <col min="23" max="23" width="17.140625" style="40" customWidth="1"/>
    <col min="24" max="24" width="11.42578125" style="1"/>
    <col min="25" max="25" width="12.42578125" style="1" bestFit="1" customWidth="1"/>
    <col min="26" max="16384" width="11.42578125" style="1"/>
  </cols>
  <sheetData>
    <row r="1" spans="1:23" ht="115.15" customHeight="1" x14ac:dyDescent="0.2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spans="1:23" s="2" customFormat="1" ht="30" customHeight="1" x14ac:dyDescent="0.25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</row>
    <row r="3" spans="1:23" s="5" customFormat="1" ht="21.6" customHeight="1" x14ac:dyDescent="0.25">
      <c r="A3" s="256" t="s">
        <v>0</v>
      </c>
      <c r="B3" s="256"/>
      <c r="C3" s="256" t="s">
        <v>1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 t="s">
        <v>2</v>
      </c>
      <c r="R3" s="257"/>
      <c r="S3" s="257"/>
      <c r="T3" s="258">
        <v>43920</v>
      </c>
      <c r="U3" s="257"/>
      <c r="V3" s="3" t="s">
        <v>3</v>
      </c>
      <c r="W3" s="4">
        <v>2020</v>
      </c>
    </row>
    <row r="4" spans="1:23" ht="52.9" customHeight="1" x14ac:dyDescent="0.25">
      <c r="A4" s="259" t="s">
        <v>4</v>
      </c>
      <c r="B4" s="259" t="s">
        <v>5</v>
      </c>
      <c r="C4" s="259" t="s">
        <v>6</v>
      </c>
      <c r="D4" s="259" t="s">
        <v>7</v>
      </c>
      <c r="E4" s="259" t="s">
        <v>8</v>
      </c>
      <c r="F4" s="259" t="s">
        <v>9</v>
      </c>
      <c r="G4" s="259" t="s">
        <v>10</v>
      </c>
      <c r="H4" s="259" t="s">
        <v>11</v>
      </c>
      <c r="I4" s="259" t="s">
        <v>12</v>
      </c>
      <c r="J4" s="259" t="s">
        <v>13</v>
      </c>
      <c r="K4" s="260" t="s">
        <v>14</v>
      </c>
      <c r="L4" s="260" t="s">
        <v>15</v>
      </c>
      <c r="M4" s="260" t="s">
        <v>16</v>
      </c>
      <c r="N4" s="264" t="s">
        <v>17</v>
      </c>
      <c r="O4" s="260" t="s">
        <v>18</v>
      </c>
      <c r="P4" s="260" t="s">
        <v>19</v>
      </c>
      <c r="Q4" s="260" t="s">
        <v>20</v>
      </c>
      <c r="R4" s="260" t="s">
        <v>21</v>
      </c>
      <c r="S4" s="260" t="s">
        <v>22</v>
      </c>
      <c r="T4" s="264" t="s">
        <v>23</v>
      </c>
      <c r="U4" s="264" t="s">
        <v>24</v>
      </c>
      <c r="V4" s="260" t="s">
        <v>25</v>
      </c>
      <c r="W4" s="260" t="s">
        <v>26</v>
      </c>
    </row>
    <row r="5" spans="1:23" ht="30.6" customHeight="1" x14ac:dyDescent="0.2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60"/>
      <c r="L5" s="260"/>
      <c r="M5" s="260"/>
      <c r="N5" s="264"/>
      <c r="O5" s="260"/>
      <c r="P5" s="260"/>
      <c r="Q5" s="260"/>
      <c r="R5" s="260"/>
      <c r="S5" s="260"/>
      <c r="T5" s="264"/>
      <c r="U5" s="264"/>
      <c r="V5" s="260"/>
      <c r="W5" s="260"/>
    </row>
    <row r="6" spans="1:23" s="51" customFormat="1" x14ac:dyDescent="0.25">
      <c r="A6" s="54"/>
      <c r="B6" s="55">
        <v>41</v>
      </c>
      <c r="C6" s="55" t="s">
        <v>27</v>
      </c>
      <c r="D6" s="56" t="s">
        <v>28</v>
      </c>
      <c r="E6" s="57"/>
      <c r="F6" s="58"/>
      <c r="G6" s="59"/>
      <c r="H6" s="60"/>
      <c r="I6" s="61"/>
      <c r="J6" s="62"/>
      <c r="K6" s="63"/>
      <c r="L6" s="64"/>
      <c r="M6" s="65"/>
      <c r="N6" s="66"/>
      <c r="O6" s="67"/>
      <c r="P6" s="68"/>
      <c r="Q6" s="68"/>
      <c r="R6" s="69"/>
      <c r="S6" s="69"/>
      <c r="T6" s="70"/>
      <c r="U6" s="70"/>
      <c r="V6" s="71"/>
      <c r="W6" s="68"/>
    </row>
    <row r="7" spans="1:23" s="51" customFormat="1" x14ac:dyDescent="0.25">
      <c r="A7" s="72"/>
      <c r="B7" s="73" t="s">
        <v>29</v>
      </c>
      <c r="C7" s="73" t="s">
        <v>30</v>
      </c>
      <c r="D7" s="74" t="s">
        <v>31</v>
      </c>
      <c r="E7" s="75"/>
      <c r="F7" s="76"/>
      <c r="G7" s="77"/>
      <c r="H7" s="78"/>
      <c r="I7" s="79"/>
      <c r="J7" s="80"/>
      <c r="K7" s="81"/>
      <c r="L7" s="82"/>
      <c r="M7" s="83"/>
      <c r="N7" s="84"/>
      <c r="O7" s="85"/>
      <c r="P7" s="86"/>
      <c r="Q7" s="86"/>
      <c r="R7" s="87"/>
      <c r="S7" s="87"/>
      <c r="T7" s="88"/>
      <c r="U7" s="88"/>
      <c r="V7" s="89"/>
      <c r="W7" s="86"/>
    </row>
    <row r="8" spans="1:23" s="51" customFormat="1" x14ac:dyDescent="0.25">
      <c r="A8" s="72"/>
      <c r="B8" s="73" t="s">
        <v>32</v>
      </c>
      <c r="C8" s="73" t="s">
        <v>33</v>
      </c>
      <c r="D8" s="90" t="s">
        <v>34</v>
      </c>
      <c r="E8" s="75"/>
      <c r="F8" s="91"/>
      <c r="G8" s="92"/>
      <c r="H8" s="93"/>
      <c r="I8" s="94"/>
      <c r="J8" s="95"/>
      <c r="K8" s="96"/>
      <c r="L8" s="97"/>
      <c r="M8" s="98"/>
      <c r="N8" s="99"/>
      <c r="O8" s="100"/>
      <c r="P8" s="101"/>
      <c r="Q8" s="101"/>
      <c r="R8" s="102"/>
      <c r="S8" s="102"/>
      <c r="T8" s="103"/>
      <c r="U8" s="103"/>
      <c r="V8" s="104"/>
      <c r="W8" s="101"/>
    </row>
    <row r="9" spans="1:23" s="51" customFormat="1" x14ac:dyDescent="0.2">
      <c r="A9" s="72"/>
      <c r="B9" s="105">
        <v>41010010002</v>
      </c>
      <c r="C9" s="106" t="s">
        <v>35</v>
      </c>
      <c r="D9" s="134" t="s">
        <v>36</v>
      </c>
      <c r="E9" s="75"/>
      <c r="F9" s="107"/>
      <c r="G9" s="77"/>
      <c r="H9" s="78"/>
      <c r="I9" s="79"/>
      <c r="J9" s="80"/>
      <c r="K9" s="81"/>
      <c r="L9" s="82"/>
      <c r="M9" s="108"/>
      <c r="N9" s="109"/>
      <c r="O9" s="110"/>
      <c r="P9" s="110"/>
      <c r="Q9" s="110"/>
      <c r="R9" s="87"/>
      <c r="S9" s="87"/>
      <c r="T9" s="88"/>
      <c r="U9" s="88"/>
      <c r="V9" s="6"/>
      <c r="W9" s="86"/>
    </row>
    <row r="10" spans="1:23" s="51" customFormat="1" ht="16.5" customHeight="1" x14ac:dyDescent="0.25">
      <c r="A10" s="269">
        <v>4143</v>
      </c>
      <c r="B10" s="111"/>
      <c r="C10" s="271" t="s">
        <v>37</v>
      </c>
      <c r="D10" s="319" t="s">
        <v>422</v>
      </c>
      <c r="E10" s="112" t="s">
        <v>566</v>
      </c>
      <c r="F10" s="113"/>
      <c r="G10" s="77"/>
      <c r="H10" s="78"/>
      <c r="I10" s="79">
        <v>664</v>
      </c>
      <c r="J10" s="114">
        <f>SUM(J11:J13)</f>
        <v>1</v>
      </c>
      <c r="K10" s="115">
        <f>K12</f>
        <v>0</v>
      </c>
      <c r="L10" s="116">
        <f>SUM(L11:L12)</f>
        <v>0</v>
      </c>
      <c r="M10" s="311">
        <f>IF(O10&gt;0,L10,"NA")</f>
        <v>0</v>
      </c>
      <c r="N10" s="79">
        <f>SUM(N11:N13)</f>
        <v>727318462</v>
      </c>
      <c r="O10" s="79">
        <f>SUM(O11:O13)</f>
        <v>727318462</v>
      </c>
      <c r="P10" s="117">
        <f>SUM(P11:P13)</f>
        <v>0</v>
      </c>
      <c r="Q10" s="117">
        <f>SUM(Q11:Q13)</f>
        <v>0</v>
      </c>
      <c r="R10" s="116">
        <f t="shared" ref="R10:S12" si="0">IF(O10=0,0,P10/O10)</f>
        <v>0</v>
      </c>
      <c r="S10" s="116">
        <f t="shared" si="0"/>
        <v>0</v>
      </c>
      <c r="T10" s="118"/>
      <c r="U10" s="118"/>
      <c r="V10" s="6"/>
      <c r="W10" s="247" t="s">
        <v>38</v>
      </c>
    </row>
    <row r="11" spans="1:23" s="51" customFormat="1" ht="54" x14ac:dyDescent="0.25">
      <c r="A11" s="270"/>
      <c r="B11" s="111"/>
      <c r="C11" s="272"/>
      <c r="D11" s="320"/>
      <c r="E11" s="112" t="s">
        <v>567</v>
      </c>
      <c r="F11" s="119"/>
      <c r="G11" s="77" t="s">
        <v>424</v>
      </c>
      <c r="H11" s="120" t="s">
        <v>425</v>
      </c>
      <c r="I11" s="79">
        <v>1</v>
      </c>
      <c r="J11" s="114">
        <v>0.2</v>
      </c>
      <c r="K11" s="115">
        <v>0</v>
      </c>
      <c r="L11" s="82">
        <v>0</v>
      </c>
      <c r="M11" s="312"/>
      <c r="N11" s="79">
        <v>48825732</v>
      </c>
      <c r="O11" s="79">
        <v>48825732</v>
      </c>
      <c r="P11" s="117">
        <v>0</v>
      </c>
      <c r="Q11" s="117">
        <v>0</v>
      </c>
      <c r="R11" s="116">
        <f t="shared" si="0"/>
        <v>0</v>
      </c>
      <c r="S11" s="116">
        <f t="shared" si="0"/>
        <v>0</v>
      </c>
      <c r="T11" s="118"/>
      <c r="U11" s="118"/>
      <c r="V11" s="6"/>
      <c r="W11" s="248"/>
    </row>
    <row r="12" spans="1:23" s="51" customFormat="1" ht="60.75" customHeight="1" x14ac:dyDescent="0.25">
      <c r="A12" s="270"/>
      <c r="B12" s="111"/>
      <c r="C12" s="272"/>
      <c r="D12" s="320"/>
      <c r="E12" s="112" t="s">
        <v>568</v>
      </c>
      <c r="F12" s="119"/>
      <c r="G12" s="77" t="s">
        <v>426</v>
      </c>
      <c r="H12" s="78" t="s">
        <v>427</v>
      </c>
      <c r="I12" s="79">
        <v>652</v>
      </c>
      <c r="J12" s="114">
        <v>0.6</v>
      </c>
      <c r="K12" s="115">
        <v>0</v>
      </c>
      <c r="L12" s="82">
        <v>0</v>
      </c>
      <c r="M12" s="312"/>
      <c r="N12" s="79">
        <v>368930000</v>
      </c>
      <c r="O12" s="79">
        <v>368930000</v>
      </c>
      <c r="P12" s="117">
        <v>0</v>
      </c>
      <c r="Q12" s="117">
        <v>0</v>
      </c>
      <c r="R12" s="116">
        <f t="shared" si="0"/>
        <v>0</v>
      </c>
      <c r="S12" s="116">
        <f t="shared" si="0"/>
        <v>0</v>
      </c>
      <c r="T12" s="118"/>
      <c r="U12" s="118"/>
      <c r="V12" s="121"/>
      <c r="W12" s="248"/>
    </row>
    <row r="13" spans="1:23" s="51" customFormat="1" ht="60.75" customHeight="1" x14ac:dyDescent="0.25">
      <c r="A13" s="314"/>
      <c r="B13" s="111"/>
      <c r="C13" s="322"/>
      <c r="D13" s="321"/>
      <c r="E13" s="112" t="s">
        <v>569</v>
      </c>
      <c r="F13" s="119"/>
      <c r="G13" s="77" t="s">
        <v>428</v>
      </c>
      <c r="H13" s="78" t="s">
        <v>429</v>
      </c>
      <c r="I13" s="79">
        <v>11</v>
      </c>
      <c r="J13" s="114">
        <v>0.2</v>
      </c>
      <c r="K13" s="115">
        <v>0</v>
      </c>
      <c r="L13" s="82">
        <v>0</v>
      </c>
      <c r="M13" s="313"/>
      <c r="N13" s="79">
        <v>309562730</v>
      </c>
      <c r="O13" s="79">
        <v>309562730</v>
      </c>
      <c r="P13" s="117">
        <v>0</v>
      </c>
      <c r="Q13" s="117">
        <v>0</v>
      </c>
      <c r="R13" s="116">
        <f>IF(O13=0,0,P13/O13)</f>
        <v>0</v>
      </c>
      <c r="S13" s="116">
        <f>IF(P13=0,0,Q13/P13)</f>
        <v>0</v>
      </c>
      <c r="T13" s="118"/>
      <c r="U13" s="118"/>
      <c r="V13" s="121"/>
      <c r="W13" s="249"/>
    </row>
    <row r="14" spans="1:23" s="51" customFormat="1" x14ac:dyDescent="0.25">
      <c r="A14" s="131"/>
      <c r="B14" s="132">
        <v>41010010003</v>
      </c>
      <c r="C14" s="133" t="s">
        <v>35</v>
      </c>
      <c r="D14" s="134" t="s">
        <v>39</v>
      </c>
      <c r="E14" s="112"/>
      <c r="F14" s="119"/>
      <c r="G14" s="77"/>
      <c r="H14" s="6"/>
      <c r="I14" s="7"/>
      <c r="J14" s="135"/>
      <c r="K14" s="136"/>
      <c r="L14" s="137"/>
      <c r="M14" s="138"/>
      <c r="N14" s="139"/>
      <c r="O14" s="140"/>
      <c r="P14" s="141"/>
      <c r="Q14" s="141"/>
      <c r="R14" s="137"/>
      <c r="S14" s="142"/>
      <c r="T14" s="143"/>
      <c r="U14" s="143"/>
      <c r="V14" s="6"/>
      <c r="W14" s="113"/>
    </row>
    <row r="15" spans="1:23" s="51" customFormat="1" ht="16.5" customHeight="1" x14ac:dyDescent="0.25">
      <c r="A15" s="269">
        <v>4143</v>
      </c>
      <c r="B15" s="111"/>
      <c r="C15" s="271" t="s">
        <v>37</v>
      </c>
      <c r="D15" s="316" t="s">
        <v>423</v>
      </c>
      <c r="E15" s="75" t="s">
        <v>570</v>
      </c>
      <c r="F15" s="107"/>
      <c r="G15" s="77"/>
      <c r="H15" s="78"/>
      <c r="I15" s="79">
        <v>76</v>
      </c>
      <c r="J15" s="114">
        <f>SUM(J16:J17)</f>
        <v>1</v>
      </c>
      <c r="K15" s="115">
        <f>SUM(K16:K17)</f>
        <v>0</v>
      </c>
      <c r="L15" s="116">
        <f>SUM(L16:L17)</f>
        <v>0</v>
      </c>
      <c r="M15" s="318">
        <f>IF(O15&gt;0,L15,"na")</f>
        <v>0</v>
      </c>
      <c r="N15" s="79">
        <f>SUM(N16:N17)</f>
        <v>203404255</v>
      </c>
      <c r="O15" s="79">
        <f>SUM(O16:O17)</f>
        <v>203404255</v>
      </c>
      <c r="P15" s="79">
        <f>SUM(P16:P17)</f>
        <v>0</v>
      </c>
      <c r="Q15" s="79">
        <f>SUM(Q16:Q17)</f>
        <v>0</v>
      </c>
      <c r="R15" s="116">
        <f t="shared" ref="R15:S17" si="1">IF(O15=0,0,P15/O15)</f>
        <v>0</v>
      </c>
      <c r="S15" s="116">
        <f t="shared" si="1"/>
        <v>0</v>
      </c>
      <c r="T15" s="88"/>
      <c r="U15" s="88"/>
      <c r="V15" s="6"/>
      <c r="W15" s="265" t="s">
        <v>38</v>
      </c>
    </row>
    <row r="16" spans="1:23" s="51" customFormat="1" ht="54" x14ac:dyDescent="0.25">
      <c r="A16" s="270"/>
      <c r="B16" s="111"/>
      <c r="C16" s="272"/>
      <c r="D16" s="317"/>
      <c r="E16" s="75" t="s">
        <v>571</v>
      </c>
      <c r="F16" s="107"/>
      <c r="G16" s="77" t="s">
        <v>430</v>
      </c>
      <c r="H16" s="78" t="s">
        <v>431</v>
      </c>
      <c r="I16" s="79">
        <v>11</v>
      </c>
      <c r="J16" s="114">
        <v>0.2</v>
      </c>
      <c r="K16" s="115">
        <v>0</v>
      </c>
      <c r="L16" s="82">
        <v>0</v>
      </c>
      <c r="M16" s="318"/>
      <c r="N16" s="79">
        <v>55000000</v>
      </c>
      <c r="O16" s="79">
        <v>55000000</v>
      </c>
      <c r="P16" s="117">
        <v>0</v>
      </c>
      <c r="Q16" s="117">
        <v>0</v>
      </c>
      <c r="R16" s="116">
        <f t="shared" si="1"/>
        <v>0</v>
      </c>
      <c r="S16" s="116">
        <f t="shared" si="1"/>
        <v>0</v>
      </c>
      <c r="T16" s="118"/>
      <c r="U16" s="118"/>
      <c r="V16" s="6"/>
      <c r="W16" s="265"/>
    </row>
    <row r="17" spans="1:23" s="51" customFormat="1" ht="67.5" x14ac:dyDescent="0.25">
      <c r="A17" s="270"/>
      <c r="B17" s="111"/>
      <c r="C17" s="272"/>
      <c r="D17" s="317"/>
      <c r="E17" s="75" t="s">
        <v>572</v>
      </c>
      <c r="F17" s="107"/>
      <c r="G17" s="77" t="s">
        <v>432</v>
      </c>
      <c r="H17" s="78" t="s">
        <v>433</v>
      </c>
      <c r="I17" s="79">
        <v>65</v>
      </c>
      <c r="J17" s="114">
        <v>0.8</v>
      </c>
      <c r="K17" s="115">
        <v>0</v>
      </c>
      <c r="L17" s="82">
        <v>0</v>
      </c>
      <c r="M17" s="318"/>
      <c r="N17" s="79">
        <v>148404255</v>
      </c>
      <c r="O17" s="79">
        <v>148404255</v>
      </c>
      <c r="P17" s="117">
        <v>0</v>
      </c>
      <c r="Q17" s="117">
        <v>0</v>
      </c>
      <c r="R17" s="116">
        <f t="shared" si="1"/>
        <v>0</v>
      </c>
      <c r="S17" s="116">
        <f t="shared" si="1"/>
        <v>0</v>
      </c>
      <c r="T17" s="118"/>
      <c r="U17" s="118"/>
      <c r="V17" s="122"/>
      <c r="W17" s="265"/>
    </row>
    <row r="18" spans="1:23" s="51" customFormat="1" x14ac:dyDescent="0.25">
      <c r="A18" s="123"/>
      <c r="B18" s="123" t="s">
        <v>40</v>
      </c>
      <c r="C18" s="123" t="s">
        <v>33</v>
      </c>
      <c r="D18" s="124" t="s">
        <v>41</v>
      </c>
      <c r="E18" s="88"/>
      <c r="F18" s="125"/>
      <c r="G18" s="113"/>
      <c r="H18" s="6"/>
      <c r="I18" s="117"/>
      <c r="J18" s="114"/>
      <c r="K18" s="115"/>
      <c r="L18" s="87"/>
      <c r="M18" s="126"/>
      <c r="N18" s="117"/>
      <c r="O18" s="86"/>
      <c r="P18" s="86"/>
      <c r="Q18" s="86"/>
      <c r="R18" s="87"/>
      <c r="S18" s="116"/>
      <c r="T18" s="88"/>
      <c r="U18" s="88"/>
      <c r="V18" s="6"/>
      <c r="W18" s="86"/>
    </row>
    <row r="19" spans="1:23" s="51" customFormat="1" ht="12.6" customHeight="1" x14ac:dyDescent="0.25">
      <c r="A19" s="123"/>
      <c r="B19" s="127">
        <v>41010020013</v>
      </c>
      <c r="C19" s="127" t="s">
        <v>35</v>
      </c>
      <c r="D19" s="128" t="s">
        <v>42</v>
      </c>
      <c r="E19" s="88"/>
      <c r="F19" s="125"/>
      <c r="G19" s="113"/>
      <c r="H19" s="6"/>
      <c r="I19" s="117"/>
      <c r="J19" s="114"/>
      <c r="K19" s="115"/>
      <c r="L19" s="87"/>
      <c r="M19" s="126"/>
      <c r="N19" s="117"/>
      <c r="O19" s="86"/>
      <c r="P19" s="86"/>
      <c r="Q19" s="86"/>
      <c r="R19" s="87"/>
      <c r="S19" s="116"/>
      <c r="T19" s="88"/>
      <c r="U19" s="88"/>
      <c r="V19" s="6"/>
      <c r="W19" s="86"/>
    </row>
    <row r="20" spans="1:23" s="51" customFormat="1" ht="16.149999999999999" customHeight="1" x14ac:dyDescent="0.25">
      <c r="A20" s="129"/>
      <c r="B20" s="130">
        <v>41010020020</v>
      </c>
      <c r="C20" s="130" t="s">
        <v>35</v>
      </c>
      <c r="D20" s="128" t="s">
        <v>43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</row>
    <row r="21" spans="1:23" s="51" customFormat="1" ht="16.5" customHeight="1" x14ac:dyDescent="0.25">
      <c r="A21" s="247">
        <v>4143</v>
      </c>
      <c r="B21" s="113"/>
      <c r="C21" s="247" t="s">
        <v>37</v>
      </c>
      <c r="D21" s="266" t="s">
        <v>434</v>
      </c>
      <c r="E21" s="88" t="s">
        <v>573</v>
      </c>
      <c r="F21" s="86"/>
      <c r="G21" s="113"/>
      <c r="H21" s="6"/>
      <c r="I21" s="117">
        <f>SUM(I22)</f>
        <v>1</v>
      </c>
      <c r="J21" s="114">
        <f>SUM(J22)</f>
        <v>0</v>
      </c>
      <c r="K21" s="115">
        <f>SUM(K22)</f>
        <v>0</v>
      </c>
      <c r="L21" s="116">
        <f>SUM(L22)</f>
        <v>0</v>
      </c>
      <c r="M21" s="268">
        <f>IF(O21&gt;0,L21,"na")</f>
        <v>0</v>
      </c>
      <c r="N21" s="117">
        <f>SUM(N22)</f>
        <v>50000000</v>
      </c>
      <c r="O21" s="117">
        <f>SUM(O22)</f>
        <v>50000000</v>
      </c>
      <c r="P21" s="117">
        <f>P22</f>
        <v>0</v>
      </c>
      <c r="Q21" s="117">
        <f>Q22</f>
        <v>0</v>
      </c>
      <c r="R21" s="116">
        <f>IF(O21=0,0,P21/O21)</f>
        <v>0</v>
      </c>
      <c r="S21" s="116">
        <f>IF(P21=0,0,Q21/P21)</f>
        <v>0</v>
      </c>
      <c r="T21" s="88"/>
      <c r="U21" s="88"/>
      <c r="V21" s="6"/>
      <c r="W21" s="113"/>
    </row>
    <row r="22" spans="1:23" s="51" customFormat="1" ht="93" customHeight="1" x14ac:dyDescent="0.25">
      <c r="A22" s="249"/>
      <c r="B22" s="52"/>
      <c r="C22" s="249"/>
      <c r="D22" s="267"/>
      <c r="E22" s="88" t="s">
        <v>574</v>
      </c>
      <c r="F22" s="125"/>
      <c r="G22" s="6" t="s">
        <v>436</v>
      </c>
      <c r="H22" s="6" t="s">
        <v>435</v>
      </c>
      <c r="I22" s="117">
        <v>1</v>
      </c>
      <c r="J22" s="114">
        <v>0</v>
      </c>
      <c r="K22" s="115">
        <v>0</v>
      </c>
      <c r="L22" s="116">
        <v>0</v>
      </c>
      <c r="M22" s="268"/>
      <c r="N22" s="117">
        <v>50000000</v>
      </c>
      <c r="O22" s="117">
        <v>50000000</v>
      </c>
      <c r="P22" s="117">
        <v>0</v>
      </c>
      <c r="Q22" s="117">
        <v>0</v>
      </c>
      <c r="R22" s="116">
        <f>IF(O22=0,0,P22/O22)</f>
        <v>0</v>
      </c>
      <c r="S22" s="116">
        <f>IF(P22=0,0,Q22/P22)</f>
        <v>0</v>
      </c>
      <c r="T22" s="118"/>
      <c r="U22" s="118"/>
      <c r="V22" s="10"/>
      <c r="W22" s="113" t="s">
        <v>38</v>
      </c>
    </row>
    <row r="23" spans="1:23" s="51" customFormat="1" x14ac:dyDescent="0.25">
      <c r="A23" s="129"/>
      <c r="B23" s="129" t="s">
        <v>44</v>
      </c>
      <c r="C23" s="129" t="s">
        <v>33</v>
      </c>
      <c r="D23" s="144" t="s">
        <v>45</v>
      </c>
      <c r="E23" s="143"/>
      <c r="F23" s="52"/>
      <c r="G23" s="113"/>
      <c r="H23" s="6"/>
      <c r="I23" s="7"/>
      <c r="J23" s="135"/>
      <c r="K23" s="136"/>
      <c r="L23" s="137"/>
      <c r="M23" s="145"/>
      <c r="N23" s="7"/>
      <c r="O23" s="113"/>
      <c r="P23" s="113"/>
      <c r="Q23" s="113"/>
      <c r="R23" s="137"/>
      <c r="S23" s="142"/>
      <c r="T23" s="143"/>
      <c r="U23" s="143"/>
      <c r="V23" s="6"/>
      <c r="W23" s="113"/>
    </row>
    <row r="24" spans="1:23" s="51" customFormat="1" x14ac:dyDescent="0.25">
      <c r="A24" s="123"/>
      <c r="B24" s="127">
        <v>41010030003</v>
      </c>
      <c r="C24" s="127" t="s">
        <v>35</v>
      </c>
      <c r="D24" s="128" t="s">
        <v>46</v>
      </c>
      <c r="E24" s="88"/>
      <c r="F24" s="125"/>
      <c r="G24" s="113"/>
      <c r="H24" s="6"/>
      <c r="I24" s="117"/>
      <c r="J24" s="114"/>
      <c r="K24" s="115"/>
      <c r="L24" s="87"/>
      <c r="M24" s="126"/>
      <c r="N24" s="117"/>
      <c r="O24" s="86"/>
      <c r="P24" s="86"/>
      <c r="Q24" s="86"/>
      <c r="R24" s="87"/>
      <c r="S24" s="116"/>
      <c r="T24" s="88"/>
      <c r="U24" s="88"/>
      <c r="V24" s="6"/>
      <c r="W24" s="86"/>
    </row>
    <row r="25" spans="1:23" s="51" customFormat="1" x14ac:dyDescent="0.25">
      <c r="A25" s="123"/>
      <c r="B25" s="127">
        <v>41010030004</v>
      </c>
      <c r="C25" s="127" t="s">
        <v>35</v>
      </c>
      <c r="D25" s="128" t="s">
        <v>48</v>
      </c>
      <c r="E25" s="88"/>
      <c r="F25" s="125"/>
      <c r="G25" s="113"/>
      <c r="H25" s="6"/>
      <c r="I25" s="117"/>
      <c r="J25" s="114"/>
      <c r="K25" s="115"/>
      <c r="L25" s="116"/>
      <c r="M25" s="126"/>
      <c r="N25" s="117"/>
      <c r="O25" s="146"/>
      <c r="P25" s="86"/>
      <c r="Q25" s="86"/>
      <c r="R25" s="87"/>
      <c r="S25" s="116"/>
      <c r="T25" s="88"/>
      <c r="U25" s="88"/>
      <c r="V25" s="6"/>
      <c r="W25" s="86"/>
    </row>
    <row r="26" spans="1:23" s="51" customFormat="1" x14ac:dyDescent="0.25">
      <c r="A26" s="129"/>
      <c r="B26" s="129" t="s">
        <v>49</v>
      </c>
      <c r="C26" s="129" t="s">
        <v>30</v>
      </c>
      <c r="D26" s="124" t="s">
        <v>50</v>
      </c>
      <c r="E26" s="143"/>
      <c r="F26" s="52"/>
      <c r="G26" s="113"/>
      <c r="H26" s="6"/>
      <c r="I26" s="7"/>
      <c r="J26" s="135"/>
      <c r="K26" s="136"/>
      <c r="L26" s="137"/>
      <c r="M26" s="145"/>
      <c r="N26" s="7"/>
      <c r="O26" s="113"/>
      <c r="P26" s="113"/>
      <c r="Q26" s="113"/>
      <c r="R26" s="137"/>
      <c r="S26" s="142"/>
      <c r="T26" s="143"/>
      <c r="U26" s="143"/>
      <c r="V26" s="6"/>
      <c r="W26" s="113"/>
    </row>
    <row r="27" spans="1:23" s="51" customFormat="1" x14ac:dyDescent="0.25">
      <c r="A27" s="129"/>
      <c r="B27" s="129" t="s">
        <v>51</v>
      </c>
      <c r="C27" s="129" t="s">
        <v>33</v>
      </c>
      <c r="D27" s="144" t="s">
        <v>52</v>
      </c>
      <c r="E27" s="143"/>
      <c r="F27" s="52"/>
      <c r="G27" s="113"/>
      <c r="H27" s="6"/>
      <c r="I27" s="7"/>
      <c r="J27" s="135"/>
      <c r="K27" s="136"/>
      <c r="L27" s="137"/>
      <c r="M27" s="145"/>
      <c r="N27" s="7"/>
      <c r="O27" s="141"/>
      <c r="P27" s="141"/>
      <c r="Q27" s="141"/>
      <c r="R27" s="137"/>
      <c r="S27" s="142"/>
      <c r="T27" s="143"/>
      <c r="U27" s="143"/>
      <c r="V27" s="6"/>
      <c r="W27" s="113"/>
    </row>
    <row r="28" spans="1:23" s="51" customFormat="1" x14ac:dyDescent="0.25">
      <c r="A28" s="123"/>
      <c r="B28" s="127">
        <v>41020010006</v>
      </c>
      <c r="C28" s="127" t="s">
        <v>35</v>
      </c>
      <c r="D28" s="128" t="s">
        <v>53</v>
      </c>
      <c r="E28" s="88"/>
      <c r="F28" s="125"/>
      <c r="G28" s="113"/>
      <c r="H28" s="6"/>
      <c r="I28" s="117"/>
      <c r="J28" s="114"/>
      <c r="K28" s="115"/>
      <c r="L28" s="87"/>
      <c r="M28" s="126"/>
      <c r="N28" s="117"/>
      <c r="O28" s="86"/>
      <c r="P28" s="86"/>
      <c r="Q28" s="86"/>
      <c r="R28" s="87"/>
      <c r="S28" s="116"/>
      <c r="T28" s="88"/>
      <c r="U28" s="88"/>
      <c r="V28" s="6"/>
      <c r="W28" s="86"/>
    </row>
    <row r="29" spans="1:23" s="51" customFormat="1" ht="16.5" customHeight="1" x14ac:dyDescent="0.25">
      <c r="A29" s="247">
        <v>4143</v>
      </c>
      <c r="B29" s="52"/>
      <c r="C29" s="247" t="s">
        <v>37</v>
      </c>
      <c r="D29" s="276" t="s">
        <v>437</v>
      </c>
      <c r="E29" s="88" t="s">
        <v>575</v>
      </c>
      <c r="F29" s="86"/>
      <c r="G29" s="113"/>
      <c r="H29" s="6"/>
      <c r="I29" s="117">
        <f>SUM(I30:I32)</f>
        <v>2781</v>
      </c>
      <c r="J29" s="114">
        <f>SUM(J30:J32)</f>
        <v>1</v>
      </c>
      <c r="K29" s="147">
        <f>SUM(K30:K32)</f>
        <v>819</v>
      </c>
      <c r="L29" s="116">
        <f>SUM(L30:L32)</f>
        <v>0.35</v>
      </c>
      <c r="M29" s="315">
        <f>IF(O29&gt;0,L29,"na")</f>
        <v>0.35</v>
      </c>
      <c r="N29" s="117">
        <f>SUM(N30:N32)</f>
        <v>2442649950</v>
      </c>
      <c r="O29" s="117">
        <f>SUM(O30:O32)</f>
        <v>2442649950</v>
      </c>
      <c r="P29" s="117">
        <f>SUM(P30:P32)</f>
        <v>835249949</v>
      </c>
      <c r="Q29" s="117">
        <f>SUM(Q30:Q32)</f>
        <v>192521739</v>
      </c>
      <c r="R29" s="116">
        <f t="shared" ref="R29:S32" si="2">IF(O29=0,0,P29/O29)</f>
        <v>0.34194418606726684</v>
      </c>
      <c r="S29" s="116">
        <f t="shared" si="2"/>
        <v>0.23049596019789759</v>
      </c>
      <c r="T29" s="118"/>
      <c r="U29" s="118"/>
      <c r="V29" s="243"/>
      <c r="W29" s="265" t="s">
        <v>54</v>
      </c>
    </row>
    <row r="30" spans="1:23" s="51" customFormat="1" ht="94.5" customHeight="1" x14ac:dyDescent="0.25">
      <c r="A30" s="248"/>
      <c r="B30" s="52"/>
      <c r="C30" s="248"/>
      <c r="D30" s="277"/>
      <c r="E30" s="88" t="s">
        <v>576</v>
      </c>
      <c r="F30" s="125"/>
      <c r="G30" s="6" t="s">
        <v>438</v>
      </c>
      <c r="H30" s="6" t="s">
        <v>55</v>
      </c>
      <c r="I30" s="117">
        <v>1962</v>
      </c>
      <c r="J30" s="114">
        <v>0.5</v>
      </c>
      <c r="K30" s="148">
        <v>69</v>
      </c>
      <c r="L30" s="87">
        <v>0.2</v>
      </c>
      <c r="M30" s="315"/>
      <c r="N30" s="117">
        <v>1878100000</v>
      </c>
      <c r="O30" s="117">
        <v>1878100000</v>
      </c>
      <c r="P30" s="117">
        <v>324000000</v>
      </c>
      <c r="Q30" s="117">
        <v>192521739</v>
      </c>
      <c r="R30" s="116">
        <f t="shared" si="2"/>
        <v>0.17251477557105585</v>
      </c>
      <c r="S30" s="116">
        <f t="shared" si="2"/>
        <v>0.5942028981481482</v>
      </c>
      <c r="T30" s="118">
        <v>43873</v>
      </c>
      <c r="U30" s="118">
        <v>44180</v>
      </c>
      <c r="V30" s="243" t="s">
        <v>662</v>
      </c>
      <c r="W30" s="265"/>
    </row>
    <row r="31" spans="1:23" s="51" customFormat="1" ht="63" customHeight="1" x14ac:dyDescent="0.25">
      <c r="A31" s="248"/>
      <c r="B31" s="52"/>
      <c r="C31" s="248"/>
      <c r="D31" s="277"/>
      <c r="E31" s="88" t="s">
        <v>577</v>
      </c>
      <c r="F31" s="125"/>
      <c r="G31" s="6" t="s">
        <v>439</v>
      </c>
      <c r="H31" s="6" t="s">
        <v>56</v>
      </c>
      <c r="I31" s="117">
        <v>69</v>
      </c>
      <c r="J31" s="114">
        <v>0.25</v>
      </c>
      <c r="K31" s="148">
        <v>0</v>
      </c>
      <c r="L31" s="87">
        <v>0</v>
      </c>
      <c r="M31" s="315"/>
      <c r="N31" s="117">
        <v>53300000</v>
      </c>
      <c r="O31" s="117">
        <v>53300000</v>
      </c>
      <c r="P31" s="117">
        <v>0</v>
      </c>
      <c r="Q31" s="117">
        <v>0</v>
      </c>
      <c r="R31" s="116">
        <f t="shared" si="2"/>
        <v>0</v>
      </c>
      <c r="S31" s="116">
        <f t="shared" si="2"/>
        <v>0</v>
      </c>
      <c r="T31" s="118"/>
      <c r="U31" s="118"/>
      <c r="V31" s="243"/>
      <c r="W31" s="265"/>
    </row>
    <row r="32" spans="1:23" s="51" customFormat="1" ht="94.5" x14ac:dyDescent="0.25">
      <c r="A32" s="248"/>
      <c r="B32" s="52"/>
      <c r="C32" s="248"/>
      <c r="D32" s="277"/>
      <c r="E32" s="88" t="s">
        <v>578</v>
      </c>
      <c r="F32" s="125"/>
      <c r="G32" s="6" t="s">
        <v>440</v>
      </c>
      <c r="H32" s="6" t="s">
        <v>441</v>
      </c>
      <c r="I32" s="117">
        <v>750</v>
      </c>
      <c r="J32" s="114">
        <v>0.25</v>
      </c>
      <c r="K32" s="148">
        <v>750</v>
      </c>
      <c r="L32" s="87">
        <v>0.15</v>
      </c>
      <c r="M32" s="315"/>
      <c r="N32" s="117">
        <v>511249950</v>
      </c>
      <c r="O32" s="117">
        <v>511249950</v>
      </c>
      <c r="P32" s="117">
        <v>511249949</v>
      </c>
      <c r="Q32" s="117">
        <v>0</v>
      </c>
      <c r="R32" s="116">
        <f t="shared" si="2"/>
        <v>0.99999999804400963</v>
      </c>
      <c r="S32" s="116">
        <f t="shared" si="2"/>
        <v>0</v>
      </c>
      <c r="T32" s="118">
        <v>43900</v>
      </c>
      <c r="U32" s="118">
        <v>43988</v>
      </c>
      <c r="V32" s="243"/>
      <c r="W32" s="265"/>
    </row>
    <row r="33" spans="1:23" s="51" customFormat="1" x14ac:dyDescent="0.25">
      <c r="A33" s="129"/>
      <c r="B33" s="129" t="s">
        <v>57</v>
      </c>
      <c r="C33" s="129" t="s">
        <v>33</v>
      </c>
      <c r="D33" s="144" t="s">
        <v>58</v>
      </c>
      <c r="E33" s="143"/>
      <c r="F33" s="52"/>
      <c r="G33" s="113"/>
      <c r="H33" s="6"/>
      <c r="I33" s="7"/>
      <c r="J33" s="135"/>
      <c r="K33" s="136"/>
      <c r="L33" s="137"/>
      <c r="M33" s="145"/>
      <c r="N33" s="7"/>
      <c r="O33" s="113"/>
      <c r="P33" s="113"/>
      <c r="Q33" s="113"/>
      <c r="R33" s="137"/>
      <c r="S33" s="142"/>
      <c r="T33" s="143"/>
      <c r="U33" s="143"/>
      <c r="V33" s="6"/>
      <c r="W33" s="113"/>
    </row>
    <row r="34" spans="1:23" s="51" customFormat="1" ht="19.899999999999999" customHeight="1" x14ac:dyDescent="0.25">
      <c r="A34" s="123"/>
      <c r="B34" s="127">
        <v>41020020007</v>
      </c>
      <c r="C34" s="127" t="s">
        <v>35</v>
      </c>
      <c r="D34" s="128" t="s">
        <v>59</v>
      </c>
      <c r="E34" s="88"/>
      <c r="F34" s="125"/>
      <c r="G34" s="86"/>
      <c r="H34" s="149"/>
      <c r="I34" s="117"/>
      <c r="J34" s="114"/>
      <c r="K34" s="115"/>
      <c r="L34" s="87"/>
      <c r="M34" s="126"/>
      <c r="N34" s="117"/>
      <c r="O34" s="86"/>
      <c r="P34" s="86"/>
      <c r="Q34" s="86"/>
      <c r="R34" s="87"/>
      <c r="S34" s="116"/>
      <c r="T34" s="88"/>
      <c r="U34" s="88"/>
      <c r="V34" s="149"/>
      <c r="W34" s="86"/>
    </row>
    <row r="35" spans="1:23" s="51" customFormat="1" ht="16.5" customHeight="1" x14ac:dyDescent="0.25">
      <c r="A35" s="247">
        <v>4143</v>
      </c>
      <c r="B35" s="52"/>
      <c r="C35" s="247" t="s">
        <v>37</v>
      </c>
      <c r="D35" s="276" t="s">
        <v>60</v>
      </c>
      <c r="E35" s="143" t="s">
        <v>579</v>
      </c>
      <c r="F35" s="113"/>
      <c r="G35" s="113"/>
      <c r="H35" s="6"/>
      <c r="I35" s="7">
        <f>SUM(I36:I39)</f>
        <v>113</v>
      </c>
      <c r="J35" s="135">
        <f>SUM(J36:J39)</f>
        <v>1</v>
      </c>
      <c r="K35" s="150">
        <f>SUM(K36:K39)</f>
        <v>0</v>
      </c>
      <c r="L35" s="142">
        <f>SUM(L36:L39)</f>
        <v>0</v>
      </c>
      <c r="M35" s="278">
        <f>IF(O35&gt;0,L35,"na")</f>
        <v>0</v>
      </c>
      <c r="N35" s="7">
        <f>SUM(N36:N39)</f>
        <v>290750000</v>
      </c>
      <c r="O35" s="7">
        <f>SUM(O36:O39)</f>
        <v>290750000</v>
      </c>
      <c r="P35" s="7">
        <f>SUM(P36:P39)</f>
        <v>0</v>
      </c>
      <c r="Q35" s="7">
        <f>SUM(Q36:Q39)</f>
        <v>0</v>
      </c>
      <c r="R35" s="142">
        <f t="shared" ref="R35:S39" si="3">IF(O35=0,0,P35/O35)</f>
        <v>0</v>
      </c>
      <c r="S35" s="142">
        <f t="shared" si="3"/>
        <v>0</v>
      </c>
      <c r="T35" s="143"/>
      <c r="U35" s="143"/>
      <c r="V35" s="149"/>
      <c r="W35" s="265" t="s">
        <v>61</v>
      </c>
    </row>
    <row r="36" spans="1:23" s="51" customFormat="1" ht="54" customHeight="1" x14ac:dyDescent="0.25">
      <c r="A36" s="248"/>
      <c r="B36" s="52"/>
      <c r="C36" s="248"/>
      <c r="D36" s="277"/>
      <c r="E36" s="143" t="s">
        <v>580</v>
      </c>
      <c r="F36" s="52"/>
      <c r="G36" s="113" t="s">
        <v>443</v>
      </c>
      <c r="H36" s="6" t="s">
        <v>442</v>
      </c>
      <c r="I36" s="7">
        <v>20</v>
      </c>
      <c r="J36" s="135">
        <v>0.3</v>
      </c>
      <c r="K36" s="151">
        <v>0</v>
      </c>
      <c r="L36" s="142">
        <v>0</v>
      </c>
      <c r="M36" s="278"/>
      <c r="N36" s="7">
        <v>45300000</v>
      </c>
      <c r="O36" s="7">
        <v>45300000</v>
      </c>
      <c r="P36" s="7">
        <v>0</v>
      </c>
      <c r="Q36" s="7">
        <v>0</v>
      </c>
      <c r="R36" s="142">
        <f t="shared" si="3"/>
        <v>0</v>
      </c>
      <c r="S36" s="142">
        <f t="shared" si="3"/>
        <v>0</v>
      </c>
      <c r="T36" s="152"/>
      <c r="U36" s="152"/>
      <c r="V36" s="149"/>
      <c r="W36" s="265"/>
    </row>
    <row r="37" spans="1:23" s="51" customFormat="1" ht="54" x14ac:dyDescent="0.25">
      <c r="A37" s="248"/>
      <c r="B37" s="52"/>
      <c r="C37" s="248"/>
      <c r="D37" s="277"/>
      <c r="E37" s="143" t="s">
        <v>581</v>
      </c>
      <c r="F37" s="52"/>
      <c r="G37" s="113" t="s">
        <v>444</v>
      </c>
      <c r="H37" s="6" t="s">
        <v>445</v>
      </c>
      <c r="I37" s="7">
        <v>1</v>
      </c>
      <c r="J37" s="135">
        <v>0.3</v>
      </c>
      <c r="K37" s="151">
        <v>0</v>
      </c>
      <c r="L37" s="142">
        <v>0</v>
      </c>
      <c r="M37" s="278"/>
      <c r="N37" s="7">
        <v>129650000</v>
      </c>
      <c r="O37" s="7">
        <v>129650000</v>
      </c>
      <c r="P37" s="7">
        <v>0</v>
      </c>
      <c r="Q37" s="7">
        <v>0</v>
      </c>
      <c r="R37" s="142">
        <f t="shared" si="3"/>
        <v>0</v>
      </c>
      <c r="S37" s="142">
        <f t="shared" si="3"/>
        <v>0</v>
      </c>
      <c r="T37" s="152"/>
      <c r="U37" s="152"/>
      <c r="V37" s="149"/>
      <c r="W37" s="265"/>
    </row>
    <row r="38" spans="1:23" s="51" customFormat="1" ht="27" x14ac:dyDescent="0.25">
      <c r="A38" s="248"/>
      <c r="B38" s="52"/>
      <c r="C38" s="248"/>
      <c r="D38" s="277"/>
      <c r="E38" s="143" t="s">
        <v>582</v>
      </c>
      <c r="F38" s="52"/>
      <c r="G38" s="113" t="s">
        <v>62</v>
      </c>
      <c r="H38" s="6" t="s">
        <v>63</v>
      </c>
      <c r="I38" s="7">
        <v>1</v>
      </c>
      <c r="J38" s="135">
        <v>0.1</v>
      </c>
      <c r="K38" s="151">
        <v>0</v>
      </c>
      <c r="L38" s="142">
        <v>0</v>
      </c>
      <c r="M38" s="278"/>
      <c r="N38" s="7">
        <v>20640000</v>
      </c>
      <c r="O38" s="7">
        <v>20640000</v>
      </c>
      <c r="P38" s="7">
        <v>0</v>
      </c>
      <c r="Q38" s="11">
        <v>0</v>
      </c>
      <c r="R38" s="142">
        <f t="shared" si="3"/>
        <v>0</v>
      </c>
      <c r="S38" s="142">
        <f t="shared" si="3"/>
        <v>0</v>
      </c>
      <c r="T38" s="152"/>
      <c r="U38" s="152"/>
      <c r="V38" s="149"/>
      <c r="W38" s="265"/>
    </row>
    <row r="39" spans="1:23" s="51" customFormat="1" ht="43.5" customHeight="1" x14ac:dyDescent="0.25">
      <c r="A39" s="248"/>
      <c r="B39" s="52"/>
      <c r="C39" s="248"/>
      <c r="D39" s="277"/>
      <c r="E39" s="143" t="s">
        <v>583</v>
      </c>
      <c r="F39" s="52"/>
      <c r="G39" s="113" t="s">
        <v>64</v>
      </c>
      <c r="H39" s="6" t="s">
        <v>65</v>
      </c>
      <c r="I39" s="7">
        <v>91</v>
      </c>
      <c r="J39" s="135">
        <v>0.3</v>
      </c>
      <c r="K39" s="151">
        <v>0</v>
      </c>
      <c r="L39" s="142">
        <v>0</v>
      </c>
      <c r="M39" s="278"/>
      <c r="N39" s="7">
        <v>95160000</v>
      </c>
      <c r="O39" s="7">
        <v>95160000</v>
      </c>
      <c r="P39" s="7">
        <v>0</v>
      </c>
      <c r="Q39" s="7">
        <v>0</v>
      </c>
      <c r="R39" s="142">
        <f t="shared" si="3"/>
        <v>0</v>
      </c>
      <c r="S39" s="142">
        <f t="shared" si="3"/>
        <v>0</v>
      </c>
      <c r="T39" s="152"/>
      <c r="U39" s="152"/>
      <c r="V39" s="149"/>
      <c r="W39" s="265"/>
    </row>
    <row r="40" spans="1:23" s="51" customFormat="1" x14ac:dyDescent="0.25">
      <c r="A40" s="129"/>
      <c r="B40" s="129" t="s">
        <v>66</v>
      </c>
      <c r="C40" s="129" t="s">
        <v>33</v>
      </c>
      <c r="D40" s="144" t="s">
        <v>67</v>
      </c>
      <c r="E40" s="143"/>
      <c r="F40" s="52"/>
      <c r="G40" s="113"/>
      <c r="H40" s="6"/>
      <c r="I40" s="7"/>
      <c r="J40" s="135"/>
      <c r="K40" s="136"/>
      <c r="L40" s="137"/>
      <c r="M40" s="145"/>
      <c r="N40" s="7"/>
      <c r="O40" s="113"/>
      <c r="P40" s="113"/>
      <c r="Q40" s="113"/>
      <c r="R40" s="137"/>
      <c r="S40" s="142"/>
      <c r="T40" s="143"/>
      <c r="U40" s="143"/>
      <c r="V40" s="6"/>
      <c r="W40" s="113"/>
    </row>
    <row r="41" spans="1:23" s="51" customFormat="1" ht="21.6" customHeight="1" x14ac:dyDescent="0.25">
      <c r="A41" s="123"/>
      <c r="B41" s="127">
        <v>41020030008</v>
      </c>
      <c r="C41" s="127" t="s">
        <v>35</v>
      </c>
      <c r="D41" s="128" t="s">
        <v>68</v>
      </c>
      <c r="E41" s="88"/>
      <c r="F41" s="125"/>
      <c r="G41" s="113"/>
      <c r="H41" s="6"/>
      <c r="I41" s="117"/>
      <c r="J41" s="114"/>
      <c r="K41" s="115"/>
      <c r="L41" s="87"/>
      <c r="M41" s="126"/>
      <c r="N41" s="117"/>
      <c r="O41" s="86"/>
      <c r="P41" s="86"/>
      <c r="Q41" s="86"/>
      <c r="R41" s="87"/>
      <c r="S41" s="116"/>
      <c r="T41" s="88"/>
      <c r="U41" s="88"/>
      <c r="V41" s="6"/>
      <c r="W41" s="86"/>
    </row>
    <row r="42" spans="1:23" s="51" customFormat="1" ht="16.5" customHeight="1" x14ac:dyDescent="0.25">
      <c r="A42" s="247">
        <v>4143</v>
      </c>
      <c r="B42" s="52"/>
      <c r="C42" s="247" t="s">
        <v>37</v>
      </c>
      <c r="D42" s="247" t="s">
        <v>446</v>
      </c>
      <c r="E42" s="143" t="s">
        <v>584</v>
      </c>
      <c r="F42" s="52"/>
      <c r="G42" s="113"/>
      <c r="H42" s="6"/>
      <c r="I42" s="7">
        <f>SUM(I43:I45)</f>
        <v>9</v>
      </c>
      <c r="J42" s="135">
        <f>SUM(J43:J45)</f>
        <v>1</v>
      </c>
      <c r="K42" s="150">
        <f>SUM(K43:K45)</f>
        <v>0</v>
      </c>
      <c r="L42" s="135">
        <f>SUM(L43:L45)</f>
        <v>0</v>
      </c>
      <c r="M42" s="282">
        <f>IF(O42&gt;0,L42,"na")</f>
        <v>0</v>
      </c>
      <c r="N42" s="7">
        <f>SUM(N43:N45)</f>
        <v>78402500</v>
      </c>
      <c r="O42" s="7">
        <f>SUM(O43:O45)</f>
        <v>78402500</v>
      </c>
      <c r="P42" s="7">
        <f>SUM(P43:P47)</f>
        <v>0</v>
      </c>
      <c r="Q42" s="7">
        <f>SUM(Q43:Q47)</f>
        <v>0</v>
      </c>
      <c r="R42" s="142">
        <f>IF(O42=0,0,P42/O42)</f>
        <v>0</v>
      </c>
      <c r="S42" s="142">
        <f t="shared" ref="R42:S45" si="4">IF(P42=0,0,Q42/P42)</f>
        <v>0</v>
      </c>
      <c r="T42" s="143"/>
      <c r="U42" s="143"/>
      <c r="V42" s="6"/>
      <c r="W42" s="247" t="s">
        <v>54</v>
      </c>
    </row>
    <row r="43" spans="1:23" s="51" customFormat="1" ht="67.5" x14ac:dyDescent="0.25">
      <c r="A43" s="248"/>
      <c r="B43" s="52"/>
      <c r="C43" s="248"/>
      <c r="D43" s="248"/>
      <c r="E43" s="143" t="s">
        <v>585</v>
      </c>
      <c r="F43" s="52"/>
      <c r="G43" s="113" t="s">
        <v>447</v>
      </c>
      <c r="H43" s="6" t="s">
        <v>69</v>
      </c>
      <c r="I43" s="7">
        <v>4</v>
      </c>
      <c r="J43" s="135">
        <v>0.4</v>
      </c>
      <c r="K43" s="151">
        <v>0</v>
      </c>
      <c r="L43" s="142">
        <v>0</v>
      </c>
      <c r="M43" s="283"/>
      <c r="N43" s="7">
        <v>23530000</v>
      </c>
      <c r="O43" s="7">
        <v>23530000</v>
      </c>
      <c r="P43" s="7">
        <v>0</v>
      </c>
      <c r="Q43" s="7">
        <v>0</v>
      </c>
      <c r="R43" s="142">
        <f t="shared" si="4"/>
        <v>0</v>
      </c>
      <c r="S43" s="142">
        <f t="shared" si="4"/>
        <v>0</v>
      </c>
      <c r="T43" s="152"/>
      <c r="U43" s="152"/>
      <c r="V43" s="6"/>
      <c r="W43" s="248"/>
    </row>
    <row r="44" spans="1:23" s="51" customFormat="1" ht="40.5" customHeight="1" x14ac:dyDescent="0.25">
      <c r="A44" s="248"/>
      <c r="B44" s="153"/>
      <c r="C44" s="248"/>
      <c r="D44" s="248"/>
      <c r="E44" s="143" t="s">
        <v>586</v>
      </c>
      <c r="F44" s="52"/>
      <c r="G44" s="113" t="s">
        <v>448</v>
      </c>
      <c r="H44" s="6" t="s">
        <v>449</v>
      </c>
      <c r="I44" s="7">
        <v>4</v>
      </c>
      <c r="J44" s="135">
        <v>0.4</v>
      </c>
      <c r="K44" s="151">
        <v>0</v>
      </c>
      <c r="L44" s="142">
        <v>0</v>
      </c>
      <c r="M44" s="283"/>
      <c r="N44" s="7">
        <v>24000000</v>
      </c>
      <c r="O44" s="7">
        <v>24000000</v>
      </c>
      <c r="P44" s="7">
        <v>0</v>
      </c>
      <c r="Q44" s="7">
        <v>0</v>
      </c>
      <c r="R44" s="142">
        <f t="shared" si="4"/>
        <v>0</v>
      </c>
      <c r="S44" s="142">
        <f t="shared" si="4"/>
        <v>0</v>
      </c>
      <c r="T44" s="152"/>
      <c r="U44" s="152"/>
      <c r="V44" s="6"/>
      <c r="W44" s="248"/>
    </row>
    <row r="45" spans="1:23" s="51" customFormat="1" ht="27" customHeight="1" x14ac:dyDescent="0.25">
      <c r="A45" s="249"/>
      <c r="B45" s="154"/>
      <c r="C45" s="249"/>
      <c r="D45" s="249"/>
      <c r="E45" s="143" t="s">
        <v>587</v>
      </c>
      <c r="F45" s="52"/>
      <c r="G45" s="113" t="s">
        <v>450</v>
      </c>
      <c r="H45" s="6" t="s">
        <v>451</v>
      </c>
      <c r="I45" s="7">
        <v>1</v>
      </c>
      <c r="J45" s="135">
        <v>0.2</v>
      </c>
      <c r="K45" s="151">
        <v>0</v>
      </c>
      <c r="L45" s="142">
        <v>0</v>
      </c>
      <c r="M45" s="284"/>
      <c r="N45" s="7">
        <v>30872500</v>
      </c>
      <c r="O45" s="7">
        <v>30872500</v>
      </c>
      <c r="P45" s="7">
        <v>0</v>
      </c>
      <c r="Q45" s="7">
        <v>0</v>
      </c>
      <c r="R45" s="142">
        <f t="shared" si="4"/>
        <v>0</v>
      </c>
      <c r="S45" s="142">
        <f t="shared" si="4"/>
        <v>0</v>
      </c>
      <c r="T45" s="152"/>
      <c r="U45" s="152"/>
      <c r="V45" s="6"/>
      <c r="W45" s="249"/>
    </row>
    <row r="46" spans="1:23" s="51" customFormat="1" x14ac:dyDescent="0.25">
      <c r="A46" s="123"/>
      <c r="B46" s="123" t="s">
        <v>70</v>
      </c>
      <c r="C46" s="123" t="s">
        <v>30</v>
      </c>
      <c r="D46" s="124" t="s">
        <v>71</v>
      </c>
      <c r="E46" s="88"/>
      <c r="F46" s="125"/>
      <c r="G46" s="113"/>
      <c r="H46" s="6"/>
      <c r="I46" s="117"/>
      <c r="J46" s="114"/>
      <c r="K46" s="115"/>
      <c r="L46" s="87"/>
      <c r="M46" s="126"/>
      <c r="N46" s="117"/>
      <c r="O46" s="86"/>
      <c r="P46" s="86"/>
      <c r="Q46" s="86"/>
      <c r="R46" s="116"/>
      <c r="S46" s="116"/>
      <c r="T46" s="88"/>
      <c r="U46" s="88"/>
      <c r="V46" s="6"/>
      <c r="W46" s="86"/>
    </row>
    <row r="47" spans="1:23" s="51" customFormat="1" x14ac:dyDescent="0.25">
      <c r="A47" s="129"/>
      <c r="B47" s="129" t="s">
        <v>72</v>
      </c>
      <c r="C47" s="129" t="s">
        <v>33</v>
      </c>
      <c r="D47" s="124" t="s">
        <v>73</v>
      </c>
      <c r="E47" s="143"/>
      <c r="F47" s="52"/>
      <c r="G47" s="113"/>
      <c r="H47" s="6"/>
      <c r="I47" s="7"/>
      <c r="J47" s="135"/>
      <c r="K47" s="136"/>
      <c r="L47" s="137"/>
      <c r="M47" s="145"/>
      <c r="N47" s="7"/>
      <c r="O47" s="113"/>
      <c r="P47" s="113"/>
      <c r="Q47" s="113"/>
      <c r="R47" s="142"/>
      <c r="S47" s="142"/>
      <c r="T47" s="143"/>
      <c r="U47" s="143"/>
      <c r="V47" s="6"/>
      <c r="W47" s="113"/>
    </row>
    <row r="48" spans="1:23" s="51" customFormat="1" x14ac:dyDescent="0.25">
      <c r="A48" s="123"/>
      <c r="B48" s="127">
        <v>41040010001</v>
      </c>
      <c r="C48" s="127" t="s">
        <v>35</v>
      </c>
      <c r="D48" s="128" t="s">
        <v>74</v>
      </c>
      <c r="E48" s="88"/>
      <c r="F48" s="155"/>
      <c r="G48" s="113"/>
      <c r="H48" s="6"/>
      <c r="I48" s="117"/>
      <c r="J48" s="114"/>
      <c r="K48" s="115"/>
      <c r="L48" s="87"/>
      <c r="M48" s="126"/>
      <c r="N48" s="117"/>
      <c r="O48" s="86"/>
      <c r="P48" s="86"/>
      <c r="Q48" s="86"/>
      <c r="R48" s="116"/>
      <c r="S48" s="116"/>
      <c r="T48" s="88"/>
      <c r="U48" s="88"/>
      <c r="V48" s="6"/>
      <c r="W48" s="86"/>
    </row>
    <row r="49" spans="1:23" s="51" customFormat="1" ht="16.5" customHeight="1" x14ac:dyDescent="0.25">
      <c r="A49" s="247">
        <v>4143</v>
      </c>
      <c r="B49" s="52"/>
      <c r="C49" s="247" t="s">
        <v>37</v>
      </c>
      <c r="D49" s="247" t="s">
        <v>75</v>
      </c>
      <c r="E49" s="143" t="s">
        <v>588</v>
      </c>
      <c r="F49" s="156"/>
      <c r="G49" s="113"/>
      <c r="H49" s="6"/>
      <c r="I49" s="7">
        <f>SUM(I50:I52)</f>
        <v>2064</v>
      </c>
      <c r="J49" s="135">
        <f>SUM(J50:J52)</f>
        <v>1</v>
      </c>
      <c r="K49" s="151">
        <f>SUM(K50:K52)</f>
        <v>0</v>
      </c>
      <c r="L49" s="137">
        <f>L50+L51+L52</f>
        <v>0</v>
      </c>
      <c r="M49" s="273">
        <f>IF(O49&gt;0,L49,"na")</f>
        <v>0</v>
      </c>
      <c r="N49" s="7">
        <f>SUM(N50:N52)</f>
        <v>95011000</v>
      </c>
      <c r="O49" s="7">
        <f>SUM(O50:O52)</f>
        <v>95011000</v>
      </c>
      <c r="P49" s="7">
        <f>SUM(P50:P52)</f>
        <v>0</v>
      </c>
      <c r="Q49" s="7">
        <f>SUM(Q50:Q52)</f>
        <v>0</v>
      </c>
      <c r="R49" s="142">
        <f t="shared" ref="R49:S62" si="5">IF(O49=0,0,P49/O49)</f>
        <v>0</v>
      </c>
      <c r="S49" s="142">
        <f t="shared" si="5"/>
        <v>0</v>
      </c>
      <c r="T49" s="143"/>
      <c r="U49" s="143"/>
      <c r="V49" s="6"/>
      <c r="W49" s="113"/>
    </row>
    <row r="50" spans="1:23" s="51" customFormat="1" ht="54" x14ac:dyDescent="0.25">
      <c r="A50" s="248"/>
      <c r="B50" s="52"/>
      <c r="C50" s="248"/>
      <c r="D50" s="248"/>
      <c r="E50" s="143" t="s">
        <v>589</v>
      </c>
      <c r="F50" s="156"/>
      <c r="G50" s="113" t="s">
        <v>452</v>
      </c>
      <c r="H50" s="6" t="s">
        <v>453</v>
      </c>
      <c r="I50" s="7">
        <v>32</v>
      </c>
      <c r="J50" s="135">
        <v>0.3</v>
      </c>
      <c r="K50" s="141">
        <v>0</v>
      </c>
      <c r="L50" s="137">
        <v>0</v>
      </c>
      <c r="M50" s="274"/>
      <c r="N50" s="7">
        <v>32081000</v>
      </c>
      <c r="O50" s="141">
        <v>32081000</v>
      </c>
      <c r="P50" s="141">
        <v>0</v>
      </c>
      <c r="Q50" s="141">
        <v>0</v>
      </c>
      <c r="R50" s="142">
        <f t="shared" si="5"/>
        <v>0</v>
      </c>
      <c r="S50" s="142">
        <f t="shared" si="5"/>
        <v>0</v>
      </c>
      <c r="T50" s="152"/>
      <c r="U50" s="152"/>
      <c r="V50" s="6"/>
      <c r="W50" s="247" t="s">
        <v>458</v>
      </c>
    </row>
    <row r="51" spans="1:23" s="51" customFormat="1" ht="40.5" x14ac:dyDescent="0.25">
      <c r="A51" s="248"/>
      <c r="B51" s="52"/>
      <c r="C51" s="248"/>
      <c r="D51" s="248"/>
      <c r="E51" s="143" t="s">
        <v>590</v>
      </c>
      <c r="F51" s="156"/>
      <c r="G51" s="113" t="s">
        <v>454</v>
      </c>
      <c r="H51" s="6" t="s">
        <v>455</v>
      </c>
      <c r="I51" s="7">
        <v>1032</v>
      </c>
      <c r="J51" s="135">
        <v>0.3</v>
      </c>
      <c r="K51" s="141">
        <v>0</v>
      </c>
      <c r="L51" s="137">
        <v>0</v>
      </c>
      <c r="M51" s="274"/>
      <c r="N51" s="7">
        <v>37720000</v>
      </c>
      <c r="O51" s="141">
        <v>37720000</v>
      </c>
      <c r="P51" s="141">
        <v>0</v>
      </c>
      <c r="Q51" s="141">
        <v>0</v>
      </c>
      <c r="R51" s="142">
        <f t="shared" si="5"/>
        <v>0</v>
      </c>
      <c r="S51" s="142">
        <f t="shared" si="5"/>
        <v>0</v>
      </c>
      <c r="T51" s="152"/>
      <c r="U51" s="152"/>
      <c r="V51" s="6"/>
      <c r="W51" s="248"/>
    </row>
    <row r="52" spans="1:23" s="51" customFormat="1" ht="41.25" customHeight="1" x14ac:dyDescent="0.25">
      <c r="A52" s="249"/>
      <c r="B52" s="52"/>
      <c r="C52" s="249"/>
      <c r="D52" s="249"/>
      <c r="E52" s="143" t="s">
        <v>591</v>
      </c>
      <c r="F52" s="156"/>
      <c r="G52" s="113" t="s">
        <v>456</v>
      </c>
      <c r="H52" s="6" t="s">
        <v>457</v>
      </c>
      <c r="I52" s="7">
        <v>1000</v>
      </c>
      <c r="J52" s="135">
        <v>0.4</v>
      </c>
      <c r="K52" s="141">
        <v>0</v>
      </c>
      <c r="L52" s="137">
        <v>0</v>
      </c>
      <c r="M52" s="275"/>
      <c r="N52" s="7">
        <v>25210000</v>
      </c>
      <c r="O52" s="141">
        <v>25210000</v>
      </c>
      <c r="P52" s="141">
        <v>0</v>
      </c>
      <c r="Q52" s="141">
        <v>0</v>
      </c>
      <c r="R52" s="142">
        <f t="shared" si="5"/>
        <v>0</v>
      </c>
      <c r="S52" s="142">
        <f t="shared" si="5"/>
        <v>0</v>
      </c>
      <c r="T52" s="152"/>
      <c r="U52" s="152"/>
      <c r="V52" s="52"/>
      <c r="W52" s="249"/>
    </row>
    <row r="53" spans="1:23" s="51" customFormat="1" ht="16.5" customHeight="1" x14ac:dyDescent="0.25">
      <c r="A53" s="247">
        <v>4143</v>
      </c>
      <c r="B53" s="52"/>
      <c r="C53" s="247" t="s">
        <v>37</v>
      </c>
      <c r="D53" s="247" t="s">
        <v>459</v>
      </c>
      <c r="E53" s="143" t="s">
        <v>658</v>
      </c>
      <c r="F53" s="156"/>
      <c r="G53" s="113"/>
      <c r="H53" s="6"/>
      <c r="I53" s="7">
        <f>SUM(I54:I59)</f>
        <v>60769</v>
      </c>
      <c r="J53" s="135">
        <f>SUM(J54:J59)</f>
        <v>1</v>
      </c>
      <c r="K53" s="136">
        <f>SUM(K54:K59)</f>
        <v>59500</v>
      </c>
      <c r="L53" s="137">
        <f>SUM(L54:L59)</f>
        <v>0.2</v>
      </c>
      <c r="M53" s="273"/>
      <c r="N53" s="7">
        <f>SUM(N54:N59)</f>
        <v>106282464249</v>
      </c>
      <c r="O53" s="7">
        <f>SUM(O54:O59)</f>
        <v>106282464249</v>
      </c>
      <c r="P53" s="7">
        <f>SUM(P54:P59)</f>
        <v>105042759747</v>
      </c>
      <c r="Q53" s="7">
        <f>SUM(Q54:Q59)</f>
        <v>21663639401</v>
      </c>
      <c r="R53" s="142">
        <f t="shared" si="5"/>
        <v>0.98833575688369812</v>
      </c>
      <c r="S53" s="142">
        <f t="shared" si="5"/>
        <v>0.2062363884305573</v>
      </c>
      <c r="T53" s="143"/>
      <c r="U53" s="143"/>
      <c r="V53" s="6"/>
      <c r="W53" s="247" t="s">
        <v>458</v>
      </c>
    </row>
    <row r="54" spans="1:23" s="51" customFormat="1" ht="54" x14ac:dyDescent="0.25">
      <c r="A54" s="248"/>
      <c r="B54" s="52"/>
      <c r="C54" s="248"/>
      <c r="D54" s="248"/>
      <c r="E54" s="143" t="s">
        <v>657</v>
      </c>
      <c r="F54" s="156"/>
      <c r="G54" s="113" t="s">
        <v>465</v>
      </c>
      <c r="H54" s="6" t="s">
        <v>466</v>
      </c>
      <c r="I54" s="7">
        <v>59500</v>
      </c>
      <c r="J54" s="135">
        <v>0.6</v>
      </c>
      <c r="K54" s="141">
        <v>59500</v>
      </c>
      <c r="L54" s="137">
        <v>0.2</v>
      </c>
      <c r="M54" s="274"/>
      <c r="N54" s="7">
        <v>105445994337</v>
      </c>
      <c r="O54" s="141">
        <v>105445994337</v>
      </c>
      <c r="P54" s="141">
        <v>105042759747</v>
      </c>
      <c r="Q54" s="141">
        <v>21663639401</v>
      </c>
      <c r="R54" s="142">
        <f t="shared" si="5"/>
        <v>0.99617591362729929</v>
      </c>
      <c r="S54" s="142">
        <f t="shared" si="5"/>
        <v>0.2062363884305573</v>
      </c>
      <c r="T54" s="152">
        <v>43864</v>
      </c>
      <c r="U54" s="152">
        <v>44180</v>
      </c>
      <c r="V54" s="243"/>
      <c r="W54" s="248"/>
    </row>
    <row r="55" spans="1:23" s="51" customFormat="1" ht="94.5" x14ac:dyDescent="0.25">
      <c r="A55" s="248"/>
      <c r="B55" s="52"/>
      <c r="C55" s="248"/>
      <c r="D55" s="248"/>
      <c r="E55" s="143" t="s">
        <v>460</v>
      </c>
      <c r="F55" s="156"/>
      <c r="G55" s="113" t="s">
        <v>467</v>
      </c>
      <c r="H55" s="6" t="s">
        <v>468</v>
      </c>
      <c r="I55" s="7">
        <v>240</v>
      </c>
      <c r="J55" s="135">
        <v>0.05</v>
      </c>
      <c r="K55" s="141">
        <v>0</v>
      </c>
      <c r="L55" s="137">
        <v>0</v>
      </c>
      <c r="M55" s="274"/>
      <c r="N55" s="7">
        <v>596562187</v>
      </c>
      <c r="O55" s="141">
        <v>596562187</v>
      </c>
      <c r="P55" s="141">
        <v>0</v>
      </c>
      <c r="Q55" s="141">
        <v>0</v>
      </c>
      <c r="R55" s="142">
        <f t="shared" si="5"/>
        <v>0</v>
      </c>
      <c r="S55" s="142">
        <f t="shared" si="5"/>
        <v>0</v>
      </c>
      <c r="T55" s="152"/>
      <c r="U55" s="152"/>
      <c r="V55" s="6"/>
      <c r="W55" s="248"/>
    </row>
    <row r="56" spans="1:23" s="51" customFormat="1" ht="81" x14ac:dyDescent="0.25">
      <c r="A56" s="248"/>
      <c r="B56" s="52"/>
      <c r="C56" s="248"/>
      <c r="D56" s="248"/>
      <c r="E56" s="143" t="s">
        <v>461</v>
      </c>
      <c r="F56" s="156"/>
      <c r="G56" s="113" t="s">
        <v>469</v>
      </c>
      <c r="H56" s="6" t="s">
        <v>470</v>
      </c>
      <c r="I56" s="7">
        <v>1015</v>
      </c>
      <c r="J56" s="135">
        <v>0.13</v>
      </c>
      <c r="K56" s="141">
        <v>0</v>
      </c>
      <c r="L56" s="137">
        <v>0</v>
      </c>
      <c r="M56" s="274"/>
      <c r="N56" s="7">
        <v>52800000</v>
      </c>
      <c r="O56" s="141">
        <v>52800000</v>
      </c>
      <c r="P56" s="141">
        <v>0</v>
      </c>
      <c r="Q56" s="141">
        <v>0</v>
      </c>
      <c r="R56" s="142">
        <f t="shared" si="5"/>
        <v>0</v>
      </c>
      <c r="S56" s="142">
        <f t="shared" si="5"/>
        <v>0</v>
      </c>
      <c r="T56" s="152"/>
      <c r="U56" s="152"/>
      <c r="V56" s="52"/>
      <c r="W56" s="248"/>
    </row>
    <row r="57" spans="1:23" s="51" customFormat="1" ht="67.5" x14ac:dyDescent="0.25">
      <c r="A57" s="248"/>
      <c r="B57" s="52"/>
      <c r="C57" s="248"/>
      <c r="D57" s="248"/>
      <c r="E57" s="143" t="s">
        <v>462</v>
      </c>
      <c r="F57" s="156"/>
      <c r="G57" s="113" t="s">
        <v>471</v>
      </c>
      <c r="H57" s="6" t="s">
        <v>472</v>
      </c>
      <c r="I57" s="7">
        <v>1</v>
      </c>
      <c r="J57" s="135">
        <v>0.11</v>
      </c>
      <c r="K57" s="141">
        <v>0</v>
      </c>
      <c r="L57" s="137">
        <v>0</v>
      </c>
      <c r="M57" s="274"/>
      <c r="N57" s="7">
        <v>4707725</v>
      </c>
      <c r="O57" s="141">
        <v>4707725</v>
      </c>
      <c r="P57" s="141">
        <v>0</v>
      </c>
      <c r="Q57" s="141">
        <v>0</v>
      </c>
      <c r="R57" s="142">
        <f t="shared" si="5"/>
        <v>0</v>
      </c>
      <c r="S57" s="142">
        <f t="shared" si="5"/>
        <v>0</v>
      </c>
      <c r="T57" s="152"/>
      <c r="U57" s="152"/>
      <c r="V57" s="52"/>
      <c r="W57" s="248"/>
    </row>
    <row r="58" spans="1:23" s="51" customFormat="1" ht="81" x14ac:dyDescent="0.25">
      <c r="A58" s="248"/>
      <c r="B58" s="52"/>
      <c r="C58" s="248"/>
      <c r="D58" s="248"/>
      <c r="E58" s="143" t="s">
        <v>463</v>
      </c>
      <c r="F58" s="156"/>
      <c r="G58" s="113" t="s">
        <v>473</v>
      </c>
      <c r="H58" s="6" t="s">
        <v>474</v>
      </c>
      <c r="I58" s="7">
        <v>12</v>
      </c>
      <c r="J58" s="135">
        <v>0.06</v>
      </c>
      <c r="K58" s="141">
        <v>0</v>
      </c>
      <c r="L58" s="137">
        <v>0</v>
      </c>
      <c r="M58" s="274"/>
      <c r="N58" s="7">
        <v>112800000</v>
      </c>
      <c r="O58" s="141">
        <v>112800000</v>
      </c>
      <c r="P58" s="141">
        <v>0</v>
      </c>
      <c r="Q58" s="141">
        <v>0</v>
      </c>
      <c r="R58" s="142">
        <f t="shared" si="5"/>
        <v>0</v>
      </c>
      <c r="S58" s="142">
        <f t="shared" si="5"/>
        <v>0</v>
      </c>
      <c r="T58" s="152"/>
      <c r="U58" s="152"/>
      <c r="V58" s="52"/>
      <c r="W58" s="248"/>
    </row>
    <row r="59" spans="1:23" s="51" customFormat="1" ht="40.5" x14ac:dyDescent="0.25">
      <c r="A59" s="249"/>
      <c r="B59" s="52"/>
      <c r="C59" s="249"/>
      <c r="D59" s="249"/>
      <c r="E59" s="143" t="s">
        <v>464</v>
      </c>
      <c r="F59" s="156"/>
      <c r="G59" s="113" t="s">
        <v>475</v>
      </c>
      <c r="H59" s="6" t="s">
        <v>476</v>
      </c>
      <c r="I59" s="7">
        <v>1</v>
      </c>
      <c r="J59" s="135">
        <v>0.05</v>
      </c>
      <c r="K59" s="141">
        <v>0</v>
      </c>
      <c r="L59" s="137">
        <v>0</v>
      </c>
      <c r="M59" s="275"/>
      <c r="N59" s="7">
        <v>69600000</v>
      </c>
      <c r="O59" s="141">
        <v>69600000</v>
      </c>
      <c r="P59" s="141">
        <v>0</v>
      </c>
      <c r="Q59" s="141">
        <v>0</v>
      </c>
      <c r="R59" s="142">
        <f t="shared" si="5"/>
        <v>0</v>
      </c>
      <c r="S59" s="142">
        <f t="shared" si="5"/>
        <v>0</v>
      </c>
      <c r="T59" s="152"/>
      <c r="U59" s="152"/>
      <c r="V59" s="52"/>
      <c r="W59" s="249"/>
    </row>
    <row r="60" spans="1:23" s="51" customFormat="1" ht="16.5" customHeight="1" x14ac:dyDescent="0.25">
      <c r="A60" s="247">
        <v>4143</v>
      </c>
      <c r="B60" s="52"/>
      <c r="C60" s="247" t="s">
        <v>37</v>
      </c>
      <c r="D60" s="276" t="s">
        <v>76</v>
      </c>
      <c r="E60" s="143" t="s">
        <v>592</v>
      </c>
      <c r="F60" s="52"/>
      <c r="G60" s="113"/>
      <c r="H60" s="6"/>
      <c r="I60" s="7">
        <f>I61+I62+I63+I64+I67</f>
        <v>7924</v>
      </c>
      <c r="J60" s="135">
        <f>SUM(J61:J68)</f>
        <v>1</v>
      </c>
      <c r="K60" s="151">
        <f>K61+K62+K63+K67+K65</f>
        <v>7837</v>
      </c>
      <c r="L60" s="142">
        <f>SUM(L61:L68)</f>
        <v>0.22900000000000004</v>
      </c>
      <c r="M60" s="281">
        <f>IF(O60&gt;0,L60,"na")</f>
        <v>0.22900000000000004</v>
      </c>
      <c r="N60" s="7">
        <f>SUM(N61:N68)</f>
        <v>491723560648</v>
      </c>
      <c r="O60" s="7">
        <f>SUM(O61:O68)</f>
        <v>503924293466</v>
      </c>
      <c r="P60" s="7">
        <f>SUM(P61:P68)</f>
        <v>112654862868</v>
      </c>
      <c r="Q60" s="7">
        <f>SUM(Q61:Q68)</f>
        <v>88502446665</v>
      </c>
      <c r="R60" s="142">
        <f t="shared" ref="R60:S68" si="6">IF(O60=0,0,P60/O60)</f>
        <v>0.22355513383400888</v>
      </c>
      <c r="S60" s="142">
        <f t="shared" si="5"/>
        <v>0.78560698057659639</v>
      </c>
      <c r="T60" s="152"/>
      <c r="U60" s="152"/>
      <c r="V60" s="157"/>
      <c r="W60" s="265" t="s">
        <v>77</v>
      </c>
    </row>
    <row r="61" spans="1:23" s="51" customFormat="1" ht="27" customHeight="1" x14ac:dyDescent="0.25">
      <c r="A61" s="248"/>
      <c r="B61" s="52"/>
      <c r="C61" s="248"/>
      <c r="D61" s="277"/>
      <c r="E61" s="143" t="s">
        <v>593</v>
      </c>
      <c r="F61" s="52"/>
      <c r="G61" s="113" t="s">
        <v>477</v>
      </c>
      <c r="H61" s="6" t="s">
        <v>78</v>
      </c>
      <c r="I61" s="7">
        <v>5949</v>
      </c>
      <c r="J61" s="135">
        <v>0.65</v>
      </c>
      <c r="K61" s="151">
        <v>5949</v>
      </c>
      <c r="L61" s="137">
        <v>0.16300000000000001</v>
      </c>
      <c r="M61" s="281"/>
      <c r="N61" s="7">
        <v>365258262897</v>
      </c>
      <c r="O61" s="7">
        <v>365569153765</v>
      </c>
      <c r="P61" s="7">
        <v>80587912850</v>
      </c>
      <c r="Q61" s="7">
        <v>67695939040</v>
      </c>
      <c r="R61" s="142">
        <f t="shared" si="6"/>
        <v>0.22044505675608667</v>
      </c>
      <c r="S61" s="142">
        <f t="shared" si="5"/>
        <v>0.84002596228052084</v>
      </c>
      <c r="T61" s="152">
        <v>43831</v>
      </c>
      <c r="U61" s="152">
        <v>44196</v>
      </c>
      <c r="V61" s="157"/>
      <c r="W61" s="265"/>
    </row>
    <row r="62" spans="1:23" s="51" customFormat="1" ht="27" x14ac:dyDescent="0.25">
      <c r="A62" s="248"/>
      <c r="B62" s="52"/>
      <c r="C62" s="248"/>
      <c r="D62" s="277"/>
      <c r="E62" s="143" t="s">
        <v>594</v>
      </c>
      <c r="F62" s="52"/>
      <c r="G62" s="113" t="s">
        <v>79</v>
      </c>
      <c r="H62" s="6" t="s">
        <v>80</v>
      </c>
      <c r="I62" s="7">
        <v>453</v>
      </c>
      <c r="J62" s="135">
        <v>0.08</v>
      </c>
      <c r="K62" s="151">
        <v>428</v>
      </c>
      <c r="L62" s="137" t="s">
        <v>664</v>
      </c>
      <c r="M62" s="281"/>
      <c r="N62" s="7">
        <v>41338943519</v>
      </c>
      <c r="O62" s="7">
        <v>41338943519</v>
      </c>
      <c r="P62" s="7">
        <v>9722534097</v>
      </c>
      <c r="Q62" s="7">
        <v>7472867398</v>
      </c>
      <c r="R62" s="142">
        <f t="shared" si="6"/>
        <v>0.2351906766202522</v>
      </c>
      <c r="S62" s="142">
        <f t="shared" si="5"/>
        <v>0.76861313351483529</v>
      </c>
      <c r="T62" s="152">
        <v>43831</v>
      </c>
      <c r="U62" s="152">
        <v>44196</v>
      </c>
      <c r="V62" s="157"/>
      <c r="W62" s="265"/>
    </row>
    <row r="63" spans="1:23" s="51" customFormat="1" ht="27" x14ac:dyDescent="0.25">
      <c r="A63" s="248"/>
      <c r="B63" s="52"/>
      <c r="C63" s="248"/>
      <c r="D63" s="277"/>
      <c r="E63" s="143" t="s">
        <v>595</v>
      </c>
      <c r="F63" s="52"/>
      <c r="G63" s="113" t="s">
        <v>81</v>
      </c>
      <c r="H63" s="6" t="s">
        <v>82</v>
      </c>
      <c r="I63" s="7">
        <v>1192</v>
      </c>
      <c r="J63" s="135">
        <v>0.14000000000000001</v>
      </c>
      <c r="K63" s="151">
        <v>1167</v>
      </c>
      <c r="L63" s="137">
        <v>3.5000000000000003E-2</v>
      </c>
      <c r="M63" s="281"/>
      <c r="N63" s="7">
        <v>57949891360</v>
      </c>
      <c r="O63" s="7">
        <v>57949891360</v>
      </c>
      <c r="P63" s="7">
        <v>13112409288</v>
      </c>
      <c r="Q63" s="7">
        <v>11550030179</v>
      </c>
      <c r="R63" s="142">
        <f t="shared" si="6"/>
        <v>0.22627150768139076</v>
      </c>
      <c r="S63" s="142">
        <f t="shared" si="6"/>
        <v>0.88084728941234069</v>
      </c>
      <c r="T63" s="152">
        <v>43831</v>
      </c>
      <c r="U63" s="152">
        <v>44196</v>
      </c>
      <c r="V63" s="157"/>
      <c r="W63" s="265"/>
    </row>
    <row r="64" spans="1:23" s="51" customFormat="1" ht="40.5" x14ac:dyDescent="0.25">
      <c r="A64" s="248"/>
      <c r="B64" s="52"/>
      <c r="C64" s="248"/>
      <c r="D64" s="277"/>
      <c r="E64" s="143" t="s">
        <v>596</v>
      </c>
      <c r="F64" s="52"/>
      <c r="G64" s="113" t="s">
        <v>83</v>
      </c>
      <c r="H64" s="6" t="s">
        <v>84</v>
      </c>
      <c r="I64" s="7">
        <v>128</v>
      </c>
      <c r="J64" s="135">
        <v>0.02</v>
      </c>
      <c r="K64" s="151">
        <v>112</v>
      </c>
      <c r="L64" s="137">
        <v>5.0000000000000001E-3</v>
      </c>
      <c r="M64" s="281"/>
      <c r="N64" s="7">
        <v>7922501170</v>
      </c>
      <c r="O64" s="7">
        <v>7922501170</v>
      </c>
      <c r="P64" s="7">
        <v>1815100622</v>
      </c>
      <c r="Q64" s="7">
        <v>1625631942</v>
      </c>
      <c r="R64" s="142">
        <f t="shared" si="6"/>
        <v>0.22910701848466877</v>
      </c>
      <c r="S64" s="142">
        <f t="shared" si="6"/>
        <v>0.89561532969382673</v>
      </c>
      <c r="T64" s="152">
        <v>43831</v>
      </c>
      <c r="U64" s="152">
        <v>44196</v>
      </c>
      <c r="V64" s="157"/>
      <c r="W64" s="265"/>
    </row>
    <row r="65" spans="1:23" s="51" customFormat="1" ht="27" x14ac:dyDescent="0.25">
      <c r="A65" s="248"/>
      <c r="B65" s="52"/>
      <c r="C65" s="248"/>
      <c r="D65" s="277"/>
      <c r="E65" s="143" t="s">
        <v>597</v>
      </c>
      <c r="F65" s="52"/>
      <c r="G65" s="113" t="s">
        <v>85</v>
      </c>
      <c r="H65" s="6" t="s">
        <v>86</v>
      </c>
      <c r="I65" s="7">
        <v>91</v>
      </c>
      <c r="J65" s="135">
        <v>0.03</v>
      </c>
      <c r="K65" s="151">
        <v>91</v>
      </c>
      <c r="L65" s="137">
        <v>8.0000000000000002E-3</v>
      </c>
      <c r="M65" s="281"/>
      <c r="N65" s="7">
        <v>9502800000</v>
      </c>
      <c r="O65" s="7">
        <v>21392641950</v>
      </c>
      <c r="P65" s="7">
        <v>5290600248</v>
      </c>
      <c r="Q65" s="7">
        <v>0</v>
      </c>
      <c r="R65" s="142">
        <f t="shared" si="6"/>
        <v>0.24730934404294089</v>
      </c>
      <c r="S65" s="142">
        <f t="shared" si="6"/>
        <v>0</v>
      </c>
      <c r="T65" s="152">
        <v>43831</v>
      </c>
      <c r="U65" s="152">
        <v>44196</v>
      </c>
      <c r="V65" s="157"/>
      <c r="W65" s="265"/>
    </row>
    <row r="66" spans="1:23" s="51" customFormat="1" ht="27" x14ac:dyDescent="0.25">
      <c r="A66" s="248"/>
      <c r="B66" s="52"/>
      <c r="C66" s="248"/>
      <c r="D66" s="277"/>
      <c r="E66" s="143" t="s">
        <v>598</v>
      </c>
      <c r="F66" s="52"/>
      <c r="G66" s="113" t="s">
        <v>87</v>
      </c>
      <c r="H66" s="6" t="s">
        <v>88</v>
      </c>
      <c r="I66" s="7">
        <v>91</v>
      </c>
      <c r="J66" s="135">
        <v>0.01</v>
      </c>
      <c r="K66" s="151">
        <v>91</v>
      </c>
      <c r="L66" s="137">
        <v>3.0000000000000001E-3</v>
      </c>
      <c r="M66" s="281"/>
      <c r="N66" s="7">
        <v>4000000000</v>
      </c>
      <c r="O66" s="7">
        <v>4000000000</v>
      </c>
      <c r="P66" s="7">
        <v>625118126</v>
      </c>
      <c r="Q66" s="7">
        <v>0</v>
      </c>
      <c r="R66" s="142">
        <f t="shared" si="6"/>
        <v>0.15627953150000001</v>
      </c>
      <c r="S66" s="142">
        <f t="shared" si="6"/>
        <v>0</v>
      </c>
      <c r="T66" s="152">
        <v>43875</v>
      </c>
      <c r="U66" s="152">
        <v>43904</v>
      </c>
      <c r="V66" s="157"/>
      <c r="W66" s="265"/>
    </row>
    <row r="67" spans="1:23" s="51" customFormat="1" ht="54" x14ac:dyDescent="0.25">
      <c r="A67" s="248"/>
      <c r="B67" s="52"/>
      <c r="C67" s="248"/>
      <c r="D67" s="277"/>
      <c r="E67" s="143" t="s">
        <v>599</v>
      </c>
      <c r="F67" s="52"/>
      <c r="G67" s="113" t="s">
        <v>89</v>
      </c>
      <c r="H67" s="6" t="s">
        <v>90</v>
      </c>
      <c r="I67" s="7">
        <v>202</v>
      </c>
      <c r="J67" s="135">
        <v>0.06</v>
      </c>
      <c r="K67" s="151">
        <v>202</v>
      </c>
      <c r="L67" s="137">
        <v>1.4999999999999999E-2</v>
      </c>
      <c r="M67" s="281"/>
      <c r="N67" s="7">
        <v>5346650872</v>
      </c>
      <c r="O67" s="7">
        <v>5346650872</v>
      </c>
      <c r="P67" s="7">
        <v>1501187637</v>
      </c>
      <c r="Q67" s="7">
        <v>157978106</v>
      </c>
      <c r="R67" s="142">
        <f t="shared" si="6"/>
        <v>0.28077158448134409</v>
      </c>
      <c r="S67" s="142">
        <f t="shared" si="6"/>
        <v>0.10523541635055444</v>
      </c>
      <c r="T67" s="152">
        <v>43871</v>
      </c>
      <c r="U67" s="152">
        <v>43921</v>
      </c>
      <c r="V67" s="157"/>
      <c r="W67" s="265"/>
    </row>
    <row r="68" spans="1:23" s="51" customFormat="1" ht="52.9" customHeight="1" x14ac:dyDescent="0.25">
      <c r="A68" s="249"/>
      <c r="B68" s="52"/>
      <c r="C68" s="249"/>
      <c r="D68" s="279"/>
      <c r="E68" s="143" t="s">
        <v>600</v>
      </c>
      <c r="F68" s="52"/>
      <c r="G68" s="113" t="s">
        <v>91</v>
      </c>
      <c r="H68" s="6" t="s">
        <v>92</v>
      </c>
      <c r="I68" s="7">
        <v>1</v>
      </c>
      <c r="J68" s="135">
        <v>0.01</v>
      </c>
      <c r="K68" s="151">
        <v>0</v>
      </c>
      <c r="L68" s="137">
        <v>0</v>
      </c>
      <c r="M68" s="281"/>
      <c r="N68" s="7">
        <v>404510830</v>
      </c>
      <c r="O68" s="7">
        <v>404510830</v>
      </c>
      <c r="P68" s="7">
        <v>0</v>
      </c>
      <c r="Q68" s="7">
        <v>0</v>
      </c>
      <c r="R68" s="142">
        <f>IF(O68=0,0,P68/O68)</f>
        <v>0</v>
      </c>
      <c r="S68" s="142">
        <f t="shared" si="6"/>
        <v>0</v>
      </c>
      <c r="T68" s="152"/>
      <c r="U68" s="152"/>
      <c r="V68" s="6"/>
      <c r="W68" s="265"/>
    </row>
    <row r="69" spans="1:23" s="51" customFormat="1" ht="16.5" customHeight="1" x14ac:dyDescent="0.25">
      <c r="A69" s="247">
        <v>4143</v>
      </c>
      <c r="B69" s="52"/>
      <c r="C69" s="247" t="s">
        <v>37</v>
      </c>
      <c r="D69" s="276" t="s">
        <v>93</v>
      </c>
      <c r="E69" s="143" t="s">
        <v>601</v>
      </c>
      <c r="F69" s="52"/>
      <c r="G69" s="113"/>
      <c r="H69" s="6"/>
      <c r="I69" s="7">
        <f>SUM(I70:I71)</f>
        <v>2708</v>
      </c>
      <c r="J69" s="135">
        <f>SUM(J70:J71)</f>
        <v>1</v>
      </c>
      <c r="K69" s="151">
        <f>SUM(K70:K71)</f>
        <v>2699</v>
      </c>
      <c r="L69" s="142">
        <f>SUM(L70:L71)</f>
        <v>0.11799999999999999</v>
      </c>
      <c r="M69" s="278">
        <f>IF(O69&gt;0,L69,"na")</f>
        <v>0.11799999999999999</v>
      </c>
      <c r="N69" s="7">
        <f>SUM(N70:N71)</f>
        <v>547969128</v>
      </c>
      <c r="O69" s="7">
        <f>SUM(O70:O71)</f>
        <v>547969128</v>
      </c>
      <c r="P69" s="7">
        <f>SUM(P70:P71)</f>
        <v>302265872</v>
      </c>
      <c r="Q69" s="7">
        <f>SUM(Q70:Q71)</f>
        <v>0</v>
      </c>
      <c r="R69" s="142">
        <f t="shared" ref="R69:S71" si="7">IF(O69=0,0,P69/O69)</f>
        <v>0.55161113383015259</v>
      </c>
      <c r="S69" s="142">
        <f t="shared" si="7"/>
        <v>0</v>
      </c>
      <c r="T69" s="143"/>
      <c r="U69" s="143"/>
      <c r="V69" s="6"/>
      <c r="W69" s="280" t="s">
        <v>479</v>
      </c>
    </row>
    <row r="70" spans="1:23" s="51" customFormat="1" ht="54" x14ac:dyDescent="0.25">
      <c r="A70" s="248"/>
      <c r="B70" s="52"/>
      <c r="C70" s="248"/>
      <c r="D70" s="277"/>
      <c r="E70" s="143" t="s">
        <v>602</v>
      </c>
      <c r="F70" s="52"/>
      <c r="G70" s="6" t="s">
        <v>94</v>
      </c>
      <c r="H70" s="6" t="s">
        <v>95</v>
      </c>
      <c r="I70" s="7">
        <v>2699</v>
      </c>
      <c r="J70" s="135">
        <v>0.47</v>
      </c>
      <c r="K70" s="141">
        <v>2699</v>
      </c>
      <c r="L70" s="142">
        <v>0.11799999999999999</v>
      </c>
      <c r="M70" s="278"/>
      <c r="N70" s="7">
        <v>533710692</v>
      </c>
      <c r="O70" s="7">
        <v>533710692</v>
      </c>
      <c r="P70" s="7">
        <v>302265872</v>
      </c>
      <c r="Q70" s="7">
        <v>0</v>
      </c>
      <c r="R70" s="142">
        <f t="shared" si="7"/>
        <v>0.56634779203561469</v>
      </c>
      <c r="S70" s="142">
        <f t="shared" si="7"/>
        <v>0</v>
      </c>
      <c r="T70" s="152">
        <v>43895</v>
      </c>
      <c r="U70" s="152">
        <v>43951</v>
      </c>
      <c r="V70" s="244" t="s">
        <v>665</v>
      </c>
      <c r="W70" s="280"/>
    </row>
    <row r="71" spans="1:23" s="51" customFormat="1" ht="40.5" customHeight="1" x14ac:dyDescent="0.25">
      <c r="A71" s="249"/>
      <c r="B71" s="52"/>
      <c r="C71" s="249"/>
      <c r="D71" s="279"/>
      <c r="E71" s="143" t="s">
        <v>603</v>
      </c>
      <c r="F71" s="52"/>
      <c r="G71" s="6" t="s">
        <v>478</v>
      </c>
      <c r="H71" s="6" t="s">
        <v>96</v>
      </c>
      <c r="I71" s="7">
        <v>9</v>
      </c>
      <c r="J71" s="135">
        <v>0.53</v>
      </c>
      <c r="K71" s="141">
        <v>0</v>
      </c>
      <c r="L71" s="142">
        <v>0</v>
      </c>
      <c r="M71" s="278"/>
      <c r="N71" s="7">
        <v>14258436</v>
      </c>
      <c r="O71" s="7">
        <v>14258436</v>
      </c>
      <c r="P71" s="7">
        <v>0</v>
      </c>
      <c r="Q71" s="7">
        <v>0</v>
      </c>
      <c r="R71" s="142">
        <f t="shared" si="7"/>
        <v>0</v>
      </c>
      <c r="S71" s="142">
        <f t="shared" si="7"/>
        <v>0</v>
      </c>
      <c r="T71" s="152"/>
      <c r="U71" s="152"/>
      <c r="V71" s="6"/>
      <c r="W71" s="280"/>
    </row>
    <row r="72" spans="1:23" s="51" customFormat="1" ht="16.5" customHeight="1" x14ac:dyDescent="0.25">
      <c r="A72" s="247">
        <v>4143</v>
      </c>
      <c r="B72" s="52"/>
      <c r="C72" s="247" t="s">
        <v>37</v>
      </c>
      <c r="D72" s="276" t="s">
        <v>480</v>
      </c>
      <c r="E72" s="143" t="s">
        <v>604</v>
      </c>
      <c r="F72" s="52"/>
      <c r="G72" s="113"/>
      <c r="H72" s="6"/>
      <c r="I72" s="7">
        <f>SUM(I73:I74)</f>
        <v>338200</v>
      </c>
      <c r="J72" s="135">
        <f>SUM(J73:J74)</f>
        <v>1</v>
      </c>
      <c r="K72" s="136">
        <v>0</v>
      </c>
      <c r="L72" s="142">
        <f>SUM(L73:L74)</f>
        <v>0</v>
      </c>
      <c r="M72" s="278">
        <f>IF(O72&gt;0,L72,"NA")</f>
        <v>0</v>
      </c>
      <c r="N72" s="7">
        <f>SUM(N73:N74)</f>
        <v>14584912341</v>
      </c>
      <c r="O72" s="7">
        <f>SUM(O73,O74)</f>
        <v>14584912341</v>
      </c>
      <c r="P72" s="7">
        <f>SUM(P73:P74)</f>
        <v>0</v>
      </c>
      <c r="Q72" s="7">
        <f>SUM(Q73:Q74)</f>
        <v>0</v>
      </c>
      <c r="R72" s="142">
        <f>IF(O72=0,0,P72/O72)</f>
        <v>0</v>
      </c>
      <c r="S72" s="142">
        <f>IF(P72=0,0,Q72/O72)</f>
        <v>0</v>
      </c>
      <c r="T72" s="152"/>
      <c r="U72" s="152"/>
      <c r="V72" s="6"/>
      <c r="W72" s="280" t="s">
        <v>479</v>
      </c>
    </row>
    <row r="73" spans="1:23" s="51" customFormat="1" ht="81" customHeight="1" x14ac:dyDescent="0.25">
      <c r="A73" s="248"/>
      <c r="B73" s="52"/>
      <c r="C73" s="248"/>
      <c r="D73" s="277"/>
      <c r="E73" s="143" t="s">
        <v>605</v>
      </c>
      <c r="F73" s="52"/>
      <c r="G73" s="113" t="s">
        <v>481</v>
      </c>
      <c r="H73" s="6" t="s">
        <v>482</v>
      </c>
      <c r="I73" s="7">
        <v>169100</v>
      </c>
      <c r="J73" s="135">
        <v>0.5</v>
      </c>
      <c r="K73" s="136">
        <v>0</v>
      </c>
      <c r="L73" s="142">
        <v>0</v>
      </c>
      <c r="M73" s="278"/>
      <c r="N73" s="7">
        <v>1280710341</v>
      </c>
      <c r="O73" s="7">
        <v>1280710341</v>
      </c>
      <c r="P73" s="7">
        <v>0</v>
      </c>
      <c r="Q73" s="7">
        <v>0</v>
      </c>
      <c r="R73" s="142">
        <f>IF(O73=0,0,P73/O73)</f>
        <v>0</v>
      </c>
      <c r="S73" s="142">
        <f>IF(P73=0,0,Q73/O73)</f>
        <v>0</v>
      </c>
      <c r="T73" s="152"/>
      <c r="U73" s="152"/>
      <c r="V73" s="280"/>
      <c r="W73" s="280"/>
    </row>
    <row r="74" spans="1:23" s="51" customFormat="1" ht="63" customHeight="1" x14ac:dyDescent="0.25">
      <c r="A74" s="249"/>
      <c r="B74" s="52"/>
      <c r="C74" s="249"/>
      <c r="D74" s="279"/>
      <c r="E74" s="143" t="s">
        <v>606</v>
      </c>
      <c r="F74" s="52"/>
      <c r="G74" s="113" t="s">
        <v>483</v>
      </c>
      <c r="H74" s="6" t="s">
        <v>484</v>
      </c>
      <c r="I74" s="7">
        <v>169100</v>
      </c>
      <c r="J74" s="135">
        <v>0.5</v>
      </c>
      <c r="K74" s="136">
        <v>0</v>
      </c>
      <c r="L74" s="142">
        <v>0</v>
      </c>
      <c r="M74" s="278"/>
      <c r="N74" s="7">
        <v>13304202000</v>
      </c>
      <c r="O74" s="7">
        <v>13304202000</v>
      </c>
      <c r="P74" s="7">
        <v>0</v>
      </c>
      <c r="Q74" s="7">
        <v>0</v>
      </c>
      <c r="R74" s="142">
        <f>IF(O74=0,0,P74/O74)</f>
        <v>0</v>
      </c>
      <c r="S74" s="142">
        <f>IF(P74=0,0,Q74/O74)</f>
        <v>0</v>
      </c>
      <c r="T74" s="152"/>
      <c r="U74" s="152"/>
      <c r="V74" s="280"/>
      <c r="W74" s="280"/>
    </row>
    <row r="75" spans="1:23" s="51" customFormat="1" ht="24" customHeight="1" x14ac:dyDescent="0.25">
      <c r="A75" s="123"/>
      <c r="B75" s="127">
        <v>41040010002</v>
      </c>
      <c r="C75" s="127" t="s">
        <v>35</v>
      </c>
      <c r="D75" s="128" t="s">
        <v>97</v>
      </c>
      <c r="E75" s="88"/>
      <c r="F75" s="125"/>
      <c r="G75" s="86"/>
      <c r="H75" s="149"/>
      <c r="I75" s="117"/>
      <c r="J75" s="114"/>
      <c r="K75" s="115"/>
      <c r="L75" s="87"/>
      <c r="M75" s="126"/>
      <c r="N75" s="117"/>
      <c r="O75" s="86"/>
      <c r="P75" s="86"/>
      <c r="Q75" s="86"/>
      <c r="R75" s="87"/>
      <c r="S75" s="116"/>
      <c r="T75" s="88"/>
      <c r="U75" s="88"/>
      <c r="V75" s="149"/>
      <c r="W75" s="86"/>
    </row>
    <row r="76" spans="1:23" s="51" customFormat="1" ht="16.5" customHeight="1" x14ac:dyDescent="0.25">
      <c r="A76" s="247">
        <v>4143</v>
      </c>
      <c r="B76" s="52"/>
      <c r="C76" s="247" t="s">
        <v>37</v>
      </c>
      <c r="D76" s="247" t="s">
        <v>485</v>
      </c>
      <c r="E76" s="143" t="s">
        <v>607</v>
      </c>
      <c r="F76" s="52"/>
      <c r="G76" s="113"/>
      <c r="H76" s="6"/>
      <c r="I76" s="7">
        <f>SUM(I77:I82)</f>
        <v>1656</v>
      </c>
      <c r="J76" s="135">
        <f>SUM(J77:J82)</f>
        <v>1</v>
      </c>
      <c r="K76" s="151">
        <f>SUM(K77:K82)</f>
        <v>0</v>
      </c>
      <c r="L76" s="142">
        <f>SUM(L77:L82)</f>
        <v>0</v>
      </c>
      <c r="M76" s="282">
        <f>IF(O76&gt;0,L76,"na")</f>
        <v>0</v>
      </c>
      <c r="N76" s="7">
        <f>SUM(N77:N82)</f>
        <v>1230932000</v>
      </c>
      <c r="O76" s="7">
        <f>SUM(O77:O82)</f>
        <v>1230932000</v>
      </c>
      <c r="P76" s="7">
        <f>SUM(P77:P82)</f>
        <v>0</v>
      </c>
      <c r="Q76" s="7">
        <f>SUM(Q77:Q82)</f>
        <v>0</v>
      </c>
      <c r="R76" s="142">
        <f>IF(O76=0,0,P76/O76)</f>
        <v>0</v>
      </c>
      <c r="S76" s="142">
        <f>IF(P76=0,0,Q76/P76)</f>
        <v>0</v>
      </c>
      <c r="T76" s="158"/>
      <c r="U76" s="152"/>
      <c r="V76" s="6"/>
      <c r="W76" s="247" t="s">
        <v>98</v>
      </c>
    </row>
    <row r="77" spans="1:23" s="51" customFormat="1" ht="54" customHeight="1" x14ac:dyDescent="0.25">
      <c r="A77" s="248"/>
      <c r="B77" s="52"/>
      <c r="C77" s="248"/>
      <c r="D77" s="248"/>
      <c r="E77" s="143" t="s">
        <v>608</v>
      </c>
      <c r="F77" s="52"/>
      <c r="G77" s="113" t="s">
        <v>486</v>
      </c>
      <c r="H77" s="6" t="s">
        <v>487</v>
      </c>
      <c r="I77" s="7">
        <v>1435</v>
      </c>
      <c r="J77" s="135">
        <v>0.35</v>
      </c>
      <c r="K77" s="151">
        <v>0</v>
      </c>
      <c r="L77" s="142">
        <v>0</v>
      </c>
      <c r="M77" s="283"/>
      <c r="N77" s="7">
        <v>633850000</v>
      </c>
      <c r="O77" s="7">
        <v>633850000</v>
      </c>
      <c r="P77" s="7">
        <v>0</v>
      </c>
      <c r="Q77" s="7">
        <v>0</v>
      </c>
      <c r="R77" s="142">
        <f t="shared" ref="R77:S82" si="8">IF(O77=0,0,P77/O77)</f>
        <v>0</v>
      </c>
      <c r="S77" s="142">
        <f t="shared" si="8"/>
        <v>0</v>
      </c>
      <c r="T77" s="152"/>
      <c r="U77" s="152"/>
      <c r="V77" s="6"/>
      <c r="W77" s="248"/>
    </row>
    <row r="78" spans="1:23" s="51" customFormat="1" ht="54" x14ac:dyDescent="0.25">
      <c r="A78" s="248"/>
      <c r="B78" s="52"/>
      <c r="C78" s="248"/>
      <c r="D78" s="248"/>
      <c r="E78" s="143" t="s">
        <v>609</v>
      </c>
      <c r="F78" s="52"/>
      <c r="G78" s="113" t="s">
        <v>488</v>
      </c>
      <c r="H78" s="6" t="s">
        <v>489</v>
      </c>
      <c r="I78" s="7">
        <v>130</v>
      </c>
      <c r="J78" s="135">
        <v>0.1</v>
      </c>
      <c r="K78" s="151">
        <v>0</v>
      </c>
      <c r="L78" s="142">
        <v>0</v>
      </c>
      <c r="M78" s="283"/>
      <c r="N78" s="7">
        <v>108764000</v>
      </c>
      <c r="O78" s="7">
        <v>108764000</v>
      </c>
      <c r="P78" s="7">
        <v>0</v>
      </c>
      <c r="Q78" s="7">
        <v>0</v>
      </c>
      <c r="R78" s="142">
        <f t="shared" si="8"/>
        <v>0</v>
      </c>
      <c r="S78" s="142">
        <f t="shared" si="8"/>
        <v>0</v>
      </c>
      <c r="T78" s="152"/>
      <c r="U78" s="152"/>
      <c r="V78" s="6"/>
      <c r="W78" s="248"/>
    </row>
    <row r="79" spans="1:23" s="51" customFormat="1" ht="54" x14ac:dyDescent="0.25">
      <c r="A79" s="248"/>
      <c r="B79" s="52"/>
      <c r="C79" s="248"/>
      <c r="D79" s="248"/>
      <c r="E79" s="143" t="s">
        <v>610</v>
      </c>
      <c r="F79" s="52"/>
      <c r="G79" s="113" t="s">
        <v>490</v>
      </c>
      <c r="H79" s="6" t="s">
        <v>491</v>
      </c>
      <c r="I79" s="7">
        <v>45</v>
      </c>
      <c r="J79" s="135">
        <v>0.25</v>
      </c>
      <c r="K79" s="151">
        <v>0</v>
      </c>
      <c r="L79" s="142">
        <v>0</v>
      </c>
      <c r="M79" s="283"/>
      <c r="N79" s="7">
        <v>355358000</v>
      </c>
      <c r="O79" s="7">
        <v>355358000</v>
      </c>
      <c r="P79" s="7">
        <v>0</v>
      </c>
      <c r="Q79" s="7">
        <v>0</v>
      </c>
      <c r="R79" s="142">
        <f t="shared" si="8"/>
        <v>0</v>
      </c>
      <c r="S79" s="142">
        <f t="shared" si="8"/>
        <v>0</v>
      </c>
      <c r="T79" s="152"/>
      <c r="U79" s="152"/>
      <c r="V79" s="6"/>
      <c r="W79" s="248"/>
    </row>
    <row r="80" spans="1:23" s="51" customFormat="1" ht="40.5" customHeight="1" x14ac:dyDescent="0.25">
      <c r="A80" s="248"/>
      <c r="B80" s="52"/>
      <c r="C80" s="248"/>
      <c r="D80" s="248"/>
      <c r="E80" s="143" t="s">
        <v>611</v>
      </c>
      <c r="F80" s="52"/>
      <c r="G80" s="113" t="s">
        <v>492</v>
      </c>
      <c r="H80" s="6" t="s">
        <v>493</v>
      </c>
      <c r="I80" s="7">
        <v>1</v>
      </c>
      <c r="J80" s="135">
        <v>0.05</v>
      </c>
      <c r="K80" s="151">
        <v>0</v>
      </c>
      <c r="L80" s="142">
        <v>0</v>
      </c>
      <c r="M80" s="283"/>
      <c r="N80" s="7">
        <v>11600000</v>
      </c>
      <c r="O80" s="7">
        <v>11600000</v>
      </c>
      <c r="P80" s="7">
        <v>0</v>
      </c>
      <c r="Q80" s="7">
        <v>0</v>
      </c>
      <c r="R80" s="142">
        <f t="shared" si="8"/>
        <v>0</v>
      </c>
      <c r="S80" s="142">
        <f t="shared" si="8"/>
        <v>0</v>
      </c>
      <c r="T80" s="152"/>
      <c r="U80" s="152"/>
      <c r="V80" s="6"/>
      <c r="W80" s="248"/>
    </row>
    <row r="81" spans="1:23" s="51" customFormat="1" ht="71.25" customHeight="1" x14ac:dyDescent="0.25">
      <c r="A81" s="248"/>
      <c r="B81" s="52"/>
      <c r="C81" s="248"/>
      <c r="D81" s="248"/>
      <c r="E81" s="143" t="s">
        <v>612</v>
      </c>
      <c r="F81" s="52"/>
      <c r="G81" s="113" t="s">
        <v>494</v>
      </c>
      <c r="H81" s="6" t="s">
        <v>495</v>
      </c>
      <c r="I81" s="159">
        <v>1</v>
      </c>
      <c r="J81" s="135">
        <v>0.1</v>
      </c>
      <c r="K81" s="151">
        <v>0</v>
      </c>
      <c r="L81" s="142">
        <v>0</v>
      </c>
      <c r="M81" s="283"/>
      <c r="N81" s="7">
        <v>61460000</v>
      </c>
      <c r="O81" s="7">
        <v>61460000</v>
      </c>
      <c r="P81" s="7">
        <v>0</v>
      </c>
      <c r="Q81" s="7">
        <v>0</v>
      </c>
      <c r="R81" s="142">
        <f t="shared" si="8"/>
        <v>0</v>
      </c>
      <c r="S81" s="142">
        <f t="shared" si="8"/>
        <v>0</v>
      </c>
      <c r="T81" s="152"/>
      <c r="U81" s="152"/>
      <c r="V81" s="6"/>
      <c r="W81" s="248"/>
    </row>
    <row r="82" spans="1:23" s="51" customFormat="1" ht="40.5" customHeight="1" x14ac:dyDescent="0.25">
      <c r="A82" s="249"/>
      <c r="B82" s="52"/>
      <c r="C82" s="249"/>
      <c r="D82" s="249"/>
      <c r="E82" s="143" t="s">
        <v>613</v>
      </c>
      <c r="F82" s="52"/>
      <c r="G82" s="113" t="s">
        <v>496</v>
      </c>
      <c r="H82" s="6" t="s">
        <v>99</v>
      </c>
      <c r="I82" s="7">
        <v>44</v>
      </c>
      <c r="J82" s="135">
        <v>0.15</v>
      </c>
      <c r="K82" s="151">
        <v>0</v>
      </c>
      <c r="L82" s="142">
        <v>0</v>
      </c>
      <c r="M82" s="284"/>
      <c r="N82" s="7">
        <v>59900000</v>
      </c>
      <c r="O82" s="7">
        <v>59900000</v>
      </c>
      <c r="P82" s="7">
        <v>0</v>
      </c>
      <c r="Q82" s="7">
        <v>0</v>
      </c>
      <c r="R82" s="142">
        <f t="shared" si="8"/>
        <v>0</v>
      </c>
      <c r="S82" s="142">
        <f t="shared" si="8"/>
        <v>0</v>
      </c>
      <c r="T82" s="152"/>
      <c r="U82" s="152"/>
      <c r="V82" s="6"/>
      <c r="W82" s="249"/>
    </row>
    <row r="83" spans="1:23" s="51" customFormat="1" ht="21" customHeight="1" x14ac:dyDescent="0.25">
      <c r="A83" s="123"/>
      <c r="B83" s="127">
        <v>41040010003</v>
      </c>
      <c r="C83" s="127" t="s">
        <v>35</v>
      </c>
      <c r="D83" s="128" t="s">
        <v>100</v>
      </c>
      <c r="E83" s="88"/>
      <c r="F83" s="125"/>
      <c r="G83" s="86"/>
      <c r="H83" s="149"/>
      <c r="I83" s="117"/>
      <c r="J83" s="114"/>
      <c r="K83" s="115"/>
      <c r="L83" s="87"/>
      <c r="M83" s="126"/>
      <c r="N83" s="117"/>
      <c r="O83" s="146"/>
      <c r="P83" s="146"/>
      <c r="Q83" s="146"/>
      <c r="R83" s="87"/>
      <c r="S83" s="116"/>
      <c r="T83" s="88"/>
      <c r="U83" s="88"/>
      <c r="V83" s="149"/>
      <c r="W83" s="86"/>
    </row>
    <row r="84" spans="1:23" s="51" customFormat="1" ht="27.6" customHeight="1" x14ac:dyDescent="0.25">
      <c r="A84" s="247">
        <v>4143</v>
      </c>
      <c r="B84" s="52"/>
      <c r="C84" s="247" t="s">
        <v>37</v>
      </c>
      <c r="D84" s="276" t="s">
        <v>619</v>
      </c>
      <c r="E84" s="143" t="s">
        <v>614</v>
      </c>
      <c r="F84" s="52"/>
      <c r="G84" s="113"/>
      <c r="H84" s="6"/>
      <c r="I84" s="7">
        <f>SUM(I85:I88)</f>
        <v>2138</v>
      </c>
      <c r="J84" s="135">
        <f>SUM(J85:J88)</f>
        <v>0.97000000000000008</v>
      </c>
      <c r="K84" s="151">
        <f>SUM(K85:K88)</f>
        <v>0</v>
      </c>
      <c r="L84" s="137">
        <f>SUM(L85:L88)</f>
        <v>0.06</v>
      </c>
      <c r="M84" s="278">
        <f>IF(O84&gt;0,L84,"na")</f>
        <v>0.06</v>
      </c>
      <c r="N84" s="7">
        <f>SUM(N85:N88)</f>
        <v>375847981</v>
      </c>
      <c r="O84" s="7">
        <f>SUM(O85:O88)</f>
        <v>375847981</v>
      </c>
      <c r="P84" s="7">
        <f>SUM(P85:P88)</f>
        <v>8864926</v>
      </c>
      <c r="Q84" s="7">
        <f>SUM(Q85:Q88)</f>
        <v>0</v>
      </c>
      <c r="R84" s="142">
        <f>IF(O84=0,0,P84/O84)</f>
        <v>2.3586466997676914E-2</v>
      </c>
      <c r="S84" s="142">
        <f t="shared" ref="R84:S88" si="9">IF(P84=0,0,Q84/P84)</f>
        <v>0</v>
      </c>
      <c r="T84" s="143"/>
      <c r="U84" s="143"/>
      <c r="V84" s="244"/>
      <c r="W84" s="265" t="s">
        <v>98</v>
      </c>
    </row>
    <row r="85" spans="1:23" s="51" customFormat="1" ht="27.6" customHeight="1" x14ac:dyDescent="0.25">
      <c r="A85" s="248"/>
      <c r="B85" s="52"/>
      <c r="C85" s="248"/>
      <c r="D85" s="277"/>
      <c r="E85" s="143" t="s">
        <v>615</v>
      </c>
      <c r="F85" s="52"/>
      <c r="G85" s="113" t="s">
        <v>497</v>
      </c>
      <c r="H85" s="6" t="s">
        <v>498</v>
      </c>
      <c r="I85" s="7">
        <v>1770</v>
      </c>
      <c r="J85" s="135">
        <v>0.4</v>
      </c>
      <c r="K85" s="151">
        <v>0</v>
      </c>
      <c r="L85" s="137">
        <v>0</v>
      </c>
      <c r="M85" s="278"/>
      <c r="N85" s="7">
        <v>179950000</v>
      </c>
      <c r="O85" s="7">
        <v>179950000</v>
      </c>
      <c r="P85" s="7">
        <v>0</v>
      </c>
      <c r="Q85" s="7">
        <v>0</v>
      </c>
      <c r="R85" s="142">
        <f t="shared" si="9"/>
        <v>0</v>
      </c>
      <c r="S85" s="142">
        <f t="shared" si="9"/>
        <v>0</v>
      </c>
      <c r="T85" s="152"/>
      <c r="U85" s="152"/>
      <c r="V85" s="6"/>
      <c r="W85" s="265"/>
    </row>
    <row r="86" spans="1:23" s="51" customFormat="1" ht="27.6" customHeight="1" x14ac:dyDescent="0.25">
      <c r="A86" s="248"/>
      <c r="B86" s="52"/>
      <c r="C86" s="248"/>
      <c r="D86" s="277"/>
      <c r="E86" s="143" t="s">
        <v>616</v>
      </c>
      <c r="F86" s="52"/>
      <c r="G86" s="113" t="s">
        <v>499</v>
      </c>
      <c r="H86" s="6" t="s">
        <v>500</v>
      </c>
      <c r="I86" s="7">
        <v>150</v>
      </c>
      <c r="J86" s="135">
        <v>0.15</v>
      </c>
      <c r="K86" s="151">
        <v>0</v>
      </c>
      <c r="L86" s="137">
        <v>0.06</v>
      </c>
      <c r="M86" s="278"/>
      <c r="N86" s="7">
        <v>111860000</v>
      </c>
      <c r="O86" s="7">
        <v>111860000</v>
      </c>
      <c r="P86" s="7">
        <v>8864926</v>
      </c>
      <c r="Q86" s="7">
        <v>0</v>
      </c>
      <c r="R86" s="142">
        <f t="shared" si="9"/>
        <v>7.925018773466834E-2</v>
      </c>
      <c r="S86" s="142">
        <f t="shared" si="9"/>
        <v>0</v>
      </c>
      <c r="T86" s="152">
        <v>43833</v>
      </c>
      <c r="U86" s="152">
        <v>44196</v>
      </c>
      <c r="V86" s="244"/>
      <c r="W86" s="265"/>
    </row>
    <row r="87" spans="1:23" s="51" customFormat="1" ht="27.6" customHeight="1" x14ac:dyDescent="0.25">
      <c r="A87" s="248"/>
      <c r="B87" s="52"/>
      <c r="C87" s="248"/>
      <c r="D87" s="277"/>
      <c r="E87" s="143" t="s">
        <v>617</v>
      </c>
      <c r="F87" s="52"/>
      <c r="G87" s="113" t="s">
        <v>501</v>
      </c>
      <c r="H87" s="6" t="s">
        <v>502</v>
      </c>
      <c r="I87" s="7">
        <v>150</v>
      </c>
      <c r="J87" s="135">
        <v>0.04</v>
      </c>
      <c r="K87" s="151">
        <v>0</v>
      </c>
      <c r="L87" s="137">
        <v>0</v>
      </c>
      <c r="M87" s="278"/>
      <c r="N87" s="7">
        <v>76020000</v>
      </c>
      <c r="O87" s="7">
        <v>76020000</v>
      </c>
      <c r="P87" s="7">
        <v>0</v>
      </c>
      <c r="Q87" s="7">
        <v>0</v>
      </c>
      <c r="R87" s="142">
        <f t="shared" si="9"/>
        <v>0</v>
      </c>
      <c r="S87" s="142">
        <f t="shared" si="9"/>
        <v>0</v>
      </c>
      <c r="T87" s="152"/>
      <c r="U87" s="152"/>
      <c r="V87" s="6"/>
      <c r="W87" s="265"/>
    </row>
    <row r="88" spans="1:23" s="51" customFormat="1" ht="27.6" customHeight="1" x14ac:dyDescent="0.25">
      <c r="A88" s="249"/>
      <c r="B88" s="52"/>
      <c r="C88" s="249"/>
      <c r="D88" s="279"/>
      <c r="E88" s="143" t="s">
        <v>618</v>
      </c>
      <c r="F88" s="52"/>
      <c r="G88" s="113" t="s">
        <v>503</v>
      </c>
      <c r="H88" s="6" t="s">
        <v>504</v>
      </c>
      <c r="I88" s="7">
        <v>68</v>
      </c>
      <c r="J88" s="135">
        <v>0.38</v>
      </c>
      <c r="K88" s="151">
        <v>0</v>
      </c>
      <c r="L88" s="137">
        <v>0</v>
      </c>
      <c r="M88" s="278"/>
      <c r="N88" s="7">
        <v>8017981</v>
      </c>
      <c r="O88" s="7">
        <v>8017981</v>
      </c>
      <c r="P88" s="7">
        <v>0</v>
      </c>
      <c r="Q88" s="7">
        <v>0</v>
      </c>
      <c r="R88" s="142">
        <f t="shared" si="9"/>
        <v>0</v>
      </c>
      <c r="S88" s="142">
        <f t="shared" si="9"/>
        <v>0</v>
      </c>
      <c r="T88" s="152"/>
      <c r="U88" s="152"/>
      <c r="V88" s="6"/>
      <c r="W88" s="265"/>
    </row>
    <row r="89" spans="1:23" s="51" customFormat="1" ht="24.6" customHeight="1" x14ac:dyDescent="0.25">
      <c r="A89" s="123"/>
      <c r="B89" s="127">
        <v>41040010004</v>
      </c>
      <c r="C89" s="127" t="s">
        <v>35</v>
      </c>
      <c r="D89" s="128" t="s">
        <v>101</v>
      </c>
      <c r="E89" s="88"/>
      <c r="F89" s="125"/>
      <c r="G89" s="86"/>
      <c r="H89" s="149"/>
      <c r="I89" s="117"/>
      <c r="J89" s="114"/>
      <c r="K89" s="114"/>
      <c r="L89" s="87" t="s">
        <v>102</v>
      </c>
      <c r="M89" s="160"/>
      <c r="N89" s="117"/>
      <c r="O89" s="161"/>
      <c r="P89" s="161"/>
      <c r="Q89" s="162"/>
      <c r="R89" s="116"/>
      <c r="S89" s="87"/>
      <c r="T89" s="88"/>
      <c r="U89" s="88"/>
      <c r="V89" s="149"/>
      <c r="W89" s="113"/>
    </row>
    <row r="90" spans="1:23" s="51" customFormat="1" ht="17.45" customHeight="1" x14ac:dyDescent="0.25">
      <c r="A90" s="247">
        <v>4143</v>
      </c>
      <c r="B90" s="52"/>
      <c r="C90" s="247" t="s">
        <v>37</v>
      </c>
      <c r="D90" s="276" t="s">
        <v>103</v>
      </c>
      <c r="E90" s="242" t="s">
        <v>620</v>
      </c>
      <c r="G90" s="113"/>
      <c r="H90" s="6"/>
      <c r="I90" s="7">
        <f>I91</f>
        <v>19153</v>
      </c>
      <c r="J90" s="135">
        <f>SUM(J91:J92)</f>
        <v>1</v>
      </c>
      <c r="K90" s="150">
        <f>SUM(K91:K92)</f>
        <v>15.5</v>
      </c>
      <c r="L90" s="142">
        <f>SUM(L91:L92)</f>
        <v>0.185</v>
      </c>
      <c r="M90" s="278">
        <f>IF(O90&gt;0,L90,"na")</f>
        <v>0.185</v>
      </c>
      <c r="N90" s="7">
        <f>SUM(N91:N92)</f>
        <v>12550581968</v>
      </c>
      <c r="O90" s="7">
        <f>SUM(O91:O92)</f>
        <v>12550581968</v>
      </c>
      <c r="P90" s="7">
        <f>SUM(P91:P92)</f>
        <v>6887155399</v>
      </c>
      <c r="Q90" s="7">
        <f>SUM(Q91:Q92)</f>
        <v>1246400569</v>
      </c>
      <c r="R90" s="142">
        <f t="shared" ref="R90:S92" si="10">IF(O90=0,0,P90/O90)</f>
        <v>0.54875187593372643</v>
      </c>
      <c r="S90" s="142">
        <f t="shared" si="10"/>
        <v>0.18097465452586922</v>
      </c>
      <c r="T90" s="152"/>
      <c r="U90" s="152"/>
      <c r="V90" s="244"/>
      <c r="W90" s="265" t="s">
        <v>98</v>
      </c>
    </row>
    <row r="91" spans="1:23" s="51" customFormat="1" ht="27.6" customHeight="1" x14ac:dyDescent="0.25">
      <c r="A91" s="248"/>
      <c r="B91" s="52"/>
      <c r="C91" s="248"/>
      <c r="D91" s="277"/>
      <c r="E91" s="242" t="s">
        <v>621</v>
      </c>
      <c r="G91" s="113" t="s">
        <v>505</v>
      </c>
      <c r="H91" s="6" t="s">
        <v>104</v>
      </c>
      <c r="I91" s="7">
        <v>19153</v>
      </c>
      <c r="J91" s="135">
        <v>0.98</v>
      </c>
      <c r="K91" s="141">
        <v>15</v>
      </c>
      <c r="L91" s="142">
        <v>0.18</v>
      </c>
      <c r="M91" s="278"/>
      <c r="N91" s="7">
        <v>12514581968</v>
      </c>
      <c r="O91" s="7">
        <v>12514581968</v>
      </c>
      <c r="P91" s="164">
        <v>6881563043</v>
      </c>
      <c r="Q91" s="7">
        <v>1246400569</v>
      </c>
      <c r="R91" s="142">
        <f t="shared" si="10"/>
        <v>0.54988357266717136</v>
      </c>
      <c r="S91" s="142">
        <f t="shared" si="10"/>
        <v>0.18112172499354665</v>
      </c>
      <c r="T91" s="152">
        <v>43864</v>
      </c>
      <c r="U91" s="152">
        <v>43906</v>
      </c>
      <c r="V91" s="244" t="s">
        <v>663</v>
      </c>
      <c r="W91" s="265"/>
    </row>
    <row r="92" spans="1:23" s="51" customFormat="1" ht="27.6" customHeight="1" x14ac:dyDescent="0.25">
      <c r="A92" s="249"/>
      <c r="B92" s="52"/>
      <c r="C92" s="249"/>
      <c r="D92" s="279"/>
      <c r="E92" s="242" t="s">
        <v>622</v>
      </c>
      <c r="G92" s="113" t="s">
        <v>105</v>
      </c>
      <c r="H92" s="6" t="s">
        <v>106</v>
      </c>
      <c r="I92" s="165">
        <v>1</v>
      </c>
      <c r="J92" s="135">
        <v>0.02</v>
      </c>
      <c r="K92" s="246">
        <v>0.5</v>
      </c>
      <c r="L92" s="142">
        <v>5.0000000000000001E-3</v>
      </c>
      <c r="M92" s="278"/>
      <c r="N92" s="7">
        <v>36000000</v>
      </c>
      <c r="O92" s="7">
        <v>36000000</v>
      </c>
      <c r="P92" s="164">
        <v>5592356</v>
      </c>
      <c r="Q92" s="7">
        <v>0</v>
      </c>
      <c r="R92" s="142">
        <f t="shared" si="10"/>
        <v>0.15534322222222222</v>
      </c>
      <c r="S92" s="142">
        <f t="shared" si="10"/>
        <v>0</v>
      </c>
      <c r="T92" s="152">
        <v>44167</v>
      </c>
      <c r="U92" s="152">
        <v>44195</v>
      </c>
      <c r="V92" s="244"/>
      <c r="W92" s="265"/>
    </row>
    <row r="93" spans="1:23" s="51" customFormat="1" ht="17.45" customHeight="1" x14ac:dyDescent="0.25">
      <c r="A93" s="123"/>
      <c r="B93" s="127">
        <v>41040010005</v>
      </c>
      <c r="C93" s="127" t="s">
        <v>35</v>
      </c>
      <c r="D93" s="128" t="s">
        <v>107</v>
      </c>
      <c r="E93" s="88"/>
      <c r="F93" s="125"/>
      <c r="G93" s="113"/>
      <c r="H93" s="6"/>
      <c r="I93" s="117"/>
      <c r="J93" s="114"/>
      <c r="K93" s="115"/>
      <c r="L93" s="87"/>
      <c r="M93" s="126"/>
      <c r="N93" s="117"/>
      <c r="O93" s="86"/>
      <c r="P93" s="86"/>
      <c r="Q93" s="86"/>
      <c r="R93" s="87"/>
      <c r="S93" s="116"/>
      <c r="T93" s="88"/>
      <c r="U93" s="88"/>
      <c r="V93" s="6"/>
      <c r="W93" s="86"/>
    </row>
    <row r="94" spans="1:23" s="51" customFormat="1" ht="16.5" customHeight="1" x14ac:dyDescent="0.25">
      <c r="A94" s="247">
        <v>4143</v>
      </c>
      <c r="B94" s="52"/>
      <c r="C94" s="247" t="s">
        <v>37</v>
      </c>
      <c r="D94" s="261" t="s">
        <v>506</v>
      </c>
      <c r="E94" s="143" t="s">
        <v>623</v>
      </c>
      <c r="F94" s="52"/>
      <c r="G94" s="113"/>
      <c r="H94" s="6"/>
      <c r="I94" s="7">
        <f>SUM(I95:I97)</f>
        <v>11195</v>
      </c>
      <c r="J94" s="135">
        <f>SUM(J95:J97)</f>
        <v>0.99999999999999989</v>
      </c>
      <c r="K94" s="150">
        <f>SUM(K95:K97)</f>
        <v>0</v>
      </c>
      <c r="L94" s="142">
        <f>SUM(L95:L97)</f>
        <v>0</v>
      </c>
      <c r="M94" s="282">
        <f>IF(O94&gt;0,L94,"na")</f>
        <v>0</v>
      </c>
      <c r="N94" s="7">
        <f>SUM(N95:N97)</f>
        <v>425242000</v>
      </c>
      <c r="O94" s="7">
        <f>SUM(O95:O97)</f>
        <v>425242000</v>
      </c>
      <c r="P94" s="7">
        <f>SUM(P95:P97)</f>
        <v>0</v>
      </c>
      <c r="Q94" s="7">
        <f>SUM(Q95:Q97)</f>
        <v>0</v>
      </c>
      <c r="R94" s="142">
        <f t="shared" ref="R94:S97" si="11">IF(O94=0,0,P94/O94)</f>
        <v>0</v>
      </c>
      <c r="S94" s="142">
        <f t="shared" si="11"/>
        <v>0</v>
      </c>
      <c r="T94" s="152"/>
      <c r="U94" s="152"/>
      <c r="V94" s="6"/>
      <c r="W94" s="247" t="s">
        <v>98</v>
      </c>
    </row>
    <row r="95" spans="1:23" s="51" customFormat="1" ht="40.5" x14ac:dyDescent="0.25">
      <c r="A95" s="248"/>
      <c r="B95" s="52"/>
      <c r="C95" s="248"/>
      <c r="D95" s="262"/>
      <c r="E95" s="143" t="s">
        <v>624</v>
      </c>
      <c r="F95" s="52"/>
      <c r="G95" s="113" t="s">
        <v>507</v>
      </c>
      <c r="H95" s="6" t="s">
        <v>108</v>
      </c>
      <c r="I95" s="7">
        <v>7000</v>
      </c>
      <c r="J95" s="135">
        <v>0.6</v>
      </c>
      <c r="K95" s="151">
        <v>0</v>
      </c>
      <c r="L95" s="142">
        <v>0</v>
      </c>
      <c r="M95" s="283"/>
      <c r="N95" s="7">
        <v>350672000</v>
      </c>
      <c r="O95" s="7">
        <v>350672000</v>
      </c>
      <c r="P95" s="7">
        <v>0</v>
      </c>
      <c r="Q95" s="7">
        <v>0</v>
      </c>
      <c r="R95" s="142">
        <f t="shared" si="11"/>
        <v>0</v>
      </c>
      <c r="S95" s="142">
        <f t="shared" si="11"/>
        <v>0</v>
      </c>
      <c r="T95" s="152"/>
      <c r="U95" s="152"/>
      <c r="V95" s="6"/>
      <c r="W95" s="248"/>
    </row>
    <row r="96" spans="1:23" s="51" customFormat="1" ht="67.5" x14ac:dyDescent="0.25">
      <c r="A96" s="248"/>
      <c r="B96" s="52"/>
      <c r="C96" s="248"/>
      <c r="D96" s="262"/>
      <c r="E96" s="143" t="s">
        <v>625</v>
      </c>
      <c r="F96" s="52"/>
      <c r="G96" s="113" t="s">
        <v>509</v>
      </c>
      <c r="H96" s="6" t="s">
        <v>510</v>
      </c>
      <c r="I96" s="7">
        <v>4000</v>
      </c>
      <c r="J96" s="135">
        <v>0.3</v>
      </c>
      <c r="K96" s="151">
        <v>0</v>
      </c>
      <c r="L96" s="142">
        <v>0</v>
      </c>
      <c r="M96" s="283"/>
      <c r="N96" s="7">
        <v>56184000</v>
      </c>
      <c r="O96" s="7">
        <v>56184000</v>
      </c>
      <c r="P96" s="7">
        <v>0</v>
      </c>
      <c r="Q96" s="7">
        <v>0</v>
      </c>
      <c r="R96" s="142">
        <f t="shared" si="11"/>
        <v>0</v>
      </c>
      <c r="S96" s="142">
        <f t="shared" si="11"/>
        <v>0</v>
      </c>
      <c r="T96" s="152"/>
      <c r="U96" s="152"/>
      <c r="V96" s="6"/>
      <c r="W96" s="248"/>
    </row>
    <row r="97" spans="1:23" s="51" customFormat="1" ht="54" x14ac:dyDescent="0.25">
      <c r="A97" s="249"/>
      <c r="B97" s="52"/>
      <c r="C97" s="249"/>
      <c r="D97" s="263"/>
      <c r="E97" s="143" t="s">
        <v>626</v>
      </c>
      <c r="F97" s="52"/>
      <c r="G97" s="113" t="s">
        <v>508</v>
      </c>
      <c r="H97" s="6" t="s">
        <v>109</v>
      </c>
      <c r="I97" s="7">
        <v>195</v>
      </c>
      <c r="J97" s="135">
        <v>0.1</v>
      </c>
      <c r="K97" s="151">
        <v>0</v>
      </c>
      <c r="L97" s="142">
        <v>0</v>
      </c>
      <c r="M97" s="284"/>
      <c r="N97" s="7">
        <v>18386000</v>
      </c>
      <c r="O97" s="7">
        <v>18386000</v>
      </c>
      <c r="P97" s="7">
        <v>0</v>
      </c>
      <c r="Q97" s="7">
        <v>0</v>
      </c>
      <c r="R97" s="142">
        <f t="shared" si="11"/>
        <v>0</v>
      </c>
      <c r="S97" s="142">
        <f t="shared" si="11"/>
        <v>0</v>
      </c>
      <c r="T97" s="152"/>
      <c r="U97" s="152"/>
      <c r="V97" s="6"/>
      <c r="W97" s="249"/>
    </row>
    <row r="98" spans="1:23" s="51" customFormat="1" x14ac:dyDescent="0.25">
      <c r="A98" s="123"/>
      <c r="B98" s="123" t="s">
        <v>110</v>
      </c>
      <c r="C98" s="123" t="s">
        <v>33</v>
      </c>
      <c r="D98" s="124" t="s">
        <v>111</v>
      </c>
      <c r="E98" s="88"/>
      <c r="F98" s="125"/>
      <c r="G98" s="86"/>
      <c r="H98" s="149"/>
      <c r="I98" s="117"/>
      <c r="J98" s="114"/>
      <c r="K98" s="115"/>
      <c r="L98" s="87"/>
      <c r="M98" s="126"/>
      <c r="N98" s="117"/>
      <c r="O98" s="86"/>
      <c r="P98" s="86"/>
      <c r="Q98" s="86"/>
      <c r="R98" s="87"/>
      <c r="S98" s="116"/>
      <c r="T98" s="88"/>
      <c r="U98" s="88"/>
      <c r="V98" s="149"/>
      <c r="W98" s="86"/>
    </row>
    <row r="99" spans="1:23" s="51" customFormat="1" x14ac:dyDescent="0.25">
      <c r="A99" s="123"/>
      <c r="B99" s="127">
        <v>41040020002</v>
      </c>
      <c r="C99" s="127" t="s">
        <v>35</v>
      </c>
      <c r="D99" s="128" t="s">
        <v>112</v>
      </c>
      <c r="E99" s="88"/>
      <c r="F99" s="125"/>
      <c r="G99" s="113"/>
      <c r="H99" s="6"/>
      <c r="I99" s="117"/>
      <c r="J99" s="114"/>
      <c r="K99" s="115"/>
      <c r="L99" s="87"/>
      <c r="M99" s="126"/>
      <c r="N99" s="117"/>
      <c r="O99" s="86"/>
      <c r="P99" s="86"/>
      <c r="Q99" s="86"/>
      <c r="R99" s="87"/>
      <c r="S99" s="116"/>
      <c r="T99" s="88"/>
      <c r="U99" s="88"/>
      <c r="V99" s="6"/>
      <c r="W99" s="86"/>
    </row>
    <row r="100" spans="1:23" s="51" customFormat="1" ht="16.5" customHeight="1" x14ac:dyDescent="0.25">
      <c r="A100" s="285">
        <v>4143</v>
      </c>
      <c r="B100" s="52"/>
      <c r="C100" s="247" t="s">
        <v>37</v>
      </c>
      <c r="D100" s="276" t="s">
        <v>511</v>
      </c>
      <c r="E100" s="143" t="s">
        <v>627</v>
      </c>
      <c r="F100" s="52"/>
      <c r="G100" s="113"/>
      <c r="H100" s="6"/>
      <c r="I100" s="7">
        <f>SUM(I101:I102)</f>
        <v>68</v>
      </c>
      <c r="J100" s="135">
        <f>SUM(J101:J102)</f>
        <v>1</v>
      </c>
      <c r="K100" s="136">
        <f>K101</f>
        <v>0</v>
      </c>
      <c r="L100" s="142">
        <f>SUM(L101:L102)</f>
        <v>0</v>
      </c>
      <c r="M100" s="278">
        <f>IF(O100&gt;0,L100,"na")</f>
        <v>0</v>
      </c>
      <c r="N100" s="7">
        <f>SUM(N101:N102)</f>
        <v>1632104385</v>
      </c>
      <c r="O100" s="7">
        <f>SUM(O101:O102)</f>
        <v>1632104385</v>
      </c>
      <c r="P100" s="7">
        <f>SUM(P101:P102)</f>
        <v>0</v>
      </c>
      <c r="Q100" s="7">
        <f>SUM(Q101:Q102)</f>
        <v>0</v>
      </c>
      <c r="R100" s="142">
        <f t="shared" ref="R100:S102" si="12">IF(O100=0,0,P100/O100)</f>
        <v>0</v>
      </c>
      <c r="S100" s="142">
        <f t="shared" si="12"/>
        <v>0</v>
      </c>
      <c r="T100" s="143"/>
      <c r="U100" s="143"/>
      <c r="V100" s="10"/>
      <c r="W100" s="265" t="s">
        <v>47</v>
      </c>
    </row>
    <row r="101" spans="1:23" s="51" customFormat="1" ht="54" x14ac:dyDescent="0.25">
      <c r="A101" s="286"/>
      <c r="B101" s="52"/>
      <c r="C101" s="248"/>
      <c r="D101" s="277"/>
      <c r="E101" s="143" t="s">
        <v>656</v>
      </c>
      <c r="F101" s="52"/>
      <c r="G101" s="113" t="s">
        <v>512</v>
      </c>
      <c r="H101" s="6" t="s">
        <v>513</v>
      </c>
      <c r="I101" s="7">
        <v>20</v>
      </c>
      <c r="J101" s="135">
        <v>0.55000000000000004</v>
      </c>
      <c r="K101" s="136">
        <v>0</v>
      </c>
      <c r="L101" s="135">
        <v>0</v>
      </c>
      <c r="M101" s="278"/>
      <c r="N101" s="7">
        <v>1224290520</v>
      </c>
      <c r="O101" s="7">
        <v>1224290520</v>
      </c>
      <c r="P101" s="7">
        <v>0</v>
      </c>
      <c r="Q101" s="7">
        <v>0</v>
      </c>
      <c r="R101" s="142">
        <f t="shared" si="12"/>
        <v>0</v>
      </c>
      <c r="S101" s="142">
        <f t="shared" si="12"/>
        <v>0</v>
      </c>
      <c r="T101" s="152"/>
      <c r="U101" s="152"/>
      <c r="V101" s="10"/>
      <c r="W101" s="265"/>
    </row>
    <row r="102" spans="1:23" s="51" customFormat="1" ht="54" x14ac:dyDescent="0.25">
      <c r="A102" s="287"/>
      <c r="B102" s="52"/>
      <c r="C102" s="248"/>
      <c r="D102" s="277"/>
      <c r="E102" s="143" t="s">
        <v>628</v>
      </c>
      <c r="F102" s="52"/>
      <c r="G102" s="113" t="s">
        <v>514</v>
      </c>
      <c r="H102" s="6" t="s">
        <v>515</v>
      </c>
      <c r="I102" s="7">
        <v>48</v>
      </c>
      <c r="J102" s="135">
        <v>0.45</v>
      </c>
      <c r="K102" s="136">
        <v>0</v>
      </c>
      <c r="L102" s="135">
        <v>0</v>
      </c>
      <c r="M102" s="278"/>
      <c r="N102" s="7">
        <v>407813865</v>
      </c>
      <c r="O102" s="7">
        <v>407813865</v>
      </c>
      <c r="P102" s="7">
        <v>0</v>
      </c>
      <c r="Q102" s="7">
        <v>0</v>
      </c>
      <c r="R102" s="142">
        <f t="shared" si="12"/>
        <v>0</v>
      </c>
      <c r="S102" s="142">
        <f t="shared" si="12"/>
        <v>0</v>
      </c>
      <c r="T102" s="152"/>
      <c r="U102" s="152"/>
      <c r="V102" s="10"/>
      <c r="W102" s="265"/>
    </row>
    <row r="103" spans="1:23" s="51" customFormat="1" ht="16.899999999999999" customHeight="1" x14ac:dyDescent="0.25">
      <c r="A103" s="123"/>
      <c r="B103" s="127">
        <v>41040020004</v>
      </c>
      <c r="C103" s="127" t="s">
        <v>35</v>
      </c>
      <c r="D103" s="128" t="s">
        <v>113</v>
      </c>
      <c r="E103" s="88"/>
      <c r="F103" s="125"/>
      <c r="G103" s="113"/>
      <c r="H103" s="6"/>
      <c r="I103" s="117"/>
      <c r="J103" s="114"/>
      <c r="K103" s="115"/>
      <c r="L103" s="87"/>
      <c r="M103" s="126"/>
      <c r="N103" s="117"/>
      <c r="O103" s="86"/>
      <c r="P103" s="86"/>
      <c r="Q103" s="86"/>
      <c r="R103" s="87"/>
      <c r="S103" s="116"/>
      <c r="T103" s="88"/>
      <c r="U103" s="88"/>
      <c r="V103" s="6"/>
      <c r="W103" s="86"/>
    </row>
    <row r="104" spans="1:23" s="51" customFormat="1" ht="16.5" customHeight="1" x14ac:dyDescent="0.25">
      <c r="A104" s="247">
        <v>4143</v>
      </c>
      <c r="B104" s="52"/>
      <c r="C104" s="247" t="s">
        <v>37</v>
      </c>
      <c r="D104" s="276" t="s">
        <v>516</v>
      </c>
      <c r="E104" s="143" t="s">
        <v>629</v>
      </c>
      <c r="F104" s="52"/>
      <c r="G104" s="113"/>
      <c r="H104" s="6"/>
      <c r="I104" s="7">
        <f>I105</f>
        <v>91</v>
      </c>
      <c r="J104" s="135">
        <f>SUM(J105:J106)</f>
        <v>1</v>
      </c>
      <c r="K104" s="136">
        <f>SUM(K105:K106)</f>
        <v>0</v>
      </c>
      <c r="L104" s="135">
        <f>SUM(L105:L106)</f>
        <v>0</v>
      </c>
      <c r="M104" s="288">
        <f>IF(O104&gt;0,L104,"na")</f>
        <v>0</v>
      </c>
      <c r="N104" s="7">
        <f>SUM(N105:N106)</f>
        <v>1256048500</v>
      </c>
      <c r="O104" s="7">
        <f>SUM(O105:O106)</f>
        <v>1256048500</v>
      </c>
      <c r="P104" s="7">
        <f>SUM(P105:P106)</f>
        <v>0</v>
      </c>
      <c r="Q104" s="7">
        <f>SUM(Q105:Q106)</f>
        <v>0</v>
      </c>
      <c r="R104" s="142">
        <f t="shared" ref="R104:S106" si="13">IF(O104=0,0,P104/O104)</f>
        <v>0</v>
      </c>
      <c r="S104" s="142">
        <f t="shared" si="13"/>
        <v>0</v>
      </c>
      <c r="T104" s="143"/>
      <c r="U104" s="143"/>
      <c r="V104" s="6"/>
      <c r="W104" s="265" t="s">
        <v>47</v>
      </c>
    </row>
    <row r="105" spans="1:23" s="51" customFormat="1" ht="40.5" x14ac:dyDescent="0.25">
      <c r="A105" s="248"/>
      <c r="B105" s="52"/>
      <c r="C105" s="248"/>
      <c r="D105" s="277"/>
      <c r="E105" s="143" t="s">
        <v>630</v>
      </c>
      <c r="F105" s="52"/>
      <c r="G105" s="113" t="s">
        <v>517</v>
      </c>
      <c r="H105" s="6" t="s">
        <v>114</v>
      </c>
      <c r="I105" s="7">
        <v>91</v>
      </c>
      <c r="J105" s="135">
        <v>0.6</v>
      </c>
      <c r="K105" s="136">
        <v>0</v>
      </c>
      <c r="L105" s="135">
        <v>0</v>
      </c>
      <c r="M105" s="288"/>
      <c r="N105" s="7">
        <v>760765000</v>
      </c>
      <c r="O105" s="7">
        <v>760765000</v>
      </c>
      <c r="P105" s="7">
        <v>0</v>
      </c>
      <c r="Q105" s="7">
        <v>0</v>
      </c>
      <c r="R105" s="142">
        <f t="shared" si="13"/>
        <v>0</v>
      </c>
      <c r="S105" s="142">
        <f t="shared" si="13"/>
        <v>0</v>
      </c>
      <c r="T105" s="152"/>
      <c r="U105" s="152"/>
      <c r="V105" s="6"/>
      <c r="W105" s="265"/>
    </row>
    <row r="106" spans="1:23" s="51" customFormat="1" ht="67.150000000000006" customHeight="1" x14ac:dyDescent="0.25">
      <c r="A106" s="248"/>
      <c r="B106" s="52"/>
      <c r="C106" s="248"/>
      <c r="D106" s="277"/>
      <c r="E106" s="143" t="s">
        <v>631</v>
      </c>
      <c r="F106" s="52"/>
      <c r="G106" s="113" t="s">
        <v>518</v>
      </c>
      <c r="H106" s="6" t="s">
        <v>519</v>
      </c>
      <c r="I106" s="7">
        <v>91</v>
      </c>
      <c r="J106" s="135">
        <v>0.4</v>
      </c>
      <c r="K106" s="136">
        <v>0</v>
      </c>
      <c r="L106" s="135">
        <v>0</v>
      </c>
      <c r="M106" s="288"/>
      <c r="N106" s="7">
        <v>495283500</v>
      </c>
      <c r="O106" s="7">
        <v>495283500</v>
      </c>
      <c r="P106" s="7">
        <v>0</v>
      </c>
      <c r="Q106" s="7">
        <v>0</v>
      </c>
      <c r="R106" s="142">
        <f t="shared" si="13"/>
        <v>0</v>
      </c>
      <c r="S106" s="142">
        <f t="shared" si="13"/>
        <v>0</v>
      </c>
      <c r="T106" s="152"/>
      <c r="U106" s="152"/>
      <c r="V106" s="6"/>
      <c r="W106" s="265"/>
    </row>
    <row r="107" spans="1:23" s="51" customFormat="1" ht="15.6" customHeight="1" x14ac:dyDescent="0.25">
      <c r="A107" s="123"/>
      <c r="B107" s="127">
        <v>41040020006</v>
      </c>
      <c r="C107" s="127" t="s">
        <v>35</v>
      </c>
      <c r="D107" s="128" t="s">
        <v>115</v>
      </c>
      <c r="E107" s="88"/>
      <c r="F107" s="125"/>
      <c r="G107" s="113"/>
      <c r="H107" s="6"/>
      <c r="I107" s="117"/>
      <c r="J107" s="114"/>
      <c r="K107" s="115"/>
      <c r="L107" s="87"/>
      <c r="M107" s="126"/>
      <c r="N107" s="117"/>
      <c r="O107" s="86"/>
      <c r="P107" s="86"/>
      <c r="Q107" s="146"/>
      <c r="R107" s="87"/>
      <c r="S107" s="116"/>
      <c r="T107" s="88"/>
      <c r="U107" s="88"/>
      <c r="V107" s="6"/>
      <c r="W107" s="86"/>
    </row>
    <row r="108" spans="1:23" s="51" customFormat="1" ht="16.5" customHeight="1" x14ac:dyDescent="0.25">
      <c r="A108" s="247">
        <v>4143</v>
      </c>
      <c r="B108" s="52"/>
      <c r="C108" s="247" t="s">
        <v>37</v>
      </c>
      <c r="D108" s="276" t="s">
        <v>520</v>
      </c>
      <c r="E108" s="143" t="s">
        <v>632</v>
      </c>
      <c r="F108" s="52"/>
      <c r="G108" s="113"/>
      <c r="H108" s="6"/>
      <c r="I108" s="7">
        <f>SUM(I109:I112)</f>
        <v>278</v>
      </c>
      <c r="J108" s="135">
        <f>SUM(J109:J112)</f>
        <v>1</v>
      </c>
      <c r="K108" s="136">
        <f>SUM(K109:K112)</f>
        <v>0</v>
      </c>
      <c r="L108" s="137">
        <f>SUM(L109:L112)</f>
        <v>0</v>
      </c>
      <c r="M108" s="281">
        <f>IF(O108&gt;0,L108,"NA")</f>
        <v>0</v>
      </c>
      <c r="N108" s="7">
        <f>SUM(N109:N112)</f>
        <v>400000000</v>
      </c>
      <c r="O108" s="7">
        <f>SUM(O109:O112)</f>
        <v>400000000</v>
      </c>
      <c r="P108" s="7">
        <f>SUM(P109:P112)</f>
        <v>0</v>
      </c>
      <c r="Q108" s="7">
        <f>SUM(Q109:Q112)</f>
        <v>0</v>
      </c>
      <c r="R108" s="142">
        <f>IF(O108=0,0,P108/O108)</f>
        <v>0</v>
      </c>
      <c r="S108" s="142">
        <f>IF(P108=0,0,Q108/P108)</f>
        <v>0</v>
      </c>
      <c r="T108" s="143"/>
      <c r="U108" s="143"/>
      <c r="V108" s="6"/>
      <c r="W108" s="265" t="s">
        <v>47</v>
      </c>
    </row>
    <row r="109" spans="1:23" s="51" customFormat="1" ht="54" x14ac:dyDescent="0.25">
      <c r="A109" s="248"/>
      <c r="B109" s="52"/>
      <c r="C109" s="248"/>
      <c r="D109" s="277"/>
      <c r="E109" s="143" t="s">
        <v>633</v>
      </c>
      <c r="F109" s="52"/>
      <c r="G109" s="10" t="s">
        <v>521</v>
      </c>
      <c r="H109" s="6" t="s">
        <v>522</v>
      </c>
      <c r="I109" s="7">
        <v>1</v>
      </c>
      <c r="J109" s="135">
        <v>0.15</v>
      </c>
      <c r="K109" s="136">
        <v>0</v>
      </c>
      <c r="L109" s="137">
        <v>0</v>
      </c>
      <c r="M109" s="281"/>
      <c r="N109" s="7">
        <v>15412500</v>
      </c>
      <c r="O109" s="7">
        <v>15412500</v>
      </c>
      <c r="P109" s="7">
        <v>0</v>
      </c>
      <c r="Q109" s="7">
        <v>0</v>
      </c>
      <c r="R109" s="142">
        <f t="shared" ref="R109:S112" si="14">IF(O109=0,0,P109/O109)</f>
        <v>0</v>
      </c>
      <c r="S109" s="142">
        <f t="shared" si="14"/>
        <v>0</v>
      </c>
      <c r="T109" s="152"/>
      <c r="U109" s="152"/>
      <c r="V109" s="6"/>
      <c r="W109" s="265"/>
    </row>
    <row r="110" spans="1:23" s="51" customFormat="1" ht="54" x14ac:dyDescent="0.25">
      <c r="A110" s="248"/>
      <c r="B110" s="52"/>
      <c r="C110" s="248"/>
      <c r="D110" s="277"/>
      <c r="E110" s="143" t="s">
        <v>634</v>
      </c>
      <c r="F110" s="52"/>
      <c r="G110" s="113" t="s">
        <v>523</v>
      </c>
      <c r="H110" s="6" t="s">
        <v>524</v>
      </c>
      <c r="I110" s="7">
        <v>244</v>
      </c>
      <c r="J110" s="135">
        <v>0.4</v>
      </c>
      <c r="K110" s="136">
        <v>0</v>
      </c>
      <c r="L110" s="137">
        <v>0</v>
      </c>
      <c r="M110" s="281"/>
      <c r="N110" s="7">
        <v>158600000</v>
      </c>
      <c r="O110" s="7">
        <v>158600000</v>
      </c>
      <c r="P110" s="7">
        <v>0</v>
      </c>
      <c r="Q110" s="7">
        <v>0</v>
      </c>
      <c r="R110" s="142">
        <f t="shared" si="14"/>
        <v>0</v>
      </c>
      <c r="S110" s="142">
        <f t="shared" si="14"/>
        <v>0</v>
      </c>
      <c r="T110" s="152"/>
      <c r="U110" s="152"/>
      <c r="V110" s="6"/>
      <c r="W110" s="265"/>
    </row>
    <row r="111" spans="1:23" s="51" customFormat="1" ht="54" x14ac:dyDescent="0.25">
      <c r="A111" s="248"/>
      <c r="B111" s="52"/>
      <c r="C111" s="248"/>
      <c r="D111" s="277"/>
      <c r="E111" s="143" t="s">
        <v>635</v>
      </c>
      <c r="F111" s="52"/>
      <c r="G111" s="113" t="s">
        <v>525</v>
      </c>
      <c r="H111" s="6" t="s">
        <v>526</v>
      </c>
      <c r="I111" s="7">
        <v>30</v>
      </c>
      <c r="J111" s="135">
        <v>0.2</v>
      </c>
      <c r="K111" s="136">
        <v>0</v>
      </c>
      <c r="L111" s="137">
        <v>0</v>
      </c>
      <c r="M111" s="281"/>
      <c r="N111" s="7">
        <v>161678750</v>
      </c>
      <c r="O111" s="7">
        <v>161678750</v>
      </c>
      <c r="P111" s="7">
        <v>0</v>
      </c>
      <c r="Q111" s="7">
        <v>0</v>
      </c>
      <c r="R111" s="142">
        <f t="shared" si="14"/>
        <v>0</v>
      </c>
      <c r="S111" s="142">
        <f t="shared" si="14"/>
        <v>0</v>
      </c>
      <c r="T111" s="152"/>
      <c r="U111" s="152"/>
      <c r="V111" s="6"/>
      <c r="W111" s="265"/>
    </row>
    <row r="112" spans="1:23" s="51" customFormat="1" ht="81" x14ac:dyDescent="0.25">
      <c r="A112" s="248"/>
      <c r="B112" s="52"/>
      <c r="C112" s="248"/>
      <c r="D112" s="277"/>
      <c r="E112" s="143" t="s">
        <v>636</v>
      </c>
      <c r="F112" s="52"/>
      <c r="G112" s="113" t="s">
        <v>527</v>
      </c>
      <c r="H112" s="6" t="s">
        <v>528</v>
      </c>
      <c r="I112" s="7">
        <v>3</v>
      </c>
      <c r="J112" s="135">
        <v>0.25</v>
      </c>
      <c r="K112" s="136">
        <v>0</v>
      </c>
      <c r="L112" s="137">
        <v>0</v>
      </c>
      <c r="M112" s="281"/>
      <c r="N112" s="7">
        <v>64308750</v>
      </c>
      <c r="O112" s="7">
        <v>64308750</v>
      </c>
      <c r="P112" s="7">
        <v>0</v>
      </c>
      <c r="Q112" s="7">
        <v>0</v>
      </c>
      <c r="R112" s="142">
        <f t="shared" si="14"/>
        <v>0</v>
      </c>
      <c r="S112" s="142">
        <f t="shared" si="14"/>
        <v>0</v>
      </c>
      <c r="T112" s="152"/>
      <c r="U112" s="152"/>
      <c r="V112" s="6"/>
      <c r="W112" s="265"/>
    </row>
    <row r="113" spans="1:26" s="51" customFormat="1" ht="20.45" customHeight="1" x14ac:dyDescent="0.25">
      <c r="A113" s="123"/>
      <c r="B113" s="123" t="s">
        <v>116</v>
      </c>
      <c r="C113" s="123" t="s">
        <v>33</v>
      </c>
      <c r="D113" s="124" t="s">
        <v>117</v>
      </c>
      <c r="E113" s="88"/>
      <c r="F113" s="125"/>
      <c r="G113" s="113"/>
      <c r="H113" s="6"/>
      <c r="I113" s="117"/>
      <c r="J113" s="114"/>
      <c r="K113" s="115"/>
      <c r="L113" s="87"/>
      <c r="M113" s="126"/>
      <c r="N113" s="117"/>
      <c r="O113" s="86"/>
      <c r="P113" s="86"/>
      <c r="Q113" s="86"/>
      <c r="R113" s="87"/>
      <c r="S113" s="116"/>
      <c r="T113" s="88"/>
      <c r="U113" s="88"/>
      <c r="V113" s="6"/>
      <c r="W113" s="86"/>
    </row>
    <row r="114" spans="1:26" s="51" customFormat="1" ht="19.899999999999999" customHeight="1" x14ac:dyDescent="0.25">
      <c r="A114" s="123"/>
      <c r="B114" s="127">
        <v>41040030001</v>
      </c>
      <c r="C114" s="127" t="s">
        <v>35</v>
      </c>
      <c r="D114" s="127" t="s">
        <v>118</v>
      </c>
      <c r="E114" s="88"/>
      <c r="F114" s="125"/>
      <c r="G114" s="113"/>
      <c r="H114" s="6"/>
      <c r="I114" s="117"/>
      <c r="J114" s="114"/>
      <c r="K114" s="115"/>
      <c r="L114" s="87"/>
      <c r="M114" s="126"/>
      <c r="N114" s="117"/>
      <c r="O114" s="86"/>
      <c r="P114" s="86"/>
      <c r="Q114" s="86"/>
      <c r="R114" s="87"/>
      <c r="S114" s="116"/>
      <c r="T114" s="88"/>
      <c r="U114" s="88"/>
      <c r="V114" s="6"/>
      <c r="W114" s="86"/>
    </row>
    <row r="115" spans="1:26" s="51" customFormat="1" ht="16.5" customHeight="1" x14ac:dyDescent="0.25">
      <c r="A115" s="247">
        <v>4143</v>
      </c>
      <c r="B115" s="52"/>
      <c r="C115" s="247" t="s">
        <v>37</v>
      </c>
      <c r="D115" s="276" t="s">
        <v>529</v>
      </c>
      <c r="E115" s="143" t="s">
        <v>637</v>
      </c>
      <c r="F115" s="52"/>
      <c r="G115" s="113"/>
      <c r="H115" s="6"/>
      <c r="I115" s="7">
        <f>SUM(I116:I118)</f>
        <v>84</v>
      </c>
      <c r="J115" s="135">
        <f>SUM(J116:J118)</f>
        <v>1</v>
      </c>
      <c r="K115" s="136">
        <f>K116</f>
        <v>0</v>
      </c>
      <c r="L115" s="142">
        <f>SUM(L116:L118)</f>
        <v>0</v>
      </c>
      <c r="M115" s="278">
        <f>IF(O115&gt;0,L115,"na")</f>
        <v>0</v>
      </c>
      <c r="N115" s="7">
        <f>SUM(N116:N118)</f>
        <v>587241594</v>
      </c>
      <c r="O115" s="7">
        <f>SUM(O116:O118)</f>
        <v>587241594</v>
      </c>
      <c r="P115" s="7">
        <f>SUM(P116:P118)</f>
        <v>0</v>
      </c>
      <c r="Q115" s="7">
        <f>SUM(Q116:Q118)</f>
        <v>0</v>
      </c>
      <c r="R115" s="142">
        <f>IF(O115=0,0,P115/O115)</f>
        <v>0</v>
      </c>
      <c r="S115" s="142">
        <f t="shared" ref="S115:S118" si="15">IF(P115=0,0,Q115/P115)</f>
        <v>0</v>
      </c>
      <c r="T115" s="143"/>
      <c r="U115" s="143"/>
      <c r="V115" s="10"/>
      <c r="W115" s="265" t="s">
        <v>47</v>
      </c>
    </row>
    <row r="116" spans="1:26" s="51" customFormat="1" ht="52.15" customHeight="1" x14ac:dyDescent="0.25">
      <c r="A116" s="248"/>
      <c r="B116" s="52"/>
      <c r="C116" s="248"/>
      <c r="D116" s="277"/>
      <c r="E116" s="143" t="s">
        <v>638</v>
      </c>
      <c r="F116" s="52"/>
      <c r="G116" s="113" t="s">
        <v>530</v>
      </c>
      <c r="H116" s="6" t="s">
        <v>531</v>
      </c>
      <c r="I116" s="7">
        <v>1</v>
      </c>
      <c r="J116" s="135">
        <v>0.2</v>
      </c>
      <c r="K116" s="136">
        <v>0</v>
      </c>
      <c r="L116" s="137">
        <v>0</v>
      </c>
      <c r="M116" s="278"/>
      <c r="N116" s="7">
        <v>150263672</v>
      </c>
      <c r="O116" s="7">
        <v>150263672</v>
      </c>
      <c r="P116" s="7">
        <v>0</v>
      </c>
      <c r="Q116" s="7">
        <v>0</v>
      </c>
      <c r="R116" s="142">
        <f t="shared" ref="R116:R118" si="16">IF(O116=0,0,P116/O116)</f>
        <v>0</v>
      </c>
      <c r="S116" s="142">
        <f t="shared" si="15"/>
        <v>0</v>
      </c>
      <c r="T116" s="152"/>
      <c r="U116" s="152"/>
      <c r="V116" s="10"/>
      <c r="W116" s="265"/>
    </row>
    <row r="117" spans="1:26" s="51" customFormat="1" ht="72" customHeight="1" x14ac:dyDescent="0.25">
      <c r="A117" s="248"/>
      <c r="B117" s="52"/>
      <c r="C117" s="248"/>
      <c r="D117" s="277"/>
      <c r="E117" s="143" t="s">
        <v>639</v>
      </c>
      <c r="F117" s="52"/>
      <c r="G117" s="113" t="s">
        <v>532</v>
      </c>
      <c r="H117" s="113" t="s">
        <v>533</v>
      </c>
      <c r="I117" s="7">
        <v>20</v>
      </c>
      <c r="J117" s="135">
        <v>0.35</v>
      </c>
      <c r="K117" s="136">
        <v>0</v>
      </c>
      <c r="L117" s="137">
        <v>0</v>
      </c>
      <c r="M117" s="278"/>
      <c r="N117" s="7">
        <v>270000000</v>
      </c>
      <c r="O117" s="7">
        <v>270000000</v>
      </c>
      <c r="P117" s="7">
        <v>0</v>
      </c>
      <c r="Q117" s="7">
        <v>0</v>
      </c>
      <c r="R117" s="142">
        <f t="shared" si="16"/>
        <v>0</v>
      </c>
      <c r="S117" s="142">
        <f t="shared" si="15"/>
        <v>0</v>
      </c>
      <c r="T117" s="152"/>
      <c r="U117" s="152"/>
      <c r="V117" s="10"/>
      <c r="W117" s="265"/>
    </row>
    <row r="118" spans="1:26" s="51" customFormat="1" ht="69" customHeight="1" x14ac:dyDescent="0.25">
      <c r="A118" s="248"/>
      <c r="B118" s="52"/>
      <c r="C118" s="248"/>
      <c r="D118" s="277"/>
      <c r="E118" s="143" t="s">
        <v>640</v>
      </c>
      <c r="F118" s="52"/>
      <c r="G118" s="113" t="s">
        <v>534</v>
      </c>
      <c r="H118" s="6" t="s">
        <v>535</v>
      </c>
      <c r="I118" s="7">
        <v>63</v>
      </c>
      <c r="J118" s="135">
        <v>0.45</v>
      </c>
      <c r="K118" s="136">
        <v>0</v>
      </c>
      <c r="L118" s="137">
        <v>0</v>
      </c>
      <c r="M118" s="278"/>
      <c r="N118" s="7">
        <v>166977922</v>
      </c>
      <c r="O118" s="7">
        <v>166977922</v>
      </c>
      <c r="P118" s="7">
        <v>0</v>
      </c>
      <c r="Q118" s="7">
        <v>0</v>
      </c>
      <c r="R118" s="142">
        <f t="shared" si="16"/>
        <v>0</v>
      </c>
      <c r="S118" s="142">
        <f t="shared" si="15"/>
        <v>0</v>
      </c>
      <c r="T118" s="152"/>
      <c r="U118" s="152"/>
      <c r="V118" s="10"/>
      <c r="W118" s="265"/>
    </row>
    <row r="119" spans="1:26" s="51" customFormat="1" x14ac:dyDescent="0.25">
      <c r="A119" s="123"/>
      <c r="B119" s="127">
        <v>41040030002</v>
      </c>
      <c r="C119" s="127" t="s">
        <v>35</v>
      </c>
      <c r="D119" s="128" t="s">
        <v>119</v>
      </c>
      <c r="E119" s="88"/>
      <c r="F119" s="125"/>
      <c r="G119" s="113"/>
      <c r="H119" s="6"/>
      <c r="I119" s="117"/>
      <c r="J119" s="114"/>
      <c r="K119" s="115"/>
      <c r="L119" s="87"/>
      <c r="M119" s="126"/>
      <c r="N119" s="117"/>
      <c r="O119" s="86"/>
      <c r="P119" s="86"/>
      <c r="Q119" s="86"/>
      <c r="R119" s="87"/>
      <c r="S119" s="116"/>
      <c r="T119" s="88"/>
      <c r="U119" s="88"/>
      <c r="V119" s="6"/>
      <c r="W119" s="86"/>
    </row>
    <row r="120" spans="1:26" s="51" customFormat="1" ht="16.5" customHeight="1" x14ac:dyDescent="0.25">
      <c r="A120" s="247">
        <v>4143</v>
      </c>
      <c r="B120" s="52"/>
      <c r="C120" s="247" t="s">
        <v>37</v>
      </c>
      <c r="D120" s="276" t="s">
        <v>120</v>
      </c>
      <c r="E120" s="143" t="s">
        <v>641</v>
      </c>
      <c r="F120" s="52"/>
      <c r="G120" s="113"/>
      <c r="H120" s="6"/>
      <c r="I120" s="7">
        <f>SUM(I121:I123)</f>
        <v>134</v>
      </c>
      <c r="J120" s="135">
        <f>SUM(J121:J123)</f>
        <v>1</v>
      </c>
      <c r="K120" s="136">
        <f>K123</f>
        <v>0</v>
      </c>
      <c r="L120" s="142">
        <f>SUM(L121:L123)</f>
        <v>0</v>
      </c>
      <c r="M120" s="278">
        <f>IF(O120&gt;0,L120,"na")</f>
        <v>0</v>
      </c>
      <c r="N120" s="7">
        <f>SUM(N121:N123)</f>
        <v>482181600</v>
      </c>
      <c r="O120" s="7">
        <f>SUM(O121:O123)</f>
        <v>482181600</v>
      </c>
      <c r="P120" s="7">
        <f>SUM(P121:P123)</f>
        <v>0</v>
      </c>
      <c r="Q120" s="7">
        <f>SUM(Q121:Q123)</f>
        <v>0</v>
      </c>
      <c r="R120" s="142">
        <f>IF(O120=0,0,P120/O120)</f>
        <v>0</v>
      </c>
      <c r="S120" s="142">
        <f t="shared" ref="S120:S123" si="17">IF(P120=0,0,Q120/P120)</f>
        <v>0</v>
      </c>
      <c r="T120" s="143"/>
      <c r="U120" s="143"/>
      <c r="V120" s="10"/>
      <c r="W120" s="265" t="s">
        <v>47</v>
      </c>
    </row>
    <row r="121" spans="1:26" s="51" customFormat="1" ht="69.75" customHeight="1" x14ac:dyDescent="0.25">
      <c r="A121" s="248"/>
      <c r="B121" s="52"/>
      <c r="C121" s="248"/>
      <c r="D121" s="277"/>
      <c r="E121" s="143" t="s">
        <v>642</v>
      </c>
      <c r="F121" s="52"/>
      <c r="G121" s="113" t="s">
        <v>536</v>
      </c>
      <c r="H121" s="6" t="s">
        <v>537</v>
      </c>
      <c r="I121" s="7">
        <v>70</v>
      </c>
      <c r="J121" s="135">
        <v>0.4</v>
      </c>
      <c r="K121" s="136">
        <v>0</v>
      </c>
      <c r="L121" s="142">
        <v>0</v>
      </c>
      <c r="M121" s="278"/>
      <c r="N121" s="7">
        <v>99153600</v>
      </c>
      <c r="O121" s="7">
        <v>99153600</v>
      </c>
      <c r="P121" s="7">
        <v>0</v>
      </c>
      <c r="Q121" s="7">
        <v>0</v>
      </c>
      <c r="R121" s="142">
        <f t="shared" ref="R121:R123" si="18">IF(O121=0,0,P121/O121)</f>
        <v>0</v>
      </c>
      <c r="S121" s="142">
        <f t="shared" si="17"/>
        <v>0</v>
      </c>
      <c r="T121" s="152"/>
      <c r="U121" s="152"/>
      <c r="V121" s="10"/>
      <c r="W121" s="265"/>
    </row>
    <row r="122" spans="1:26" s="51" customFormat="1" ht="81" customHeight="1" x14ac:dyDescent="0.25">
      <c r="A122" s="248"/>
      <c r="B122" s="52"/>
      <c r="C122" s="248"/>
      <c r="D122" s="277"/>
      <c r="E122" s="143" t="s">
        <v>643</v>
      </c>
      <c r="F122" s="52"/>
      <c r="G122" s="113" t="s">
        <v>538</v>
      </c>
      <c r="H122" s="6" t="s">
        <v>539</v>
      </c>
      <c r="I122" s="7">
        <v>50</v>
      </c>
      <c r="J122" s="135">
        <v>0.35</v>
      </c>
      <c r="K122" s="136">
        <v>0</v>
      </c>
      <c r="L122" s="142">
        <v>0</v>
      </c>
      <c r="M122" s="278"/>
      <c r="N122" s="7">
        <v>198060000</v>
      </c>
      <c r="O122" s="7">
        <v>198060000</v>
      </c>
      <c r="P122" s="7">
        <v>0</v>
      </c>
      <c r="Q122" s="7">
        <v>0</v>
      </c>
      <c r="R122" s="142">
        <f t="shared" si="18"/>
        <v>0</v>
      </c>
      <c r="S122" s="142">
        <f t="shared" si="17"/>
        <v>0</v>
      </c>
      <c r="T122" s="152"/>
      <c r="U122" s="152"/>
      <c r="V122" s="10"/>
      <c r="W122" s="265"/>
    </row>
    <row r="123" spans="1:26" s="51" customFormat="1" ht="80.45" customHeight="1" x14ac:dyDescent="0.25">
      <c r="A123" s="248"/>
      <c r="B123" s="52"/>
      <c r="C123" s="248"/>
      <c r="D123" s="277"/>
      <c r="E123" s="143" t="s">
        <v>655</v>
      </c>
      <c r="F123" s="52"/>
      <c r="G123" s="113" t="s">
        <v>540</v>
      </c>
      <c r="H123" s="6" t="s">
        <v>541</v>
      </c>
      <c r="I123" s="7">
        <v>14</v>
      </c>
      <c r="J123" s="135">
        <v>0.25</v>
      </c>
      <c r="K123" s="136">
        <v>0</v>
      </c>
      <c r="L123" s="142">
        <v>0</v>
      </c>
      <c r="M123" s="278"/>
      <c r="N123" s="7">
        <v>184968000</v>
      </c>
      <c r="O123" s="164">
        <v>184968000</v>
      </c>
      <c r="P123" s="7">
        <v>0</v>
      </c>
      <c r="Q123" s="7">
        <v>0</v>
      </c>
      <c r="R123" s="142">
        <f t="shared" si="18"/>
        <v>0</v>
      </c>
      <c r="S123" s="142">
        <f t="shared" si="17"/>
        <v>0</v>
      </c>
      <c r="T123" s="152"/>
      <c r="U123" s="152"/>
      <c r="V123" s="10"/>
      <c r="W123" s="265"/>
    </row>
    <row r="124" spans="1:26" s="51" customFormat="1" ht="15" customHeight="1" x14ac:dyDescent="0.25">
      <c r="A124" s="123"/>
      <c r="B124" s="127">
        <v>41040030003</v>
      </c>
      <c r="C124" s="127" t="s">
        <v>35</v>
      </c>
      <c r="D124" s="128" t="s">
        <v>121</v>
      </c>
      <c r="E124" s="103"/>
      <c r="F124" s="166"/>
      <c r="G124" s="153"/>
      <c r="H124" s="167"/>
      <c r="I124" s="168"/>
      <c r="J124" s="169"/>
      <c r="K124" s="170"/>
      <c r="L124" s="102"/>
      <c r="M124" s="171"/>
      <c r="N124" s="172"/>
      <c r="O124" s="101"/>
      <c r="P124" s="101"/>
      <c r="Q124" s="101"/>
      <c r="R124" s="102"/>
      <c r="S124" s="173"/>
      <c r="T124" s="103"/>
      <c r="U124" s="103"/>
      <c r="V124" s="167"/>
      <c r="W124" s="101"/>
    </row>
    <row r="125" spans="1:26" s="51" customFormat="1" ht="16.5" customHeight="1" x14ac:dyDescent="0.25">
      <c r="A125" s="289">
        <v>4143</v>
      </c>
      <c r="B125" s="52"/>
      <c r="C125" s="247" t="s">
        <v>37</v>
      </c>
      <c r="D125" s="276" t="s">
        <v>122</v>
      </c>
      <c r="E125" s="174" t="s">
        <v>173</v>
      </c>
      <c r="F125" s="149"/>
      <c r="G125" s="113"/>
      <c r="H125" s="6"/>
      <c r="I125" s="155">
        <f>SUM(I126:I128)</f>
        <v>88</v>
      </c>
      <c r="J125" s="175">
        <f>SUM(J126:J128)</f>
        <v>1</v>
      </c>
      <c r="K125" s="12">
        <f>SUM(K126:K128)</f>
        <v>0</v>
      </c>
      <c r="L125" s="13">
        <f>SUM(L126:L128)</f>
        <v>0</v>
      </c>
      <c r="M125" s="291">
        <f>IF(O125&gt;0,L125,"na")</f>
        <v>0</v>
      </c>
      <c r="N125" s="11">
        <f>SUM(N126:N128)</f>
        <v>249722969</v>
      </c>
      <c r="O125" s="11">
        <f>SUM(O126:O128)</f>
        <v>249722969</v>
      </c>
      <c r="P125" s="11">
        <f>SUM(P126:P128)</f>
        <v>0</v>
      </c>
      <c r="Q125" s="11">
        <f>SUM(Q126:Q128)</f>
        <v>0</v>
      </c>
      <c r="R125" s="13">
        <f>IF(O125=0,0,P125/O125)</f>
        <v>0</v>
      </c>
      <c r="S125" s="13">
        <f>IF(P125=0,0,Q125/P125)</f>
        <v>0</v>
      </c>
      <c r="T125" s="14"/>
      <c r="U125" s="14"/>
      <c r="V125" s="10"/>
      <c r="W125" s="293" t="s">
        <v>123</v>
      </c>
      <c r="X125" s="176"/>
      <c r="Y125" s="176"/>
      <c r="Z125" s="177"/>
    </row>
    <row r="126" spans="1:26" s="51" customFormat="1" ht="54" x14ac:dyDescent="0.25">
      <c r="A126" s="290"/>
      <c r="B126" s="52"/>
      <c r="C126" s="248"/>
      <c r="D126" s="277"/>
      <c r="E126" s="178" t="s">
        <v>174</v>
      </c>
      <c r="F126" s="179"/>
      <c r="G126" s="180" t="s">
        <v>124</v>
      </c>
      <c r="H126" s="181" t="s">
        <v>125</v>
      </c>
      <c r="I126" s="182">
        <v>85</v>
      </c>
      <c r="J126" s="183">
        <v>0.5</v>
      </c>
      <c r="K126" s="12">
        <v>0</v>
      </c>
      <c r="L126" s="13">
        <v>0</v>
      </c>
      <c r="M126" s="291"/>
      <c r="N126" s="11">
        <v>50604301</v>
      </c>
      <c r="O126" s="11">
        <v>50604301</v>
      </c>
      <c r="P126" s="11">
        <v>0</v>
      </c>
      <c r="Q126" s="11">
        <v>0</v>
      </c>
      <c r="R126" s="13">
        <f t="shared" ref="R126:R128" si="19">IF(O126=0,0,P126/O126)</f>
        <v>0</v>
      </c>
      <c r="S126" s="13">
        <f t="shared" ref="S126:S128" si="20">IF(P126=0,0,Q126/P126)</f>
        <v>0</v>
      </c>
      <c r="T126" s="184"/>
      <c r="U126" s="184"/>
      <c r="V126" s="10"/>
      <c r="W126" s="293"/>
      <c r="X126" s="185"/>
      <c r="Y126" s="185"/>
      <c r="Z126" s="186"/>
    </row>
    <row r="127" spans="1:26" s="51" customFormat="1" ht="54" x14ac:dyDescent="0.25">
      <c r="A127" s="290"/>
      <c r="B127" s="52"/>
      <c r="C127" s="248"/>
      <c r="D127" s="277"/>
      <c r="E127" s="174" t="s">
        <v>175</v>
      </c>
      <c r="F127" s="149"/>
      <c r="G127" s="113" t="s">
        <v>176</v>
      </c>
      <c r="H127" s="6" t="s">
        <v>126</v>
      </c>
      <c r="I127" s="155">
        <v>2</v>
      </c>
      <c r="J127" s="175">
        <v>0.4</v>
      </c>
      <c r="K127" s="12">
        <v>0</v>
      </c>
      <c r="L127" s="13">
        <v>0</v>
      </c>
      <c r="M127" s="291"/>
      <c r="N127" s="11">
        <v>187674636</v>
      </c>
      <c r="O127" s="11">
        <v>187674636</v>
      </c>
      <c r="P127" s="11">
        <v>0</v>
      </c>
      <c r="Q127" s="11">
        <v>0</v>
      </c>
      <c r="R127" s="13">
        <f t="shared" si="19"/>
        <v>0</v>
      </c>
      <c r="S127" s="13">
        <f t="shared" si="20"/>
        <v>0</v>
      </c>
      <c r="T127" s="184"/>
      <c r="U127" s="184"/>
      <c r="V127" s="10"/>
      <c r="W127" s="293"/>
      <c r="X127" s="185"/>
      <c r="Y127" s="185"/>
      <c r="Z127" s="186"/>
    </row>
    <row r="128" spans="1:26" s="51" customFormat="1" ht="40.5" x14ac:dyDescent="0.25">
      <c r="A128" s="290"/>
      <c r="B128" s="52"/>
      <c r="C128" s="248"/>
      <c r="D128" s="277"/>
      <c r="E128" s="187" t="s">
        <v>177</v>
      </c>
      <c r="F128" s="188"/>
      <c r="G128" s="154" t="s">
        <v>178</v>
      </c>
      <c r="H128" s="189" t="s">
        <v>179</v>
      </c>
      <c r="I128" s="190">
        <v>1</v>
      </c>
      <c r="J128" s="175">
        <v>0.1</v>
      </c>
      <c r="K128" s="12">
        <v>0</v>
      </c>
      <c r="L128" s="13">
        <v>0</v>
      </c>
      <c r="M128" s="292"/>
      <c r="N128" s="11">
        <v>11444032</v>
      </c>
      <c r="O128" s="11">
        <v>11444032</v>
      </c>
      <c r="P128" s="11">
        <v>0</v>
      </c>
      <c r="Q128" s="11">
        <v>0</v>
      </c>
      <c r="R128" s="13">
        <f t="shared" si="19"/>
        <v>0</v>
      </c>
      <c r="S128" s="13">
        <f t="shared" si="20"/>
        <v>0</v>
      </c>
      <c r="T128" s="184"/>
      <c r="U128" s="184"/>
      <c r="V128" s="10"/>
      <c r="W128" s="293"/>
      <c r="X128" s="191"/>
      <c r="Y128" s="191"/>
      <c r="Z128" s="192"/>
    </row>
    <row r="129" spans="1:23" s="51" customFormat="1" ht="18" customHeight="1" x14ac:dyDescent="0.25">
      <c r="A129" s="123"/>
      <c r="B129" s="127">
        <v>41040030004</v>
      </c>
      <c r="C129" s="127" t="s">
        <v>35</v>
      </c>
      <c r="D129" s="128" t="s">
        <v>127</v>
      </c>
      <c r="E129" s="193"/>
      <c r="F129" s="194"/>
      <c r="G129" s="154"/>
      <c r="H129" s="189"/>
      <c r="I129" s="195"/>
      <c r="J129" s="196"/>
      <c r="K129" s="197"/>
      <c r="L129" s="198"/>
      <c r="M129" s="199"/>
      <c r="N129" s="195"/>
      <c r="O129" s="193"/>
      <c r="P129" s="193"/>
      <c r="Q129" s="193"/>
      <c r="R129" s="198"/>
      <c r="S129" s="200"/>
      <c r="T129" s="193"/>
      <c r="U129" s="193"/>
      <c r="V129" s="201"/>
      <c r="W129" s="202"/>
    </row>
    <row r="130" spans="1:23" s="51" customFormat="1" ht="16.149999999999999" customHeight="1" x14ac:dyDescent="0.25">
      <c r="A130" s="289">
        <v>4143</v>
      </c>
      <c r="B130" s="52"/>
      <c r="C130" s="247" t="s">
        <v>37</v>
      </c>
      <c r="D130" s="266" t="s">
        <v>180</v>
      </c>
      <c r="E130" s="143" t="s">
        <v>551</v>
      </c>
      <c r="F130" s="52"/>
      <c r="G130" s="113"/>
      <c r="H130" s="6"/>
      <c r="I130" s="7">
        <f>SUM(I131:I132)</f>
        <v>28</v>
      </c>
      <c r="J130" s="13">
        <f>SUM(J131:J132)</f>
        <v>1</v>
      </c>
      <c r="K130" s="136">
        <f>SUM(K131:K132)</f>
        <v>0</v>
      </c>
      <c r="L130" s="13">
        <f>SUM(L131:L132)</f>
        <v>0</v>
      </c>
      <c r="M130" s="295">
        <f>IF(P130=0,L130,"na")</f>
        <v>0</v>
      </c>
      <c r="N130" s="11">
        <f>SUM(N131:N132)</f>
        <v>2485879813</v>
      </c>
      <c r="O130" s="11">
        <f>SUM(O131:O132)</f>
        <v>7336879813</v>
      </c>
      <c r="P130" s="11">
        <f>SUM(P131:P132)</f>
        <v>0</v>
      </c>
      <c r="Q130" s="11">
        <f>SUM(Q131:Q133)</f>
        <v>0</v>
      </c>
      <c r="R130" s="13">
        <f>IF(O130=0,0,P130/O130)</f>
        <v>0</v>
      </c>
      <c r="S130" s="13">
        <f>IF(P130=0,0,Q130/P130)</f>
        <v>0</v>
      </c>
      <c r="T130" s="184"/>
      <c r="U130" s="184"/>
      <c r="V130" s="10"/>
      <c r="W130" s="265" t="s">
        <v>128</v>
      </c>
    </row>
    <row r="131" spans="1:23" s="51" customFormat="1" ht="81" x14ac:dyDescent="0.25">
      <c r="A131" s="290"/>
      <c r="B131" s="52"/>
      <c r="C131" s="248"/>
      <c r="D131" s="294"/>
      <c r="E131" s="143" t="s">
        <v>654</v>
      </c>
      <c r="F131" s="203"/>
      <c r="G131" s="204" t="s">
        <v>181</v>
      </c>
      <c r="H131" s="6" t="s">
        <v>183</v>
      </c>
      <c r="I131" s="7">
        <v>27</v>
      </c>
      <c r="J131" s="205">
        <v>0.75</v>
      </c>
      <c r="K131" s="12">
        <v>0</v>
      </c>
      <c r="L131" s="13">
        <v>0</v>
      </c>
      <c r="M131" s="291"/>
      <c r="N131" s="11">
        <v>1743539701</v>
      </c>
      <c r="O131" s="11">
        <v>6594539701</v>
      </c>
      <c r="P131" s="11">
        <f t="shared" ref="P131:P132" si="21">SUM(P132:P133)</f>
        <v>0</v>
      </c>
      <c r="Q131" s="11">
        <f t="shared" ref="Q131:Q132" si="22">SUM(Q132:Q134)</f>
        <v>0</v>
      </c>
      <c r="R131" s="13">
        <f t="shared" ref="R131:R132" si="23">IF(O131=0,0,P131/O131)</f>
        <v>0</v>
      </c>
      <c r="S131" s="13">
        <f t="shared" ref="S131:S132" si="24">IF(P131=0,0,Q131/P131)</f>
        <v>0</v>
      </c>
      <c r="T131" s="184"/>
      <c r="U131" s="184"/>
      <c r="V131" s="10"/>
      <c r="W131" s="265"/>
    </row>
    <row r="132" spans="1:23" s="51" customFormat="1" ht="54" x14ac:dyDescent="0.25">
      <c r="A132" s="290"/>
      <c r="B132" s="52"/>
      <c r="C132" s="248"/>
      <c r="D132" s="294"/>
      <c r="E132" s="143" t="s">
        <v>653</v>
      </c>
      <c r="F132" s="52"/>
      <c r="G132" s="189" t="s">
        <v>182</v>
      </c>
      <c r="H132" s="6" t="s">
        <v>129</v>
      </c>
      <c r="I132" s="7">
        <v>1</v>
      </c>
      <c r="J132" s="13">
        <v>0.25</v>
      </c>
      <c r="K132" s="12">
        <v>0</v>
      </c>
      <c r="L132" s="13">
        <v>0</v>
      </c>
      <c r="M132" s="291"/>
      <c r="N132" s="11">
        <v>742340112</v>
      </c>
      <c r="O132" s="11">
        <v>742340112</v>
      </c>
      <c r="P132" s="11">
        <f t="shared" si="21"/>
        <v>0</v>
      </c>
      <c r="Q132" s="11">
        <f t="shared" si="22"/>
        <v>0</v>
      </c>
      <c r="R132" s="13">
        <f t="shared" si="23"/>
        <v>0</v>
      </c>
      <c r="S132" s="13">
        <f t="shared" si="24"/>
        <v>0</v>
      </c>
      <c r="T132" s="184"/>
      <c r="U132" s="184"/>
      <c r="V132" s="10"/>
      <c r="W132" s="265"/>
    </row>
    <row r="133" spans="1:23" s="51" customFormat="1" ht="16.5" customHeight="1" x14ac:dyDescent="0.25">
      <c r="A133" s="289">
        <v>4143</v>
      </c>
      <c r="B133" s="52"/>
      <c r="C133" s="247" t="s">
        <v>37</v>
      </c>
      <c r="D133" s="266" t="s">
        <v>184</v>
      </c>
      <c r="E133" s="143" t="s">
        <v>185</v>
      </c>
      <c r="F133" s="6"/>
      <c r="G133" s="6"/>
      <c r="H133" s="6"/>
      <c r="I133" s="7">
        <v>2</v>
      </c>
      <c r="J133" s="13">
        <v>1</v>
      </c>
      <c r="K133" s="12">
        <f>SUM(K134:K135)</f>
        <v>0</v>
      </c>
      <c r="L133" s="13">
        <f>SUM(L134:L135)</f>
        <v>0</v>
      </c>
      <c r="M133" s="295">
        <f>IF(O133&gt;0,L133,"na")</f>
        <v>0</v>
      </c>
      <c r="N133" s="11">
        <f>SUM(N134:N135)</f>
        <v>245802485</v>
      </c>
      <c r="O133" s="11">
        <v>245802485</v>
      </c>
      <c r="P133" s="11">
        <f>SUM(P134:P135)</f>
        <v>0</v>
      </c>
      <c r="Q133" s="11">
        <f>SUM(Q134:Q136)</f>
        <v>0</v>
      </c>
      <c r="R133" s="13">
        <f>IF(O133=0,0,P133/O133)</f>
        <v>0</v>
      </c>
      <c r="S133" s="13">
        <f>IF(P133=0,0,Q133/P133)</f>
        <v>0</v>
      </c>
      <c r="T133" s="14"/>
      <c r="U133" s="184"/>
      <c r="V133" s="10"/>
      <c r="W133" s="265" t="s">
        <v>128</v>
      </c>
    </row>
    <row r="134" spans="1:23" s="51" customFormat="1" ht="72" customHeight="1" x14ac:dyDescent="0.25">
      <c r="A134" s="290"/>
      <c r="B134" s="52"/>
      <c r="C134" s="248"/>
      <c r="D134" s="294"/>
      <c r="E134" s="143" t="s">
        <v>186</v>
      </c>
      <c r="F134" s="6"/>
      <c r="G134" s="113" t="s">
        <v>187</v>
      </c>
      <c r="H134" s="113" t="s">
        <v>188</v>
      </c>
      <c r="I134" s="7">
        <v>1</v>
      </c>
      <c r="J134" s="13">
        <v>0.67</v>
      </c>
      <c r="K134" s="12">
        <v>0</v>
      </c>
      <c r="L134" s="13">
        <v>0</v>
      </c>
      <c r="M134" s="291"/>
      <c r="N134" s="11">
        <v>165802485</v>
      </c>
      <c r="O134" s="11">
        <v>165802485</v>
      </c>
      <c r="P134" s="11">
        <f t="shared" ref="P134:P135" si="25">SUM(P135:P136)</f>
        <v>0</v>
      </c>
      <c r="Q134" s="11">
        <f t="shared" ref="Q134:Q135" si="26">SUM(Q135:Q137)</f>
        <v>0</v>
      </c>
      <c r="R134" s="13">
        <f t="shared" ref="R134:R135" si="27">IF(O134=0,0,P134/O134)</f>
        <v>0</v>
      </c>
      <c r="S134" s="13">
        <f t="shared" ref="S134:S135" si="28">IF(P134=0,0,Q134/P134)</f>
        <v>0</v>
      </c>
      <c r="T134" s="14"/>
      <c r="U134" s="184"/>
      <c r="V134" s="10"/>
      <c r="W134" s="265"/>
    </row>
    <row r="135" spans="1:23" s="51" customFormat="1" ht="54" x14ac:dyDescent="0.25">
      <c r="A135" s="296"/>
      <c r="B135" s="52"/>
      <c r="C135" s="249"/>
      <c r="D135" s="267"/>
      <c r="E135" s="143" t="s">
        <v>189</v>
      </c>
      <c r="F135" s="6"/>
      <c r="G135" s="6" t="s">
        <v>190</v>
      </c>
      <c r="H135" s="6" t="s">
        <v>191</v>
      </c>
      <c r="I135" s="7">
        <v>1</v>
      </c>
      <c r="J135" s="13">
        <v>0.33</v>
      </c>
      <c r="K135" s="12">
        <v>0</v>
      </c>
      <c r="L135" s="13">
        <v>0</v>
      </c>
      <c r="M135" s="291"/>
      <c r="N135" s="11">
        <v>80000000</v>
      </c>
      <c r="O135" s="11">
        <v>80000000</v>
      </c>
      <c r="P135" s="11">
        <f t="shared" si="25"/>
        <v>0</v>
      </c>
      <c r="Q135" s="11">
        <f t="shared" si="26"/>
        <v>0</v>
      </c>
      <c r="R135" s="13">
        <f t="shared" si="27"/>
        <v>0</v>
      </c>
      <c r="S135" s="13">
        <f t="shared" si="28"/>
        <v>0</v>
      </c>
      <c r="T135" s="184"/>
      <c r="U135" s="184"/>
      <c r="V135" s="206"/>
      <c r="W135" s="265"/>
    </row>
    <row r="136" spans="1:23" s="51" customFormat="1" ht="18.600000000000001" customHeight="1" x14ac:dyDescent="0.25">
      <c r="A136" s="289">
        <v>4143</v>
      </c>
      <c r="B136" s="52"/>
      <c r="C136" s="247" t="s">
        <v>37</v>
      </c>
      <c r="D136" s="266" t="s">
        <v>192</v>
      </c>
      <c r="E136" s="143" t="s">
        <v>193</v>
      </c>
      <c r="F136" s="6"/>
      <c r="G136" s="6"/>
      <c r="H136" s="6"/>
      <c r="I136" s="7"/>
      <c r="J136" s="13">
        <f>SUM(J137)</f>
        <v>1</v>
      </c>
      <c r="K136" s="12">
        <f>SUM(K137)</f>
        <v>0</v>
      </c>
      <c r="L136" s="13">
        <f>SUM(L137)</f>
        <v>0</v>
      </c>
      <c r="M136" s="295">
        <f>IF(O136&gt;0,L136,"na")</f>
        <v>0</v>
      </c>
      <c r="N136" s="11">
        <f>SUM(N137)</f>
        <v>475209715</v>
      </c>
      <c r="O136" s="11">
        <f>SUM(O137)</f>
        <v>475209715</v>
      </c>
      <c r="P136" s="11">
        <v>0</v>
      </c>
      <c r="Q136" s="11">
        <v>0</v>
      </c>
      <c r="R136" s="13">
        <f t="shared" ref="R136:R144" si="29">IF(O136=0,0,P136/O136)</f>
        <v>0</v>
      </c>
      <c r="S136" s="13">
        <f t="shared" ref="S136:S144" si="30">IF(P136=0,0,Q136/P136)</f>
        <v>0</v>
      </c>
      <c r="T136" s="14"/>
      <c r="U136" s="14"/>
      <c r="V136" s="10"/>
      <c r="W136" s="265" t="s">
        <v>128</v>
      </c>
    </row>
    <row r="137" spans="1:23" s="51" customFormat="1" ht="80.45" customHeight="1" x14ac:dyDescent="0.25">
      <c r="A137" s="290"/>
      <c r="B137" s="52"/>
      <c r="C137" s="248"/>
      <c r="D137" s="267"/>
      <c r="E137" s="143" t="s">
        <v>194</v>
      </c>
      <c r="F137" s="6"/>
      <c r="G137" s="6" t="s">
        <v>195</v>
      </c>
      <c r="H137" s="6" t="s">
        <v>196</v>
      </c>
      <c r="I137" s="7">
        <v>1</v>
      </c>
      <c r="J137" s="13">
        <v>1</v>
      </c>
      <c r="K137" s="12">
        <v>0</v>
      </c>
      <c r="L137" s="13">
        <v>0</v>
      </c>
      <c r="M137" s="291"/>
      <c r="N137" s="207">
        <v>475209715</v>
      </c>
      <c r="O137" s="11">
        <v>475209715</v>
      </c>
      <c r="P137" s="11">
        <f>SUM(P136)</f>
        <v>0</v>
      </c>
      <c r="Q137" s="11">
        <f>SUM(Q136)</f>
        <v>0</v>
      </c>
      <c r="R137" s="13">
        <f t="shared" si="29"/>
        <v>0</v>
      </c>
      <c r="S137" s="13">
        <f t="shared" si="30"/>
        <v>0</v>
      </c>
      <c r="T137" s="184"/>
      <c r="U137" s="184"/>
      <c r="V137" s="206"/>
      <c r="W137" s="265"/>
    </row>
    <row r="138" spans="1:23" s="51" customFormat="1" ht="21" customHeight="1" x14ac:dyDescent="0.25">
      <c r="A138" s="289">
        <v>4143</v>
      </c>
      <c r="B138" s="52"/>
      <c r="C138" s="247" t="s">
        <v>37</v>
      </c>
      <c r="D138" s="266" t="s">
        <v>197</v>
      </c>
      <c r="E138" s="143" t="s">
        <v>198</v>
      </c>
      <c r="F138" s="6"/>
      <c r="G138" s="6"/>
      <c r="H138" s="6"/>
      <c r="I138" s="7">
        <v>1</v>
      </c>
      <c r="J138" s="13">
        <v>1</v>
      </c>
      <c r="K138" s="12">
        <f>SUM(K139)</f>
        <v>0</v>
      </c>
      <c r="L138" s="13">
        <f>SUM(L139)</f>
        <v>0</v>
      </c>
      <c r="M138" s="297">
        <f>IF(O138&gt;0,L138,"na")</f>
        <v>0</v>
      </c>
      <c r="N138" s="11">
        <f>SUM(N139)</f>
        <v>180000000</v>
      </c>
      <c r="O138" s="11">
        <f>SUM(O139)</f>
        <v>180000000</v>
      </c>
      <c r="P138" s="11">
        <f>SUM(P139)</f>
        <v>0</v>
      </c>
      <c r="Q138" s="11">
        <f>SUM(Q139)</f>
        <v>0</v>
      </c>
      <c r="R138" s="13">
        <f t="shared" si="29"/>
        <v>0</v>
      </c>
      <c r="S138" s="13">
        <f t="shared" si="30"/>
        <v>0</v>
      </c>
      <c r="T138" s="184"/>
      <c r="U138" s="184"/>
      <c r="V138" s="206"/>
      <c r="W138" s="265" t="s">
        <v>128</v>
      </c>
    </row>
    <row r="139" spans="1:23" s="51" customFormat="1" ht="33" customHeight="1" x14ac:dyDescent="0.25">
      <c r="A139" s="296"/>
      <c r="B139" s="52"/>
      <c r="C139" s="249"/>
      <c r="D139" s="267"/>
      <c r="E139" s="143" t="s">
        <v>199</v>
      </c>
      <c r="F139" s="6"/>
      <c r="G139" s="6" t="s">
        <v>200</v>
      </c>
      <c r="H139" s="6" t="s">
        <v>201</v>
      </c>
      <c r="I139" s="7">
        <v>1</v>
      </c>
      <c r="J139" s="13">
        <v>1</v>
      </c>
      <c r="K139" s="12"/>
      <c r="L139" s="13"/>
      <c r="M139" s="297"/>
      <c r="N139" s="207">
        <v>180000000</v>
      </c>
      <c r="O139" s="11">
        <v>180000000</v>
      </c>
      <c r="P139" s="11">
        <f>SUM(P140)</f>
        <v>0</v>
      </c>
      <c r="Q139" s="11">
        <f>SUM(Q140)</f>
        <v>0</v>
      </c>
      <c r="R139" s="13">
        <f t="shared" si="29"/>
        <v>0</v>
      </c>
      <c r="S139" s="13">
        <f t="shared" si="30"/>
        <v>0</v>
      </c>
      <c r="T139" s="184"/>
      <c r="U139" s="184"/>
      <c r="V139" s="206"/>
      <c r="W139" s="265"/>
    </row>
    <row r="140" spans="1:23" s="51" customFormat="1" ht="16.5" customHeight="1" x14ac:dyDescent="0.25">
      <c r="A140" s="289">
        <v>4143</v>
      </c>
      <c r="B140" s="52"/>
      <c r="C140" s="247" t="s">
        <v>37</v>
      </c>
      <c r="D140" s="266" t="s">
        <v>202</v>
      </c>
      <c r="E140" s="143" t="s">
        <v>203</v>
      </c>
      <c r="F140" s="6"/>
      <c r="G140" s="6"/>
      <c r="H140" s="6"/>
      <c r="I140" s="7">
        <v>1</v>
      </c>
      <c r="J140" s="13">
        <v>1</v>
      </c>
      <c r="K140" s="12">
        <f>SUM(K141)</f>
        <v>0</v>
      </c>
      <c r="L140" s="13">
        <f>SUM(L141)</f>
        <v>0</v>
      </c>
      <c r="M140" s="297">
        <f>IF(O140&gt;0,L140,"na")</f>
        <v>0</v>
      </c>
      <c r="N140" s="11">
        <f>+SUM(N141)</f>
        <v>130920057</v>
      </c>
      <c r="O140" s="11">
        <v>130920057</v>
      </c>
      <c r="P140" s="11">
        <v>0</v>
      </c>
      <c r="Q140" s="11">
        <v>0</v>
      </c>
      <c r="R140" s="13">
        <f t="shared" si="29"/>
        <v>0</v>
      </c>
      <c r="S140" s="13">
        <f t="shared" si="30"/>
        <v>0</v>
      </c>
      <c r="T140" s="184"/>
      <c r="U140" s="184"/>
      <c r="V140" s="208"/>
      <c r="W140" s="265" t="s">
        <v>128</v>
      </c>
    </row>
    <row r="141" spans="1:23" s="51" customFormat="1" ht="67.5" x14ac:dyDescent="0.25">
      <c r="A141" s="296"/>
      <c r="B141" s="52"/>
      <c r="C141" s="249"/>
      <c r="D141" s="267"/>
      <c r="E141" s="143" t="s">
        <v>204</v>
      </c>
      <c r="F141" s="6"/>
      <c r="G141" s="6" t="s">
        <v>205</v>
      </c>
      <c r="H141" s="6" t="s">
        <v>206</v>
      </c>
      <c r="I141" s="7">
        <v>1</v>
      </c>
      <c r="J141" s="13">
        <v>1</v>
      </c>
      <c r="K141" s="12">
        <v>0</v>
      </c>
      <c r="L141" s="13">
        <v>0</v>
      </c>
      <c r="M141" s="297"/>
      <c r="N141" s="207">
        <v>130920057</v>
      </c>
      <c r="O141" s="11">
        <v>130920057</v>
      </c>
      <c r="P141" s="11">
        <v>0</v>
      </c>
      <c r="Q141" s="11">
        <v>0</v>
      </c>
      <c r="R141" s="13">
        <f t="shared" si="29"/>
        <v>0</v>
      </c>
      <c r="S141" s="13">
        <f t="shared" si="30"/>
        <v>0</v>
      </c>
      <c r="T141" s="184"/>
      <c r="U141" s="184"/>
      <c r="V141" s="206"/>
      <c r="W141" s="265"/>
    </row>
    <row r="142" spans="1:23" s="51" customFormat="1" ht="27" customHeight="1" x14ac:dyDescent="0.25">
      <c r="A142" s="289">
        <v>4143</v>
      </c>
      <c r="B142" s="52"/>
      <c r="C142" s="247" t="s">
        <v>37</v>
      </c>
      <c r="D142" s="266" t="s">
        <v>207</v>
      </c>
      <c r="E142" s="143" t="s">
        <v>208</v>
      </c>
      <c r="F142" s="6"/>
      <c r="G142" s="6"/>
      <c r="H142" s="6"/>
      <c r="I142" s="7">
        <v>1</v>
      </c>
      <c r="J142" s="13">
        <v>1</v>
      </c>
      <c r="K142" s="12">
        <f>SUM(K143)</f>
        <v>0</v>
      </c>
      <c r="L142" s="13">
        <f>SUM(L143)</f>
        <v>0</v>
      </c>
      <c r="M142" s="297">
        <f>IF(O142&gt;0,L142,"na")</f>
        <v>0</v>
      </c>
      <c r="N142" s="11">
        <v>400000000</v>
      </c>
      <c r="O142" s="11">
        <v>400000000</v>
      </c>
      <c r="P142" s="11">
        <f t="shared" ref="P142:Q144" si="31">SUM(P143)</f>
        <v>0</v>
      </c>
      <c r="Q142" s="11">
        <f t="shared" si="31"/>
        <v>0</v>
      </c>
      <c r="R142" s="13">
        <f t="shared" si="29"/>
        <v>0</v>
      </c>
      <c r="S142" s="13">
        <f t="shared" si="30"/>
        <v>0</v>
      </c>
      <c r="T142" s="14"/>
      <c r="U142" s="14"/>
      <c r="V142" s="10"/>
      <c r="W142" s="265" t="s">
        <v>128</v>
      </c>
    </row>
    <row r="143" spans="1:23" s="51" customFormat="1" ht="67.5" x14ac:dyDescent="0.25">
      <c r="A143" s="296"/>
      <c r="B143" s="52"/>
      <c r="C143" s="249"/>
      <c r="D143" s="267"/>
      <c r="E143" s="143" t="s">
        <v>208</v>
      </c>
      <c r="F143" s="6"/>
      <c r="G143" s="6" t="s">
        <v>209</v>
      </c>
      <c r="H143" s="6" t="s">
        <v>210</v>
      </c>
      <c r="I143" s="7">
        <v>1</v>
      </c>
      <c r="J143" s="13">
        <v>1</v>
      </c>
      <c r="K143" s="12">
        <v>0</v>
      </c>
      <c r="L143" s="13">
        <v>0</v>
      </c>
      <c r="M143" s="297"/>
      <c r="N143" s="11">
        <v>400000000</v>
      </c>
      <c r="O143" s="11">
        <v>400000000</v>
      </c>
      <c r="P143" s="11">
        <f t="shared" si="31"/>
        <v>0</v>
      </c>
      <c r="Q143" s="11">
        <f t="shared" si="31"/>
        <v>0</v>
      </c>
      <c r="R143" s="13">
        <f t="shared" si="29"/>
        <v>0</v>
      </c>
      <c r="S143" s="13">
        <f t="shared" si="30"/>
        <v>0</v>
      </c>
      <c r="T143" s="184"/>
      <c r="U143" s="184"/>
      <c r="V143" s="206"/>
      <c r="W143" s="265"/>
    </row>
    <row r="144" spans="1:23" s="51" customFormat="1" ht="16.5" customHeight="1" x14ac:dyDescent="0.25">
      <c r="A144" s="289">
        <v>4143</v>
      </c>
      <c r="B144" s="52"/>
      <c r="C144" s="247" t="s">
        <v>37</v>
      </c>
      <c r="D144" s="247" t="s">
        <v>211</v>
      </c>
      <c r="E144" s="143" t="s">
        <v>212</v>
      </c>
      <c r="F144" s="6"/>
      <c r="G144" s="6"/>
      <c r="H144" s="6"/>
      <c r="I144" s="7">
        <f>SUM(I145:I146)</f>
        <v>6</v>
      </c>
      <c r="J144" s="13">
        <f>SUM(J145:J146)</f>
        <v>1</v>
      </c>
      <c r="K144" s="12">
        <f>SUM(K145)</f>
        <v>0</v>
      </c>
      <c r="L144" s="13">
        <f>SUM(L145)</f>
        <v>0</v>
      </c>
      <c r="M144" s="297">
        <f>IF(O144&gt;0,L144,"na")</f>
        <v>0</v>
      </c>
      <c r="N144" s="11">
        <f>SUM(N145:N146)</f>
        <v>555000000</v>
      </c>
      <c r="O144" s="11">
        <f>SUM(O145:O146)</f>
        <v>555000000</v>
      </c>
      <c r="P144" s="11">
        <f t="shared" si="31"/>
        <v>0</v>
      </c>
      <c r="Q144" s="11">
        <f t="shared" si="31"/>
        <v>0</v>
      </c>
      <c r="R144" s="13">
        <f t="shared" si="29"/>
        <v>0</v>
      </c>
      <c r="S144" s="13">
        <f t="shared" si="30"/>
        <v>0</v>
      </c>
      <c r="T144" s="14"/>
      <c r="U144" s="14"/>
      <c r="V144" s="206"/>
      <c r="W144" s="265" t="s">
        <v>128</v>
      </c>
    </row>
    <row r="145" spans="1:23" s="51" customFormat="1" ht="54" x14ac:dyDescent="0.25">
      <c r="A145" s="290"/>
      <c r="B145" s="52"/>
      <c r="C145" s="248"/>
      <c r="D145" s="248"/>
      <c r="E145" s="143" t="s">
        <v>213</v>
      </c>
      <c r="F145" s="6"/>
      <c r="G145" s="6" t="s">
        <v>214</v>
      </c>
      <c r="H145" s="6" t="s">
        <v>215</v>
      </c>
      <c r="I145" s="7">
        <v>3</v>
      </c>
      <c r="J145" s="13">
        <v>0.62</v>
      </c>
      <c r="K145" s="12">
        <v>0</v>
      </c>
      <c r="L145" s="13">
        <v>0</v>
      </c>
      <c r="M145" s="297"/>
      <c r="N145" s="11">
        <v>345000000</v>
      </c>
      <c r="O145" s="11">
        <v>345000000</v>
      </c>
      <c r="P145" s="11">
        <f t="shared" ref="P145:P146" si="32">SUM(P146)</f>
        <v>0</v>
      </c>
      <c r="Q145" s="11">
        <f t="shared" ref="Q145:Q146" si="33">SUM(Q146)</f>
        <v>0</v>
      </c>
      <c r="R145" s="13">
        <f t="shared" ref="R145:R146" si="34">IF(O145=0,0,P145/O145)</f>
        <v>0</v>
      </c>
      <c r="S145" s="13">
        <f t="shared" ref="S145:S146" si="35">IF(P145=0,0,Q145/P145)</f>
        <v>0</v>
      </c>
      <c r="T145" s="184"/>
      <c r="U145" s="184"/>
      <c r="V145" s="10"/>
      <c r="W145" s="265"/>
    </row>
    <row r="146" spans="1:23" s="51" customFormat="1" ht="54" x14ac:dyDescent="0.25">
      <c r="A146" s="290"/>
      <c r="B146" s="52"/>
      <c r="C146" s="248"/>
      <c r="D146" s="249"/>
      <c r="E146" s="143" t="s">
        <v>216</v>
      </c>
      <c r="F146" s="6"/>
      <c r="G146" s="6" t="s">
        <v>217</v>
      </c>
      <c r="H146" s="6" t="s">
        <v>218</v>
      </c>
      <c r="I146" s="7">
        <v>3</v>
      </c>
      <c r="J146" s="13">
        <v>0.38</v>
      </c>
      <c r="K146" s="12">
        <v>0</v>
      </c>
      <c r="L146" s="13">
        <v>0</v>
      </c>
      <c r="M146" s="297"/>
      <c r="N146" s="11">
        <v>210000000</v>
      </c>
      <c r="O146" s="11">
        <v>210000000</v>
      </c>
      <c r="P146" s="11">
        <f t="shared" si="32"/>
        <v>0</v>
      </c>
      <c r="Q146" s="11">
        <f t="shared" si="33"/>
        <v>0</v>
      </c>
      <c r="R146" s="13">
        <f t="shared" si="34"/>
        <v>0</v>
      </c>
      <c r="S146" s="13">
        <f t="shared" si="35"/>
        <v>0</v>
      </c>
      <c r="T146" s="184"/>
      <c r="U146" s="184"/>
      <c r="V146" s="10"/>
      <c r="W146" s="265"/>
    </row>
    <row r="147" spans="1:23" s="51" customFormat="1" ht="16.5" customHeight="1" x14ac:dyDescent="0.25">
      <c r="A147" s="289">
        <v>4143</v>
      </c>
      <c r="B147" s="52"/>
      <c r="C147" s="247" t="s">
        <v>37</v>
      </c>
      <c r="D147" s="247" t="s">
        <v>219</v>
      </c>
      <c r="E147" s="143" t="s">
        <v>220</v>
      </c>
      <c r="F147" s="6"/>
      <c r="G147" s="6"/>
      <c r="H147" s="6"/>
      <c r="I147" s="7">
        <f>SUM(I148:I149)</f>
        <v>4</v>
      </c>
      <c r="J147" s="13">
        <f>SUM(J148:J149)</f>
        <v>1</v>
      </c>
      <c r="K147" s="12">
        <f>SUM(K148)</f>
        <v>0</v>
      </c>
      <c r="L147" s="13">
        <f>SUM(L148)</f>
        <v>0</v>
      </c>
      <c r="M147" s="297">
        <f>IF(O147&gt;0,L147,"na")</f>
        <v>0</v>
      </c>
      <c r="N147" s="117">
        <f>SUM(N148:N149)</f>
        <v>715000000</v>
      </c>
      <c r="O147" s="117">
        <f>SUM(O148:O149)</f>
        <v>715000000</v>
      </c>
      <c r="P147" s="11">
        <f>SUM(P148)</f>
        <v>0</v>
      </c>
      <c r="Q147" s="11">
        <f>SUM(Q148)</f>
        <v>0</v>
      </c>
      <c r="R147" s="13">
        <f>IF(O147=0,0,P147/O147)</f>
        <v>0</v>
      </c>
      <c r="S147" s="13">
        <f>IF(P147=0,0,Q147/P147)</f>
        <v>0</v>
      </c>
      <c r="T147" s="184"/>
      <c r="U147" s="184"/>
      <c r="V147" s="206"/>
      <c r="W147" s="265" t="s">
        <v>128</v>
      </c>
    </row>
    <row r="148" spans="1:23" s="51" customFormat="1" ht="51.6" customHeight="1" x14ac:dyDescent="0.25">
      <c r="A148" s="290"/>
      <c r="B148" s="52"/>
      <c r="C148" s="248"/>
      <c r="D148" s="248"/>
      <c r="E148" s="143" t="s">
        <v>221</v>
      </c>
      <c r="F148" s="6"/>
      <c r="G148" s="6" t="s">
        <v>222</v>
      </c>
      <c r="H148" s="6" t="s">
        <v>223</v>
      </c>
      <c r="I148" s="7">
        <v>2</v>
      </c>
      <c r="J148" s="13">
        <v>0.31</v>
      </c>
      <c r="K148" s="12">
        <v>0</v>
      </c>
      <c r="L148" s="13">
        <v>0</v>
      </c>
      <c r="M148" s="297"/>
      <c r="N148" s="117">
        <v>220000000</v>
      </c>
      <c r="O148" s="117">
        <v>220000000</v>
      </c>
      <c r="P148" s="11">
        <f t="shared" ref="P148:P149" si="36">SUM(P149)</f>
        <v>0</v>
      </c>
      <c r="Q148" s="11">
        <f t="shared" ref="Q148:Q149" si="37">SUM(Q149)</f>
        <v>0</v>
      </c>
      <c r="R148" s="13">
        <f t="shared" ref="R148:R149" si="38">IF(O148=0,0,P148/O148)</f>
        <v>0</v>
      </c>
      <c r="S148" s="13">
        <f t="shared" ref="S148:S149" si="39">IF(P148=0,0,Q148/P148)</f>
        <v>0</v>
      </c>
      <c r="T148" s="184"/>
      <c r="U148" s="184"/>
      <c r="V148" s="206"/>
      <c r="W148" s="265"/>
    </row>
    <row r="149" spans="1:23" s="51" customFormat="1" ht="67.5" x14ac:dyDescent="0.25">
      <c r="A149" s="296"/>
      <c r="B149" s="52"/>
      <c r="C149" s="249"/>
      <c r="D149" s="249"/>
      <c r="E149" s="143" t="s">
        <v>224</v>
      </c>
      <c r="F149" s="6"/>
      <c r="G149" s="6" t="s">
        <v>225</v>
      </c>
      <c r="H149" s="6" t="s">
        <v>223</v>
      </c>
      <c r="I149" s="7">
        <v>2</v>
      </c>
      <c r="J149" s="13">
        <v>0.69</v>
      </c>
      <c r="K149" s="12">
        <v>0</v>
      </c>
      <c r="L149" s="13">
        <v>0</v>
      </c>
      <c r="M149" s="297"/>
      <c r="N149" s="117">
        <v>495000000</v>
      </c>
      <c r="O149" s="117">
        <v>495000000</v>
      </c>
      <c r="P149" s="11">
        <f t="shared" si="36"/>
        <v>0</v>
      </c>
      <c r="Q149" s="11">
        <f t="shared" si="37"/>
        <v>0</v>
      </c>
      <c r="R149" s="13">
        <f t="shared" si="38"/>
        <v>0</v>
      </c>
      <c r="S149" s="13">
        <f t="shared" si="39"/>
        <v>0</v>
      </c>
      <c r="T149" s="184"/>
      <c r="U149" s="184"/>
      <c r="V149" s="206"/>
      <c r="W149" s="265"/>
    </row>
    <row r="150" spans="1:23" s="51" customFormat="1" ht="19.899999999999999" customHeight="1" x14ac:dyDescent="0.25">
      <c r="A150" s="289">
        <v>4143</v>
      </c>
      <c r="B150" s="52"/>
      <c r="C150" s="247" t="s">
        <v>37</v>
      </c>
      <c r="D150" s="298" t="s">
        <v>226</v>
      </c>
      <c r="E150" s="143" t="s">
        <v>659</v>
      </c>
      <c r="F150" s="6"/>
      <c r="G150" s="6"/>
      <c r="H150" s="6"/>
      <c r="I150" s="7">
        <f>SUM(I151:I152)</f>
        <v>5</v>
      </c>
      <c r="J150" s="13">
        <f>SUM(J151:J152)</f>
        <v>1</v>
      </c>
      <c r="K150" s="12">
        <f>SUM(K151)</f>
        <v>0</v>
      </c>
      <c r="L150" s="13">
        <f>SUM(L151)</f>
        <v>0</v>
      </c>
      <c r="M150" s="297">
        <f>IF(O150&gt;0,L150,"na")</f>
        <v>0</v>
      </c>
      <c r="N150" s="117">
        <f>SUM(N151:N152)</f>
        <v>320000000</v>
      </c>
      <c r="O150" s="117">
        <f>SUM(O151:O152)</f>
        <v>320000000</v>
      </c>
      <c r="P150" s="11">
        <f>SUM(P151)</f>
        <v>0</v>
      </c>
      <c r="Q150" s="11">
        <f>SUM(Q151)</f>
        <v>0</v>
      </c>
      <c r="R150" s="13">
        <f>IF(O150=0,0,P150/O150)</f>
        <v>0</v>
      </c>
      <c r="S150" s="13">
        <f>IF(P150=0,0,Q150/P150)</f>
        <v>0</v>
      </c>
      <c r="T150" s="184"/>
      <c r="U150" s="184"/>
      <c r="V150" s="206"/>
      <c r="W150" s="265" t="s">
        <v>128</v>
      </c>
    </row>
    <row r="151" spans="1:23" s="51" customFormat="1" ht="54" customHeight="1" x14ac:dyDescent="0.25">
      <c r="A151" s="290"/>
      <c r="B151" s="52"/>
      <c r="C151" s="248"/>
      <c r="D151" s="262"/>
      <c r="E151" s="143" t="s">
        <v>227</v>
      </c>
      <c r="F151" s="6"/>
      <c r="G151" s="6" t="s">
        <v>228</v>
      </c>
      <c r="H151" s="6" t="s">
        <v>229</v>
      </c>
      <c r="I151" s="7">
        <v>3</v>
      </c>
      <c r="J151" s="13">
        <v>0.88</v>
      </c>
      <c r="K151" s="12">
        <v>0</v>
      </c>
      <c r="L151" s="13">
        <v>0</v>
      </c>
      <c r="M151" s="297"/>
      <c r="N151" s="117">
        <v>280000000</v>
      </c>
      <c r="O151" s="117">
        <v>280000000</v>
      </c>
      <c r="P151" s="11">
        <f t="shared" ref="P151:P152" si="40">SUM(P152)</f>
        <v>0</v>
      </c>
      <c r="Q151" s="11">
        <f t="shared" ref="Q151:Q152" si="41">SUM(Q152)</f>
        <v>0</v>
      </c>
      <c r="R151" s="13">
        <f t="shared" ref="R151:R152" si="42">IF(O151=0,0,P151/O151)</f>
        <v>0</v>
      </c>
      <c r="S151" s="13">
        <f t="shared" ref="S151:S152" si="43">IF(P151=0,0,Q151/P151)</f>
        <v>0</v>
      </c>
      <c r="T151" s="184"/>
      <c r="U151" s="184"/>
      <c r="V151" s="206"/>
      <c r="W151" s="265"/>
    </row>
    <row r="152" spans="1:23" s="51" customFormat="1" ht="64.150000000000006" customHeight="1" x14ac:dyDescent="0.25">
      <c r="A152" s="296"/>
      <c r="B152" s="52"/>
      <c r="C152" s="249"/>
      <c r="D152" s="263"/>
      <c r="E152" s="143" t="s">
        <v>230</v>
      </c>
      <c r="F152" s="6"/>
      <c r="G152" s="6" t="s">
        <v>231</v>
      </c>
      <c r="H152" s="6" t="s">
        <v>232</v>
      </c>
      <c r="I152" s="7">
        <v>2</v>
      </c>
      <c r="J152" s="13">
        <v>0.12</v>
      </c>
      <c r="K152" s="12">
        <v>0</v>
      </c>
      <c r="L152" s="13">
        <v>0</v>
      </c>
      <c r="M152" s="297"/>
      <c r="N152" s="117">
        <v>40000000</v>
      </c>
      <c r="O152" s="117">
        <v>40000000</v>
      </c>
      <c r="P152" s="11">
        <f t="shared" si="40"/>
        <v>0</v>
      </c>
      <c r="Q152" s="11">
        <f t="shared" si="41"/>
        <v>0</v>
      </c>
      <c r="R152" s="13">
        <f t="shared" si="42"/>
        <v>0</v>
      </c>
      <c r="S152" s="13">
        <f t="shared" si="43"/>
        <v>0</v>
      </c>
      <c r="T152" s="184"/>
      <c r="U152" s="184"/>
      <c r="V152" s="206"/>
      <c r="W152" s="265"/>
    </row>
    <row r="153" spans="1:23" s="51" customFormat="1" ht="16.5" customHeight="1" x14ac:dyDescent="0.25">
      <c r="A153" s="289">
        <v>4143</v>
      </c>
      <c r="B153" s="52"/>
      <c r="C153" s="247" t="s">
        <v>37</v>
      </c>
      <c r="D153" s="209"/>
      <c r="E153" s="125" t="s">
        <v>233</v>
      </c>
      <c r="F153" s="149"/>
      <c r="G153" s="113"/>
      <c r="H153" s="6"/>
      <c r="I153" s="155">
        <v>1</v>
      </c>
      <c r="J153" s="175">
        <f>SUM(J154)</f>
        <v>1</v>
      </c>
      <c r="K153" s="12">
        <f>SUM(K154)</f>
        <v>0</v>
      </c>
      <c r="L153" s="13">
        <f>SUM(L154)</f>
        <v>0</v>
      </c>
      <c r="M153" s="297">
        <f>IF(O153&gt;0,L153,"na")</f>
        <v>0</v>
      </c>
      <c r="N153" s="117">
        <f>SUM(N154)</f>
        <v>280000000</v>
      </c>
      <c r="O153" s="117">
        <f>SUM(O154)</f>
        <v>280000000</v>
      </c>
      <c r="P153" s="11">
        <f>SUM(P154)</f>
        <v>0</v>
      </c>
      <c r="Q153" s="11">
        <f>SUM(Q154)</f>
        <v>0</v>
      </c>
      <c r="R153" s="13">
        <f t="shared" ref="R153:S155" si="44">IF(O153=0,0,P153/O153)</f>
        <v>0</v>
      </c>
      <c r="S153" s="13">
        <f t="shared" si="44"/>
        <v>0</v>
      </c>
      <c r="T153" s="184"/>
      <c r="U153" s="184"/>
      <c r="V153" s="206"/>
      <c r="W153" s="265" t="s">
        <v>128</v>
      </c>
    </row>
    <row r="154" spans="1:23" s="51" customFormat="1" ht="54" x14ac:dyDescent="0.25">
      <c r="A154" s="296"/>
      <c r="B154" s="52"/>
      <c r="C154" s="249"/>
      <c r="D154" s="210" t="s">
        <v>234</v>
      </c>
      <c r="E154" s="125" t="s">
        <v>233</v>
      </c>
      <c r="F154" s="149"/>
      <c r="G154" s="113" t="s">
        <v>235</v>
      </c>
      <c r="H154" s="6" t="s">
        <v>236</v>
      </c>
      <c r="I154" s="155">
        <v>1</v>
      </c>
      <c r="J154" s="175">
        <v>1</v>
      </c>
      <c r="K154" s="12">
        <v>0</v>
      </c>
      <c r="L154" s="13">
        <v>0</v>
      </c>
      <c r="M154" s="297"/>
      <c r="N154" s="117">
        <v>280000000</v>
      </c>
      <c r="O154" s="117">
        <v>280000000</v>
      </c>
      <c r="P154" s="11">
        <f>SUM(P155)</f>
        <v>0</v>
      </c>
      <c r="Q154" s="11">
        <f>SUM(Q155)</f>
        <v>0</v>
      </c>
      <c r="R154" s="13">
        <f t="shared" si="44"/>
        <v>0</v>
      </c>
      <c r="S154" s="13">
        <f t="shared" si="44"/>
        <v>0</v>
      </c>
      <c r="T154" s="184"/>
      <c r="U154" s="184"/>
      <c r="V154" s="206"/>
      <c r="W154" s="265"/>
    </row>
    <row r="155" spans="1:23" s="51" customFormat="1" ht="16.5" customHeight="1" x14ac:dyDescent="0.25">
      <c r="A155" s="289">
        <v>4143</v>
      </c>
      <c r="B155" s="52"/>
      <c r="C155" s="247" t="s">
        <v>37</v>
      </c>
      <c r="D155" s="293" t="s">
        <v>237</v>
      </c>
      <c r="E155" s="125" t="s">
        <v>238</v>
      </c>
      <c r="F155" s="149"/>
      <c r="G155" s="113"/>
      <c r="H155" s="6"/>
      <c r="I155" s="155">
        <f>SUM(I156)</f>
        <v>1</v>
      </c>
      <c r="J155" s="175">
        <f>SUM(J156:J157)</f>
        <v>1</v>
      </c>
      <c r="K155" s="12">
        <f>SUM(K156)</f>
        <v>0</v>
      </c>
      <c r="L155" s="13">
        <f>SUM(L156)</f>
        <v>0</v>
      </c>
      <c r="M155" s="299">
        <f>IF(O155&gt;0,L155,"na")</f>
        <v>0</v>
      </c>
      <c r="N155" s="117">
        <f>SUM(N156:N157)</f>
        <v>520000000</v>
      </c>
      <c r="O155" s="117">
        <f>SUM(O156:O157)</f>
        <v>520000000</v>
      </c>
      <c r="P155" s="11">
        <f>SUM(P156)</f>
        <v>0</v>
      </c>
      <c r="Q155" s="11">
        <f>SUM(Q156)</f>
        <v>0</v>
      </c>
      <c r="R155" s="13">
        <f t="shared" si="44"/>
        <v>0</v>
      </c>
      <c r="S155" s="13">
        <f t="shared" si="44"/>
        <v>0</v>
      </c>
      <c r="T155" s="14"/>
      <c r="U155" s="14"/>
      <c r="V155" s="10"/>
      <c r="W155" s="265" t="s">
        <v>128</v>
      </c>
    </row>
    <row r="156" spans="1:23" s="51" customFormat="1" ht="39.6" customHeight="1" x14ac:dyDescent="0.25">
      <c r="A156" s="290"/>
      <c r="B156" s="52"/>
      <c r="C156" s="248"/>
      <c r="D156" s="293"/>
      <c r="E156" s="125" t="s">
        <v>239</v>
      </c>
      <c r="F156" s="149"/>
      <c r="G156" s="113" t="s">
        <v>240</v>
      </c>
      <c r="H156" s="6" t="s">
        <v>241</v>
      </c>
      <c r="I156" s="155">
        <v>1</v>
      </c>
      <c r="J156" s="175">
        <v>0.19</v>
      </c>
      <c r="K156" s="12">
        <v>0</v>
      </c>
      <c r="L156" s="13">
        <v>0</v>
      </c>
      <c r="M156" s="300"/>
      <c r="N156" s="117">
        <v>100000000</v>
      </c>
      <c r="O156" s="117">
        <v>100000000</v>
      </c>
      <c r="P156" s="11">
        <f t="shared" ref="P156:P157" si="45">SUM(P157)</f>
        <v>0</v>
      </c>
      <c r="Q156" s="11">
        <f t="shared" ref="Q156:Q157" si="46">SUM(Q157)</f>
        <v>0</v>
      </c>
      <c r="R156" s="13">
        <f t="shared" ref="R156:R157" si="47">IF(O156=0,0,P156/O156)</f>
        <v>0</v>
      </c>
      <c r="S156" s="13">
        <f t="shared" ref="S156:S157" si="48">IF(P156=0,0,Q156/P156)</f>
        <v>0</v>
      </c>
      <c r="T156" s="14"/>
      <c r="U156" s="14"/>
      <c r="V156" s="10"/>
      <c r="W156" s="265"/>
    </row>
    <row r="157" spans="1:23" s="51" customFormat="1" ht="54" x14ac:dyDescent="0.25">
      <c r="A157" s="296"/>
      <c r="B157" s="52"/>
      <c r="C157" s="249"/>
      <c r="D157" s="293"/>
      <c r="E157" s="125" t="s">
        <v>242</v>
      </c>
      <c r="F157" s="149"/>
      <c r="G157" s="113" t="s">
        <v>243</v>
      </c>
      <c r="H157" s="6" t="s">
        <v>244</v>
      </c>
      <c r="I157" s="155">
        <v>1</v>
      </c>
      <c r="J157" s="175">
        <v>0.81</v>
      </c>
      <c r="K157" s="12">
        <v>0</v>
      </c>
      <c r="L157" s="13">
        <v>0</v>
      </c>
      <c r="M157" s="300"/>
      <c r="N157" s="117">
        <v>420000000</v>
      </c>
      <c r="O157" s="117">
        <v>420000000</v>
      </c>
      <c r="P157" s="11">
        <f t="shared" si="45"/>
        <v>0</v>
      </c>
      <c r="Q157" s="11">
        <f t="shared" si="46"/>
        <v>0</v>
      </c>
      <c r="R157" s="13">
        <f t="shared" si="47"/>
        <v>0</v>
      </c>
      <c r="S157" s="13">
        <f t="shared" si="48"/>
        <v>0</v>
      </c>
      <c r="T157" s="184"/>
      <c r="U157" s="184"/>
      <c r="V157" s="206"/>
      <c r="W157" s="265"/>
    </row>
    <row r="158" spans="1:23" s="51" customFormat="1" ht="13.9" customHeight="1" x14ac:dyDescent="0.25">
      <c r="A158" s="289">
        <v>4143</v>
      </c>
      <c r="B158" s="52"/>
      <c r="C158" s="301" t="s">
        <v>37</v>
      </c>
      <c r="D158" s="302" t="s">
        <v>245</v>
      </c>
      <c r="E158" s="125" t="s">
        <v>246</v>
      </c>
      <c r="F158" s="149"/>
      <c r="G158" s="113"/>
      <c r="H158" s="6"/>
      <c r="I158" s="155">
        <f>SUM(I159:I161)</f>
        <v>9</v>
      </c>
      <c r="J158" s="175">
        <f>SUM(J159:J161)</f>
        <v>1</v>
      </c>
      <c r="K158" s="12">
        <f>SUM(K159)</f>
        <v>0</v>
      </c>
      <c r="L158" s="13">
        <f>SUM(L159)</f>
        <v>0</v>
      </c>
      <c r="M158" s="299">
        <f>IF(O158&gt;0,L158,"0")</f>
        <v>0</v>
      </c>
      <c r="N158" s="117">
        <f>SUM(N159:N161)</f>
        <v>1200000000</v>
      </c>
      <c r="O158" s="117">
        <f>SUM(O159:O161)</f>
        <v>1200000000</v>
      </c>
      <c r="P158" s="11">
        <f>SUM(P159)</f>
        <v>0</v>
      </c>
      <c r="Q158" s="11">
        <f>SUM(Q159)</f>
        <v>0</v>
      </c>
      <c r="R158" s="13">
        <f>IF(O158=0,0,P158/O158)</f>
        <v>0</v>
      </c>
      <c r="S158" s="13">
        <f>IF(P158=0,0,Q158/P158)</f>
        <v>0</v>
      </c>
      <c r="T158" s="184"/>
      <c r="U158" s="184"/>
      <c r="V158" s="206"/>
      <c r="W158" s="52"/>
    </row>
    <row r="159" spans="1:23" s="51" customFormat="1" ht="39" customHeight="1" x14ac:dyDescent="0.25">
      <c r="A159" s="290"/>
      <c r="B159" s="52"/>
      <c r="C159" s="301"/>
      <c r="D159" s="302"/>
      <c r="E159" s="125" t="s">
        <v>247</v>
      </c>
      <c r="F159" s="149"/>
      <c r="G159" s="113" t="s">
        <v>248</v>
      </c>
      <c r="H159" s="6" t="s">
        <v>249</v>
      </c>
      <c r="I159" s="155">
        <v>4</v>
      </c>
      <c r="J159" s="175">
        <v>0.28999999999999998</v>
      </c>
      <c r="K159" s="12">
        <v>0</v>
      </c>
      <c r="L159" s="13">
        <v>0</v>
      </c>
      <c r="M159" s="300"/>
      <c r="N159" s="117">
        <v>352000000</v>
      </c>
      <c r="O159" s="117">
        <v>352000000</v>
      </c>
      <c r="P159" s="11">
        <f t="shared" ref="P159:P161" si="49">SUM(P160)</f>
        <v>0</v>
      </c>
      <c r="Q159" s="11">
        <f t="shared" ref="Q159:Q161" si="50">SUM(Q160)</f>
        <v>0</v>
      </c>
      <c r="R159" s="13">
        <f t="shared" ref="R159:R161" si="51">IF(O159=0,0,P159/O159)</f>
        <v>0</v>
      </c>
      <c r="S159" s="13">
        <f t="shared" ref="S159:S161" si="52">IF(P159=0,0,Q159/P159)</f>
        <v>0</v>
      </c>
      <c r="T159" s="184"/>
      <c r="U159" s="184"/>
      <c r="V159" s="206"/>
      <c r="W159" s="247" t="s">
        <v>128</v>
      </c>
    </row>
    <row r="160" spans="1:23" s="51" customFormat="1" ht="38.450000000000003" customHeight="1" x14ac:dyDescent="0.25">
      <c r="A160" s="290"/>
      <c r="B160" s="52"/>
      <c r="C160" s="301"/>
      <c r="D160" s="302"/>
      <c r="E160" s="125" t="s">
        <v>250</v>
      </c>
      <c r="F160" s="149"/>
      <c r="G160" s="113" t="s">
        <v>251</v>
      </c>
      <c r="H160" s="6" t="s">
        <v>252</v>
      </c>
      <c r="I160" s="155">
        <v>2</v>
      </c>
      <c r="J160" s="175">
        <v>0.21</v>
      </c>
      <c r="K160" s="12">
        <v>0</v>
      </c>
      <c r="L160" s="13">
        <v>0</v>
      </c>
      <c r="M160" s="300"/>
      <c r="N160" s="117">
        <v>250000000</v>
      </c>
      <c r="O160" s="117">
        <v>250000000</v>
      </c>
      <c r="P160" s="11">
        <f t="shared" si="49"/>
        <v>0</v>
      </c>
      <c r="Q160" s="11">
        <f t="shared" si="50"/>
        <v>0</v>
      </c>
      <c r="R160" s="13">
        <f t="shared" si="51"/>
        <v>0</v>
      </c>
      <c r="S160" s="13">
        <f t="shared" si="52"/>
        <v>0</v>
      </c>
      <c r="T160" s="14"/>
      <c r="U160" s="14"/>
      <c r="V160" s="10"/>
      <c r="W160" s="248"/>
    </row>
    <row r="161" spans="1:23" s="51" customFormat="1" ht="38.450000000000003" customHeight="1" x14ac:dyDescent="0.25">
      <c r="A161" s="296"/>
      <c r="B161" s="52"/>
      <c r="C161" s="301"/>
      <c r="D161" s="302"/>
      <c r="E161" s="125" t="s">
        <v>253</v>
      </c>
      <c r="F161" s="149"/>
      <c r="G161" s="113" t="s">
        <v>254</v>
      </c>
      <c r="H161" s="6" t="s">
        <v>255</v>
      </c>
      <c r="I161" s="155">
        <v>3</v>
      </c>
      <c r="J161" s="175">
        <v>0.5</v>
      </c>
      <c r="K161" s="12">
        <v>0</v>
      </c>
      <c r="L161" s="13">
        <v>0</v>
      </c>
      <c r="M161" s="303"/>
      <c r="N161" s="117">
        <v>598000000</v>
      </c>
      <c r="O161" s="117">
        <v>598000000</v>
      </c>
      <c r="P161" s="11">
        <f t="shared" si="49"/>
        <v>0</v>
      </c>
      <c r="Q161" s="11">
        <f t="shared" si="50"/>
        <v>0</v>
      </c>
      <c r="R161" s="13">
        <f t="shared" si="51"/>
        <v>0</v>
      </c>
      <c r="S161" s="13">
        <f t="shared" si="52"/>
        <v>0</v>
      </c>
      <c r="T161" s="184"/>
      <c r="U161" s="184"/>
      <c r="V161" s="206"/>
      <c r="W161" s="249"/>
    </row>
    <row r="162" spans="1:23" s="51" customFormat="1" ht="19.149999999999999" customHeight="1" x14ac:dyDescent="0.25">
      <c r="A162" s="289">
        <v>4143</v>
      </c>
      <c r="B162" s="52"/>
      <c r="C162" s="304" t="s">
        <v>37</v>
      </c>
      <c r="D162" s="293" t="s">
        <v>256</v>
      </c>
      <c r="E162" s="125" t="s">
        <v>257</v>
      </c>
      <c r="F162" s="149"/>
      <c r="G162" s="211"/>
      <c r="H162" s="123"/>
      <c r="I162" s="155">
        <f>SUM(I163:I165)</f>
        <v>6</v>
      </c>
      <c r="J162" s="175">
        <f>SUM(J163:J165)</f>
        <v>1</v>
      </c>
      <c r="K162" s="12">
        <f>SUM(K163)</f>
        <v>0</v>
      </c>
      <c r="L162" s="13">
        <f>SUM(L163)</f>
        <v>0</v>
      </c>
      <c r="M162" s="299">
        <f>IF(O162&gt;0,L162,"0")</f>
        <v>0</v>
      </c>
      <c r="N162" s="117">
        <f>SUM(N163:N165)</f>
        <v>488131351</v>
      </c>
      <c r="O162" s="117">
        <f>SUM(O163:O165)</f>
        <v>488131351</v>
      </c>
      <c r="P162" s="11">
        <f>SUM(P163)</f>
        <v>0</v>
      </c>
      <c r="Q162" s="11">
        <f>SUM(Q163)</f>
        <v>0</v>
      </c>
      <c r="R162" s="13">
        <f>IF(O162=0,0,P162/O162)</f>
        <v>0</v>
      </c>
      <c r="S162" s="13">
        <f>IF(P162=0,0,Q162/P162)</f>
        <v>0</v>
      </c>
      <c r="T162" s="184"/>
      <c r="U162" s="184"/>
      <c r="V162" s="206"/>
      <c r="W162" s="247" t="s">
        <v>128</v>
      </c>
    </row>
    <row r="163" spans="1:23" s="51" customFormat="1" ht="38.450000000000003" customHeight="1" x14ac:dyDescent="0.25">
      <c r="A163" s="290"/>
      <c r="B163" s="52"/>
      <c r="C163" s="305"/>
      <c r="D163" s="293"/>
      <c r="E163" s="125" t="s">
        <v>258</v>
      </c>
      <c r="F163" s="149"/>
      <c r="G163" s="113" t="s">
        <v>259</v>
      </c>
      <c r="H163" s="6" t="s">
        <v>260</v>
      </c>
      <c r="I163" s="155">
        <v>2</v>
      </c>
      <c r="J163" s="175">
        <v>0.3</v>
      </c>
      <c r="K163" s="12">
        <v>0</v>
      </c>
      <c r="L163" s="13">
        <v>0</v>
      </c>
      <c r="M163" s="300"/>
      <c r="N163" s="117">
        <v>146977187</v>
      </c>
      <c r="O163" s="117">
        <v>146977187</v>
      </c>
      <c r="P163" s="11">
        <f t="shared" ref="P163:P165" si="53">SUM(P164)</f>
        <v>0</v>
      </c>
      <c r="Q163" s="11">
        <f t="shared" ref="Q163:Q165" si="54">SUM(Q164)</f>
        <v>0</v>
      </c>
      <c r="R163" s="13">
        <f t="shared" ref="R163:R165" si="55">IF(O163=0,0,P163/O163)</f>
        <v>0</v>
      </c>
      <c r="S163" s="13">
        <f t="shared" ref="S163:S165" si="56">IF(P163=0,0,Q163/P163)</f>
        <v>0</v>
      </c>
      <c r="T163" s="184"/>
      <c r="U163" s="184"/>
      <c r="V163" s="206"/>
      <c r="W163" s="248"/>
    </row>
    <row r="164" spans="1:23" s="51" customFormat="1" ht="38.450000000000003" customHeight="1" x14ac:dyDescent="0.25">
      <c r="A164" s="290"/>
      <c r="B164" s="52"/>
      <c r="C164" s="305"/>
      <c r="D164" s="293"/>
      <c r="E164" s="125" t="s">
        <v>261</v>
      </c>
      <c r="F164" s="149"/>
      <c r="G164" s="113" t="s">
        <v>262</v>
      </c>
      <c r="H164" s="6" t="s">
        <v>263</v>
      </c>
      <c r="I164" s="155">
        <v>1</v>
      </c>
      <c r="J164" s="175">
        <v>0.33</v>
      </c>
      <c r="K164" s="12">
        <v>0</v>
      </c>
      <c r="L164" s="13">
        <v>0</v>
      </c>
      <c r="M164" s="300"/>
      <c r="N164" s="117">
        <v>161633879</v>
      </c>
      <c r="O164" s="117">
        <v>161633879</v>
      </c>
      <c r="P164" s="11">
        <f t="shared" si="53"/>
        <v>0</v>
      </c>
      <c r="Q164" s="11">
        <f t="shared" si="54"/>
        <v>0</v>
      </c>
      <c r="R164" s="13">
        <f t="shared" si="55"/>
        <v>0</v>
      </c>
      <c r="S164" s="13">
        <f t="shared" si="56"/>
        <v>0</v>
      </c>
      <c r="T164" s="184"/>
      <c r="U164" s="184"/>
      <c r="V164" s="206"/>
      <c r="W164" s="248"/>
    </row>
    <row r="165" spans="1:23" s="51" customFormat="1" ht="38.450000000000003" customHeight="1" x14ac:dyDescent="0.25">
      <c r="A165" s="296"/>
      <c r="B165" s="52"/>
      <c r="C165" s="306"/>
      <c r="D165" s="293"/>
      <c r="E165" s="125" t="s">
        <v>264</v>
      </c>
      <c r="F165" s="149"/>
      <c r="G165" s="113" t="s">
        <v>265</v>
      </c>
      <c r="H165" s="6" t="s">
        <v>266</v>
      </c>
      <c r="I165" s="155">
        <v>3</v>
      </c>
      <c r="J165" s="175">
        <v>0.37</v>
      </c>
      <c r="K165" s="12">
        <v>0</v>
      </c>
      <c r="L165" s="13">
        <v>0</v>
      </c>
      <c r="M165" s="303"/>
      <c r="N165" s="117">
        <v>179520285</v>
      </c>
      <c r="O165" s="117">
        <v>179520285</v>
      </c>
      <c r="P165" s="11">
        <f t="shared" si="53"/>
        <v>0</v>
      </c>
      <c r="Q165" s="11">
        <f t="shared" si="54"/>
        <v>0</v>
      </c>
      <c r="R165" s="13">
        <f t="shared" si="55"/>
        <v>0</v>
      </c>
      <c r="S165" s="13">
        <f t="shared" si="56"/>
        <v>0</v>
      </c>
      <c r="T165" s="184"/>
      <c r="U165" s="184"/>
      <c r="V165" s="206"/>
      <c r="W165" s="249"/>
    </row>
    <row r="166" spans="1:23" s="51" customFormat="1" ht="16.5" customHeight="1" x14ac:dyDescent="0.25">
      <c r="A166" s="289">
        <v>4143</v>
      </c>
      <c r="B166" s="52"/>
      <c r="C166" s="247" t="s">
        <v>37</v>
      </c>
      <c r="D166" s="293" t="s">
        <v>267</v>
      </c>
      <c r="E166" s="125" t="s">
        <v>268</v>
      </c>
      <c r="F166" s="149"/>
      <c r="G166" s="113"/>
      <c r="H166" s="6"/>
      <c r="I166" s="155">
        <f>SUM(I167)</f>
        <v>1</v>
      </c>
      <c r="J166" s="175">
        <f>SUM(J167)</f>
        <v>1</v>
      </c>
      <c r="K166" s="12">
        <f>SUM(K167)</f>
        <v>0</v>
      </c>
      <c r="L166" s="13">
        <f>SUM(L167)</f>
        <v>0</v>
      </c>
      <c r="M166" s="297">
        <f>IF(O166&gt;0,L166,"na")</f>
        <v>0</v>
      </c>
      <c r="N166" s="117">
        <f>SUM(N167)</f>
        <v>144791866</v>
      </c>
      <c r="O166" s="117">
        <f>SUM(O167)</f>
        <v>144791866</v>
      </c>
      <c r="P166" s="11">
        <f>SUM(P167)</f>
        <v>0</v>
      </c>
      <c r="Q166" s="11">
        <f>SUM(Q167)</f>
        <v>0</v>
      </c>
      <c r="R166" s="13">
        <f t="shared" ref="R166:R174" si="57">IF(O166=0,0,P166/O166)</f>
        <v>0</v>
      </c>
      <c r="S166" s="13">
        <f t="shared" ref="S166:S174" si="58">IF(P166=0,0,Q166/P166)</f>
        <v>0</v>
      </c>
      <c r="T166" s="14"/>
      <c r="U166" s="14"/>
      <c r="V166" s="206"/>
      <c r="W166" s="265" t="s">
        <v>128</v>
      </c>
    </row>
    <row r="167" spans="1:23" s="51" customFormat="1" ht="67.5" x14ac:dyDescent="0.25">
      <c r="A167" s="296"/>
      <c r="B167" s="52"/>
      <c r="C167" s="249"/>
      <c r="D167" s="293"/>
      <c r="E167" s="125" t="s">
        <v>269</v>
      </c>
      <c r="F167" s="149"/>
      <c r="G167" s="113" t="s">
        <v>270</v>
      </c>
      <c r="H167" s="6" t="s">
        <v>271</v>
      </c>
      <c r="I167" s="155">
        <v>1</v>
      </c>
      <c r="J167" s="175">
        <v>1</v>
      </c>
      <c r="K167" s="12">
        <v>0</v>
      </c>
      <c r="L167" s="13">
        <v>0</v>
      </c>
      <c r="M167" s="297"/>
      <c r="N167" s="117">
        <v>144791866</v>
      </c>
      <c r="O167" s="117">
        <v>144791866</v>
      </c>
      <c r="P167" s="11">
        <f t="shared" ref="P167:Q174" si="59">SUM(P168)</f>
        <v>0</v>
      </c>
      <c r="Q167" s="11">
        <f t="shared" si="59"/>
        <v>0</v>
      </c>
      <c r="R167" s="13">
        <f t="shared" si="57"/>
        <v>0</v>
      </c>
      <c r="S167" s="13">
        <f t="shared" si="58"/>
        <v>0</v>
      </c>
      <c r="T167" s="184"/>
      <c r="U167" s="184"/>
      <c r="V167" s="206"/>
      <c r="W167" s="265"/>
    </row>
    <row r="168" spans="1:23" s="51" customFormat="1" ht="16.5" customHeight="1" x14ac:dyDescent="0.25">
      <c r="A168" s="289">
        <v>4143</v>
      </c>
      <c r="B168" s="52"/>
      <c r="C168" s="301" t="s">
        <v>37</v>
      </c>
      <c r="D168" s="293" t="s">
        <v>272</v>
      </c>
      <c r="E168" s="125" t="s">
        <v>273</v>
      </c>
      <c r="F168" s="149"/>
      <c r="G168" s="113"/>
      <c r="H168" s="6"/>
      <c r="I168" s="155">
        <f>SUM(I169)</f>
        <v>1</v>
      </c>
      <c r="J168" s="175">
        <f>SUM(J169)</f>
        <v>1</v>
      </c>
      <c r="K168" s="12">
        <f>SUM(K169)</f>
        <v>0</v>
      </c>
      <c r="L168" s="13">
        <f>SUM(L169)</f>
        <v>0</v>
      </c>
      <c r="M168" s="297">
        <f>IF(O168&gt;0,L168,"na")</f>
        <v>0</v>
      </c>
      <c r="N168" s="117">
        <f>SUM(N169)</f>
        <v>179496964</v>
      </c>
      <c r="O168" s="117">
        <f>SUM(O169)</f>
        <v>179496964</v>
      </c>
      <c r="P168" s="11">
        <f t="shared" si="59"/>
        <v>0</v>
      </c>
      <c r="Q168" s="11">
        <f t="shared" si="59"/>
        <v>0</v>
      </c>
      <c r="R168" s="13">
        <f t="shared" si="57"/>
        <v>0</v>
      </c>
      <c r="S168" s="13">
        <f t="shared" si="58"/>
        <v>0</v>
      </c>
      <c r="T168" s="14"/>
      <c r="U168" s="14"/>
      <c r="V168" s="206"/>
      <c r="W168" s="265" t="s">
        <v>128</v>
      </c>
    </row>
    <row r="169" spans="1:23" s="51" customFormat="1" ht="54" x14ac:dyDescent="0.25">
      <c r="A169" s="290"/>
      <c r="B169" s="52"/>
      <c r="C169" s="301"/>
      <c r="D169" s="293"/>
      <c r="E169" s="125" t="s">
        <v>274</v>
      </c>
      <c r="F169" s="149"/>
      <c r="G169" s="113" t="s">
        <v>275</v>
      </c>
      <c r="H169" s="6" t="s">
        <v>276</v>
      </c>
      <c r="I169" s="155">
        <v>1</v>
      </c>
      <c r="J169" s="175">
        <v>1</v>
      </c>
      <c r="K169" s="12">
        <v>0</v>
      </c>
      <c r="L169" s="13">
        <v>0</v>
      </c>
      <c r="M169" s="297"/>
      <c r="N169" s="117">
        <v>179496964</v>
      </c>
      <c r="O169" s="117">
        <v>179496964</v>
      </c>
      <c r="P169" s="11">
        <f t="shared" si="59"/>
        <v>0</v>
      </c>
      <c r="Q169" s="11">
        <f t="shared" si="59"/>
        <v>0</v>
      </c>
      <c r="R169" s="13">
        <f t="shared" si="57"/>
        <v>0</v>
      </c>
      <c r="S169" s="13">
        <f t="shared" si="58"/>
        <v>0</v>
      </c>
      <c r="T169" s="184"/>
      <c r="U169" s="184"/>
      <c r="V169" s="206"/>
      <c r="W169" s="265"/>
    </row>
    <row r="170" spans="1:23" s="51" customFormat="1" ht="16.5" customHeight="1" x14ac:dyDescent="0.25">
      <c r="A170" s="289">
        <v>4143</v>
      </c>
      <c r="B170" s="52"/>
      <c r="C170" s="247" t="s">
        <v>37</v>
      </c>
      <c r="D170" s="293" t="s">
        <v>277</v>
      </c>
      <c r="E170" s="125" t="s">
        <v>278</v>
      </c>
      <c r="F170" s="149"/>
      <c r="G170" s="113"/>
      <c r="H170" s="6"/>
      <c r="I170" s="155">
        <f>SUM(I171)</f>
        <v>1</v>
      </c>
      <c r="J170" s="175">
        <f>SUM(J171)</f>
        <v>1</v>
      </c>
      <c r="K170" s="12">
        <f>SUM(K171)</f>
        <v>0</v>
      </c>
      <c r="L170" s="13">
        <f>SUM(L171)</f>
        <v>0</v>
      </c>
      <c r="M170" s="297">
        <f>IF(O170&gt;0,L170,"na")</f>
        <v>0</v>
      </c>
      <c r="N170" s="117">
        <f>SUM(N171)</f>
        <v>277645770</v>
      </c>
      <c r="O170" s="117">
        <f>SUM(O171)</f>
        <v>277645770</v>
      </c>
      <c r="P170" s="11">
        <f t="shared" si="59"/>
        <v>0</v>
      </c>
      <c r="Q170" s="11">
        <f t="shared" si="59"/>
        <v>0</v>
      </c>
      <c r="R170" s="13">
        <f t="shared" si="57"/>
        <v>0</v>
      </c>
      <c r="S170" s="13">
        <f t="shared" si="58"/>
        <v>0</v>
      </c>
      <c r="T170" s="184"/>
      <c r="U170" s="184"/>
      <c r="V170" s="10"/>
      <c r="W170" s="265" t="s">
        <v>128</v>
      </c>
    </row>
    <row r="171" spans="1:23" s="51" customFormat="1" ht="54" x14ac:dyDescent="0.25">
      <c r="A171" s="290"/>
      <c r="B171" s="52"/>
      <c r="C171" s="248"/>
      <c r="D171" s="293"/>
      <c r="E171" s="125" t="s">
        <v>279</v>
      </c>
      <c r="F171" s="149"/>
      <c r="G171" s="113" t="s">
        <v>280</v>
      </c>
      <c r="H171" s="6" t="s">
        <v>281</v>
      </c>
      <c r="I171" s="155">
        <v>1</v>
      </c>
      <c r="J171" s="175">
        <v>1</v>
      </c>
      <c r="K171" s="12">
        <v>0</v>
      </c>
      <c r="L171" s="13">
        <v>0</v>
      </c>
      <c r="M171" s="297"/>
      <c r="N171" s="117">
        <v>277645770</v>
      </c>
      <c r="O171" s="117">
        <v>277645770</v>
      </c>
      <c r="P171" s="11">
        <f t="shared" si="59"/>
        <v>0</v>
      </c>
      <c r="Q171" s="11">
        <f t="shared" si="59"/>
        <v>0</v>
      </c>
      <c r="R171" s="13">
        <f t="shared" si="57"/>
        <v>0</v>
      </c>
      <c r="S171" s="13">
        <f t="shared" si="58"/>
        <v>0</v>
      </c>
      <c r="T171" s="184"/>
      <c r="U171" s="184"/>
      <c r="V171" s="206"/>
      <c r="W171" s="265"/>
    </row>
    <row r="172" spans="1:23" s="51" customFormat="1" ht="16.5" customHeight="1" x14ac:dyDescent="0.25">
      <c r="A172" s="289">
        <v>4143</v>
      </c>
      <c r="B172" s="52"/>
      <c r="C172" s="247" t="s">
        <v>130</v>
      </c>
      <c r="D172" s="293" t="s">
        <v>282</v>
      </c>
      <c r="E172" s="125" t="s">
        <v>283</v>
      </c>
      <c r="F172" s="149"/>
      <c r="G172" s="113"/>
      <c r="H172" s="6"/>
      <c r="I172" s="155">
        <f>SUM(I173)</f>
        <v>1</v>
      </c>
      <c r="J172" s="175">
        <f>SUM(J173)</f>
        <v>1</v>
      </c>
      <c r="K172" s="12">
        <f>SUM(K173)</f>
        <v>0</v>
      </c>
      <c r="L172" s="13">
        <f>SUM(L173)</f>
        <v>0</v>
      </c>
      <c r="M172" s="297">
        <f>IF(O172&gt;0,L172,"na")</f>
        <v>0</v>
      </c>
      <c r="N172" s="117">
        <f>SUM(N173)</f>
        <v>182000000</v>
      </c>
      <c r="O172" s="117">
        <f>SUM(O173)</f>
        <v>182000000</v>
      </c>
      <c r="P172" s="11">
        <f t="shared" si="59"/>
        <v>0</v>
      </c>
      <c r="Q172" s="11">
        <f t="shared" si="59"/>
        <v>0</v>
      </c>
      <c r="R172" s="13">
        <f t="shared" si="57"/>
        <v>0</v>
      </c>
      <c r="S172" s="13">
        <f t="shared" si="58"/>
        <v>0</v>
      </c>
      <c r="T172" s="184"/>
      <c r="U172" s="184"/>
      <c r="V172" s="10"/>
      <c r="W172" s="265" t="s">
        <v>128</v>
      </c>
    </row>
    <row r="173" spans="1:23" s="51" customFormat="1" ht="54" x14ac:dyDescent="0.25">
      <c r="A173" s="290"/>
      <c r="B173" s="52"/>
      <c r="C173" s="248"/>
      <c r="D173" s="293"/>
      <c r="E173" s="125" t="s">
        <v>284</v>
      </c>
      <c r="F173" s="149"/>
      <c r="G173" s="113" t="s">
        <v>285</v>
      </c>
      <c r="H173" s="6" t="s">
        <v>286</v>
      </c>
      <c r="I173" s="155">
        <v>1</v>
      </c>
      <c r="J173" s="175">
        <v>1</v>
      </c>
      <c r="K173" s="12">
        <v>0</v>
      </c>
      <c r="L173" s="13">
        <v>0</v>
      </c>
      <c r="M173" s="297"/>
      <c r="N173" s="117">
        <v>182000000</v>
      </c>
      <c r="O173" s="117">
        <v>182000000</v>
      </c>
      <c r="P173" s="11">
        <f t="shared" si="59"/>
        <v>0</v>
      </c>
      <c r="Q173" s="11">
        <f t="shared" si="59"/>
        <v>0</v>
      </c>
      <c r="R173" s="13">
        <f t="shared" si="57"/>
        <v>0</v>
      </c>
      <c r="S173" s="13">
        <f t="shared" si="58"/>
        <v>0</v>
      </c>
      <c r="T173" s="184"/>
      <c r="U173" s="184"/>
      <c r="V173" s="10"/>
      <c r="W173" s="265"/>
    </row>
    <row r="174" spans="1:23" s="51" customFormat="1" ht="24" customHeight="1" x14ac:dyDescent="0.25">
      <c r="A174" s="289">
        <v>4143</v>
      </c>
      <c r="B174" s="52"/>
      <c r="C174" s="247" t="s">
        <v>37</v>
      </c>
      <c r="D174" s="293" t="s">
        <v>287</v>
      </c>
      <c r="E174" s="125" t="s">
        <v>288</v>
      </c>
      <c r="F174" s="149"/>
      <c r="G174" s="113"/>
      <c r="H174" s="6"/>
      <c r="I174" s="155">
        <f>SUM(I175:I176)</f>
        <v>3</v>
      </c>
      <c r="J174" s="175">
        <f>SUM(J175:J176)</f>
        <v>1</v>
      </c>
      <c r="K174" s="12">
        <f>SUM(K175)</f>
        <v>0</v>
      </c>
      <c r="L174" s="13">
        <f>SUM(L175)</f>
        <v>0</v>
      </c>
      <c r="M174" s="297">
        <f>IF(O174&gt;0,L174,"na")</f>
        <v>0</v>
      </c>
      <c r="N174" s="117">
        <f>SUM(N175:N176)</f>
        <v>242035813</v>
      </c>
      <c r="O174" s="117">
        <f>SUM(O175:O176)</f>
        <v>242035813</v>
      </c>
      <c r="P174" s="11">
        <f t="shared" si="59"/>
        <v>0</v>
      </c>
      <c r="Q174" s="11">
        <f t="shared" si="59"/>
        <v>0</v>
      </c>
      <c r="R174" s="13">
        <f t="shared" si="57"/>
        <v>0</v>
      </c>
      <c r="S174" s="13">
        <f t="shared" si="58"/>
        <v>0</v>
      </c>
      <c r="T174" s="184"/>
      <c r="U174" s="184"/>
      <c r="V174" s="206"/>
      <c r="W174" s="265" t="s">
        <v>128</v>
      </c>
    </row>
    <row r="175" spans="1:23" s="51" customFormat="1" ht="46.15" customHeight="1" x14ac:dyDescent="0.25">
      <c r="A175" s="290"/>
      <c r="B175" s="52"/>
      <c r="C175" s="248"/>
      <c r="D175" s="293"/>
      <c r="E175" s="125" t="s">
        <v>289</v>
      </c>
      <c r="F175" s="149"/>
      <c r="G175" s="113" t="s">
        <v>290</v>
      </c>
      <c r="H175" s="6" t="s">
        <v>291</v>
      </c>
      <c r="I175" s="155">
        <v>2</v>
      </c>
      <c r="J175" s="175">
        <v>0.28999999999999998</v>
      </c>
      <c r="K175" s="12">
        <v>0</v>
      </c>
      <c r="L175" s="13">
        <v>0</v>
      </c>
      <c r="M175" s="297"/>
      <c r="N175" s="117">
        <v>70020766</v>
      </c>
      <c r="O175" s="117">
        <v>70020766</v>
      </c>
      <c r="P175" s="11">
        <f t="shared" ref="P175:P176" si="60">SUM(P176)</f>
        <v>0</v>
      </c>
      <c r="Q175" s="11">
        <f t="shared" ref="Q175:Q176" si="61">SUM(Q176)</f>
        <v>0</v>
      </c>
      <c r="R175" s="13">
        <f t="shared" ref="R175:R176" si="62">IF(O175=0,0,P175/O175)</f>
        <v>0</v>
      </c>
      <c r="S175" s="13">
        <f t="shared" ref="S175:S176" si="63">IF(P175=0,0,Q175/P175)</f>
        <v>0</v>
      </c>
      <c r="T175" s="184"/>
      <c r="U175" s="184"/>
      <c r="V175" s="206"/>
      <c r="W175" s="265"/>
    </row>
    <row r="176" spans="1:23" s="51" customFormat="1" ht="46.15" customHeight="1" x14ac:dyDescent="0.25">
      <c r="A176" s="296"/>
      <c r="B176" s="52"/>
      <c r="C176" s="249"/>
      <c r="D176" s="293"/>
      <c r="E176" s="125" t="s">
        <v>292</v>
      </c>
      <c r="F176" s="149"/>
      <c r="G176" s="113" t="s">
        <v>293</v>
      </c>
      <c r="H176" s="6" t="s">
        <v>294</v>
      </c>
      <c r="I176" s="155">
        <v>1</v>
      </c>
      <c r="J176" s="175">
        <v>0.71</v>
      </c>
      <c r="K176" s="12">
        <v>0</v>
      </c>
      <c r="L176" s="13">
        <v>0</v>
      </c>
      <c r="M176" s="297"/>
      <c r="N176" s="117">
        <v>172015047</v>
      </c>
      <c r="O176" s="117">
        <v>172015047</v>
      </c>
      <c r="P176" s="11">
        <f t="shared" si="60"/>
        <v>0</v>
      </c>
      <c r="Q176" s="11">
        <f t="shared" si="61"/>
        <v>0</v>
      </c>
      <c r="R176" s="13">
        <f t="shared" si="62"/>
        <v>0</v>
      </c>
      <c r="S176" s="13">
        <f t="shared" si="63"/>
        <v>0</v>
      </c>
      <c r="T176" s="184"/>
      <c r="U176" s="184"/>
      <c r="V176" s="206"/>
      <c r="W176" s="265"/>
    </row>
    <row r="177" spans="1:23" s="51" customFormat="1" ht="16.5" customHeight="1" x14ac:dyDescent="0.25">
      <c r="A177" s="289">
        <v>4143</v>
      </c>
      <c r="B177" s="52"/>
      <c r="C177" s="247" t="s">
        <v>37</v>
      </c>
      <c r="D177" s="293" t="s">
        <v>295</v>
      </c>
      <c r="E177" s="125" t="s">
        <v>296</v>
      </c>
      <c r="F177" s="149"/>
      <c r="G177" s="113"/>
      <c r="H177" s="6"/>
      <c r="I177" s="155">
        <f>SUM(I178)</f>
        <v>1</v>
      </c>
      <c r="J177" s="175">
        <f>SUM(J178)</f>
        <v>1</v>
      </c>
      <c r="K177" s="12">
        <f>SUM(K178)</f>
        <v>0</v>
      </c>
      <c r="L177" s="13">
        <f>SUM(L178)</f>
        <v>0</v>
      </c>
      <c r="M177" s="297">
        <f>IF(O177&gt;0,L177,"na")</f>
        <v>0</v>
      </c>
      <c r="N177" s="117">
        <f>SUM(N178)</f>
        <v>99999999.999999985</v>
      </c>
      <c r="O177" s="117">
        <f>SUM(O178)</f>
        <v>99999999.999999985</v>
      </c>
      <c r="P177" s="11">
        <f>SUM(P178)</f>
        <v>0</v>
      </c>
      <c r="Q177" s="11">
        <f>SUM(Q178)</f>
        <v>0</v>
      </c>
      <c r="R177" s="13">
        <f t="shared" ref="R177:S179" si="64">IF(O177=0,0,P177/O177)</f>
        <v>0</v>
      </c>
      <c r="S177" s="13">
        <f t="shared" si="64"/>
        <v>0</v>
      </c>
      <c r="T177" s="184"/>
      <c r="U177" s="184"/>
      <c r="V177" s="206"/>
      <c r="W177" s="265" t="s">
        <v>128</v>
      </c>
    </row>
    <row r="178" spans="1:23" s="51" customFormat="1" ht="54" x14ac:dyDescent="0.25">
      <c r="A178" s="296"/>
      <c r="B178" s="52"/>
      <c r="C178" s="249"/>
      <c r="D178" s="293"/>
      <c r="E178" s="125" t="s">
        <v>297</v>
      </c>
      <c r="F178" s="149"/>
      <c r="G178" s="113" t="s">
        <v>298</v>
      </c>
      <c r="H178" s="6" t="s">
        <v>299</v>
      </c>
      <c r="I178" s="155">
        <v>1</v>
      </c>
      <c r="J178" s="175">
        <v>1</v>
      </c>
      <c r="K178" s="12">
        <v>0</v>
      </c>
      <c r="L178" s="13">
        <v>0</v>
      </c>
      <c r="M178" s="297"/>
      <c r="N178" s="117">
        <v>99999999.999999985</v>
      </c>
      <c r="O178" s="117">
        <v>99999999.999999985</v>
      </c>
      <c r="P178" s="11">
        <f>SUM(P179)</f>
        <v>0</v>
      </c>
      <c r="Q178" s="11">
        <f>SUM(Q179)</f>
        <v>0</v>
      </c>
      <c r="R178" s="13">
        <f t="shared" si="64"/>
        <v>0</v>
      </c>
      <c r="S178" s="13">
        <f t="shared" si="64"/>
        <v>0</v>
      </c>
      <c r="T178" s="184"/>
      <c r="U178" s="184"/>
      <c r="V178" s="10"/>
      <c r="W178" s="265"/>
    </row>
    <row r="179" spans="1:23" s="51" customFormat="1" ht="16.5" customHeight="1" x14ac:dyDescent="0.25">
      <c r="A179" s="289">
        <v>4143</v>
      </c>
      <c r="B179" s="52"/>
      <c r="C179" s="247" t="s">
        <v>37</v>
      </c>
      <c r="D179" s="293" t="s">
        <v>300</v>
      </c>
      <c r="E179" s="125" t="s">
        <v>301</v>
      </c>
      <c r="F179" s="149"/>
      <c r="G179" s="113"/>
      <c r="H179" s="6"/>
      <c r="I179" s="155">
        <f>SUM(I180:I181)</f>
        <v>2</v>
      </c>
      <c r="J179" s="175">
        <f>SUM(J180:J181)</f>
        <v>1</v>
      </c>
      <c r="K179" s="12">
        <f>SUM(K180)</f>
        <v>0</v>
      </c>
      <c r="L179" s="13">
        <f>SUM(L180)</f>
        <v>0</v>
      </c>
      <c r="M179" s="297">
        <f>IF(O179&gt;0,L179,"na")</f>
        <v>0</v>
      </c>
      <c r="N179" s="117">
        <f>SUM(N180:N181)</f>
        <v>278033814</v>
      </c>
      <c r="O179" s="117">
        <f>SUM(O180:O181)</f>
        <v>278033814</v>
      </c>
      <c r="P179" s="11">
        <f>SUM(P180)</f>
        <v>0</v>
      </c>
      <c r="Q179" s="11">
        <f>SUM(Q180)</f>
        <v>0</v>
      </c>
      <c r="R179" s="13">
        <f t="shared" si="64"/>
        <v>0</v>
      </c>
      <c r="S179" s="13">
        <f t="shared" si="64"/>
        <v>0</v>
      </c>
      <c r="T179" s="14"/>
      <c r="U179" s="14"/>
      <c r="V179" s="10"/>
      <c r="W179" s="265" t="s">
        <v>128</v>
      </c>
    </row>
    <row r="180" spans="1:23" s="51" customFormat="1" ht="54" customHeight="1" x14ac:dyDescent="0.25">
      <c r="A180" s="290"/>
      <c r="B180" s="52"/>
      <c r="C180" s="248"/>
      <c r="D180" s="293"/>
      <c r="E180" s="125" t="s">
        <v>302</v>
      </c>
      <c r="F180" s="149"/>
      <c r="G180" s="113" t="s">
        <v>303</v>
      </c>
      <c r="H180" s="6" t="s">
        <v>304</v>
      </c>
      <c r="I180" s="155">
        <v>1</v>
      </c>
      <c r="J180" s="175">
        <v>0.63</v>
      </c>
      <c r="K180" s="12">
        <v>0</v>
      </c>
      <c r="L180" s="13">
        <v>0</v>
      </c>
      <c r="M180" s="297"/>
      <c r="N180" s="117">
        <v>203914406</v>
      </c>
      <c r="O180" s="117">
        <v>203914406</v>
      </c>
      <c r="P180" s="11">
        <f t="shared" ref="P180" si="65">SUM(P181)</f>
        <v>0</v>
      </c>
      <c r="Q180" s="11">
        <f t="shared" ref="Q180" si="66">SUM(Q181)</f>
        <v>0</v>
      </c>
      <c r="R180" s="13">
        <f t="shared" ref="R180:R181" si="67">IF(O180=0,0,P180/O180)</f>
        <v>0</v>
      </c>
      <c r="S180" s="13">
        <f t="shared" ref="S180:S181" si="68">IF(P180=0,0,Q180/P180)</f>
        <v>0</v>
      </c>
      <c r="T180" s="14"/>
      <c r="U180" s="14"/>
      <c r="V180" s="10"/>
      <c r="W180" s="265"/>
    </row>
    <row r="181" spans="1:23" s="51" customFormat="1" ht="54" x14ac:dyDescent="0.25">
      <c r="A181" s="296"/>
      <c r="B181" s="52"/>
      <c r="C181" s="249"/>
      <c r="D181" s="293"/>
      <c r="E181" s="125" t="s">
        <v>305</v>
      </c>
      <c r="F181" s="149"/>
      <c r="G181" s="113" t="s">
        <v>306</v>
      </c>
      <c r="H181" s="6" t="s">
        <v>307</v>
      </c>
      <c r="I181" s="155">
        <v>1</v>
      </c>
      <c r="J181" s="175">
        <v>0.37</v>
      </c>
      <c r="K181" s="12">
        <v>0</v>
      </c>
      <c r="L181" s="13">
        <v>0</v>
      </c>
      <c r="M181" s="297"/>
      <c r="N181" s="117">
        <v>74119408</v>
      </c>
      <c r="O181" s="117">
        <v>74119408</v>
      </c>
      <c r="P181" s="11">
        <f>SUM(P182)</f>
        <v>0</v>
      </c>
      <c r="Q181" s="11">
        <f>SUM(Q182)</f>
        <v>0</v>
      </c>
      <c r="R181" s="13">
        <f t="shared" si="67"/>
        <v>0</v>
      </c>
      <c r="S181" s="13">
        <f t="shared" si="68"/>
        <v>0</v>
      </c>
      <c r="T181" s="184"/>
      <c r="U181" s="184"/>
      <c r="V181" s="206"/>
      <c r="W181" s="265"/>
    </row>
    <row r="182" spans="1:23" ht="16.5" customHeight="1" x14ac:dyDescent="0.25">
      <c r="A182" s="49"/>
      <c r="B182" s="8"/>
      <c r="C182" s="47"/>
      <c r="D182" s="50"/>
      <c r="E182" s="9"/>
      <c r="F182" s="6"/>
      <c r="G182" s="6"/>
      <c r="H182" s="6"/>
      <c r="I182" s="7"/>
      <c r="J182" s="13"/>
      <c r="K182" s="12"/>
      <c r="L182" s="13"/>
      <c r="M182" s="48"/>
      <c r="N182" s="11"/>
      <c r="O182" s="11"/>
      <c r="P182" s="11"/>
      <c r="Q182" s="11"/>
      <c r="R182" s="13"/>
      <c r="S182" s="13"/>
      <c r="T182" s="14"/>
      <c r="U182" s="14"/>
      <c r="V182" s="10"/>
      <c r="W182" s="47"/>
    </row>
    <row r="183" spans="1:23" s="51" customFormat="1" x14ac:dyDescent="0.25">
      <c r="A183" s="123"/>
      <c r="B183" s="127">
        <v>41040030005</v>
      </c>
      <c r="C183" s="127" t="s">
        <v>35</v>
      </c>
      <c r="D183" s="128" t="s">
        <v>131</v>
      </c>
      <c r="E183" s="88"/>
      <c r="F183" s="125"/>
      <c r="G183" s="113"/>
      <c r="H183" s="6"/>
      <c r="I183" s="117"/>
      <c r="J183" s="212"/>
      <c r="K183" s="213"/>
      <c r="L183" s="212"/>
      <c r="M183" s="214"/>
      <c r="N183" s="215"/>
      <c r="O183" s="213"/>
      <c r="P183" s="213"/>
      <c r="Q183" s="216"/>
      <c r="R183" s="212"/>
      <c r="S183" s="212"/>
      <c r="T183" s="217"/>
      <c r="U183" s="217"/>
      <c r="V183" s="10"/>
      <c r="W183" s="86"/>
    </row>
    <row r="184" spans="1:23" s="51" customFormat="1" ht="13.9" customHeight="1" x14ac:dyDescent="0.25">
      <c r="A184" s="289">
        <v>4143</v>
      </c>
      <c r="B184" s="52"/>
      <c r="C184" s="247" t="s">
        <v>37</v>
      </c>
      <c r="D184" s="276" t="s">
        <v>308</v>
      </c>
      <c r="E184" s="143" t="s">
        <v>660</v>
      </c>
      <c r="F184" s="6"/>
      <c r="G184" s="6"/>
      <c r="H184" s="6"/>
      <c r="I184" s="7"/>
      <c r="J184" s="13">
        <f>SUM(J185)</f>
        <v>1</v>
      </c>
      <c r="K184" s="12">
        <f>SUM(K185)</f>
        <v>0</v>
      </c>
      <c r="L184" s="13">
        <f>L185</f>
        <v>0.06</v>
      </c>
      <c r="M184" s="297">
        <f>IF(O184&gt;0,L184,"na")</f>
        <v>0.06</v>
      </c>
      <c r="N184" s="117">
        <f>+SUM(N185:N185)</f>
        <v>3713722451</v>
      </c>
      <c r="O184" s="117">
        <f>+SUM(O185:O185)</f>
        <v>4041523523</v>
      </c>
      <c r="P184" s="11">
        <f>SUM(P185)</f>
        <v>189022963</v>
      </c>
      <c r="Q184" s="11">
        <f>SUM(Q185)</f>
        <v>0</v>
      </c>
      <c r="R184" s="13">
        <f t="shared" ref="R184" si="69">IF(O184=0,0,P184/O184)</f>
        <v>4.677022462551185E-2</v>
      </c>
      <c r="S184" s="13">
        <f t="shared" ref="S184" si="70">IF(P184=0,0,Q184/P184)</f>
        <v>0</v>
      </c>
      <c r="T184" s="14"/>
      <c r="U184" s="14"/>
      <c r="V184" s="10"/>
      <c r="W184" s="265" t="s">
        <v>128</v>
      </c>
    </row>
    <row r="185" spans="1:23" s="51" customFormat="1" ht="49.15" customHeight="1" x14ac:dyDescent="0.25">
      <c r="A185" s="290"/>
      <c r="B185" s="52"/>
      <c r="C185" s="248"/>
      <c r="D185" s="277"/>
      <c r="E185" s="245" t="s">
        <v>661</v>
      </c>
      <c r="F185" s="149"/>
      <c r="G185" s="113" t="s">
        <v>309</v>
      </c>
      <c r="H185" s="6" t="s">
        <v>310</v>
      </c>
      <c r="I185" s="218">
        <v>1</v>
      </c>
      <c r="J185" s="175">
        <v>1</v>
      </c>
      <c r="K185" s="12">
        <v>0</v>
      </c>
      <c r="L185" s="13">
        <v>0.06</v>
      </c>
      <c r="M185" s="297"/>
      <c r="N185" s="117">
        <v>3713722451</v>
      </c>
      <c r="O185" s="117">
        <v>4041523523</v>
      </c>
      <c r="P185" s="11">
        <v>189022963</v>
      </c>
      <c r="Q185" s="11">
        <f>SUM(Q186)</f>
        <v>0</v>
      </c>
      <c r="R185" s="13">
        <f>IF(O185=0,0,P185/O185)</f>
        <v>4.677022462551185E-2</v>
      </c>
      <c r="S185" s="13">
        <f t="shared" ref="S185" si="71">IF(P185=0,0,Q185/P185)</f>
        <v>0</v>
      </c>
      <c r="T185" s="184">
        <v>43845</v>
      </c>
      <c r="U185" s="184">
        <v>44196</v>
      </c>
      <c r="V185" s="208"/>
      <c r="W185" s="265"/>
    </row>
    <row r="186" spans="1:23" s="51" customFormat="1" ht="14.45" customHeight="1" x14ac:dyDescent="0.25">
      <c r="A186" s="123"/>
      <c r="B186" s="127">
        <v>41040030006</v>
      </c>
      <c r="C186" s="127" t="s">
        <v>35</v>
      </c>
      <c r="D186" s="128" t="s">
        <v>132</v>
      </c>
      <c r="E186" s="88"/>
      <c r="F186" s="125"/>
      <c r="G186" s="86"/>
      <c r="H186" s="149"/>
      <c r="I186" s="117"/>
      <c r="J186" s="212"/>
      <c r="K186" s="213"/>
      <c r="L186" s="212"/>
      <c r="M186" s="214"/>
      <c r="N186" s="215"/>
      <c r="O186" s="216"/>
      <c r="P186" s="219"/>
      <c r="Q186" s="216"/>
      <c r="R186" s="212"/>
      <c r="S186" s="212"/>
      <c r="T186" s="217"/>
      <c r="U186" s="217"/>
      <c r="V186" s="220"/>
      <c r="W186" s="86"/>
    </row>
    <row r="187" spans="1:23" s="51" customFormat="1" ht="16.5" customHeight="1" x14ac:dyDescent="0.25">
      <c r="A187" s="289">
        <v>4143</v>
      </c>
      <c r="B187" s="52"/>
      <c r="C187" s="247" t="s">
        <v>37</v>
      </c>
      <c r="D187" s="307" t="s">
        <v>311</v>
      </c>
      <c r="E187" s="125" t="s">
        <v>312</v>
      </c>
      <c r="F187" s="149"/>
      <c r="G187" s="113"/>
      <c r="H187" s="6"/>
      <c r="I187" s="155">
        <f>I188</f>
        <v>1</v>
      </c>
      <c r="J187" s="175">
        <f>SUM(J188:J188)</f>
        <v>1</v>
      </c>
      <c r="K187" s="12">
        <f>SUM(K188)</f>
        <v>0</v>
      </c>
      <c r="L187" s="13">
        <f>SUM(L188)</f>
        <v>0</v>
      </c>
      <c r="M187" s="297">
        <f>IF(O187&gt;0,L187,"na")</f>
        <v>0</v>
      </c>
      <c r="N187" s="117">
        <f>SUM(N188:N188)</f>
        <v>700000000</v>
      </c>
      <c r="O187" s="117">
        <f>SUM(O188:O188)</f>
        <v>700000000</v>
      </c>
      <c r="P187" s="11">
        <f>SUM(P188)</f>
        <v>0</v>
      </c>
      <c r="Q187" s="11">
        <f>SUM(Q188)</f>
        <v>0</v>
      </c>
      <c r="R187" s="13">
        <f t="shared" ref="R187" si="72">IF(O187=0,0,P187/O187)</f>
        <v>0</v>
      </c>
      <c r="S187" s="13">
        <f t="shared" ref="S187:S188" si="73">IF(P187=0,0,Q187/P187)</f>
        <v>0</v>
      </c>
      <c r="T187" s="14"/>
      <c r="U187" s="14"/>
      <c r="V187" s="10"/>
      <c r="W187" s="265" t="s">
        <v>128</v>
      </c>
    </row>
    <row r="188" spans="1:23" s="51" customFormat="1" ht="40.9" customHeight="1" x14ac:dyDescent="0.25">
      <c r="A188" s="296"/>
      <c r="B188" s="52"/>
      <c r="C188" s="249"/>
      <c r="D188" s="307"/>
      <c r="E188" s="125" t="s">
        <v>312</v>
      </c>
      <c r="F188" s="149"/>
      <c r="G188" s="113" t="s">
        <v>313</v>
      </c>
      <c r="H188" s="6" t="s">
        <v>314</v>
      </c>
      <c r="I188" s="155">
        <v>1</v>
      </c>
      <c r="J188" s="175">
        <v>1</v>
      </c>
      <c r="K188" s="12">
        <v>0</v>
      </c>
      <c r="L188" s="13">
        <v>0</v>
      </c>
      <c r="M188" s="297"/>
      <c r="N188" s="117">
        <v>700000000</v>
      </c>
      <c r="O188" s="117">
        <v>700000000</v>
      </c>
      <c r="P188" s="11">
        <v>0</v>
      </c>
      <c r="Q188" s="11">
        <v>0</v>
      </c>
      <c r="R188" s="13">
        <v>0</v>
      </c>
      <c r="S188" s="13">
        <f t="shared" si="73"/>
        <v>0</v>
      </c>
      <c r="T188" s="184"/>
      <c r="U188" s="184"/>
      <c r="V188" s="10"/>
      <c r="W188" s="265"/>
    </row>
    <row r="189" spans="1:23" s="51" customFormat="1" x14ac:dyDescent="0.25">
      <c r="A189" s="123"/>
      <c r="B189" s="127">
        <v>41040030007</v>
      </c>
      <c r="C189" s="127" t="s">
        <v>35</v>
      </c>
      <c r="D189" s="128" t="s">
        <v>133</v>
      </c>
      <c r="E189" s="88"/>
      <c r="F189" s="125"/>
      <c r="G189" s="113"/>
      <c r="H189" s="6"/>
      <c r="I189" s="117"/>
      <c r="J189" s="114"/>
      <c r="K189" s="115"/>
      <c r="L189" s="87"/>
      <c r="M189" s="126"/>
      <c r="N189" s="117"/>
      <c r="O189" s="146"/>
      <c r="P189" s="146"/>
      <c r="Q189" s="146"/>
      <c r="R189" s="87"/>
      <c r="S189" s="116"/>
      <c r="T189" s="88"/>
      <c r="U189" s="88"/>
      <c r="V189" s="6"/>
      <c r="W189" s="86"/>
    </row>
    <row r="190" spans="1:23" s="51" customFormat="1" ht="16.5" customHeight="1" x14ac:dyDescent="0.25">
      <c r="A190" s="247">
        <v>4143</v>
      </c>
      <c r="B190" s="52"/>
      <c r="C190" s="247" t="s">
        <v>37</v>
      </c>
      <c r="D190" s="247" t="s">
        <v>134</v>
      </c>
      <c r="E190" s="143" t="s">
        <v>652</v>
      </c>
      <c r="F190" s="52"/>
      <c r="G190" s="113"/>
      <c r="H190" s="6"/>
      <c r="I190" s="7"/>
      <c r="J190" s="135">
        <f>SUM(J191:J191)</f>
        <v>1</v>
      </c>
      <c r="K190" s="12">
        <f>SUM(K191)</f>
        <v>0</v>
      </c>
      <c r="L190" s="13">
        <f>SUM(L191)</f>
        <v>0</v>
      </c>
      <c r="M190" s="297">
        <f>IF(O190&gt;0,L190,"na")</f>
        <v>0</v>
      </c>
      <c r="N190" s="117">
        <f>SUM(N191)</f>
        <v>1397324000</v>
      </c>
      <c r="O190" s="117">
        <f>SUM(O191)</f>
        <v>1397324000</v>
      </c>
      <c r="P190" s="7">
        <f>SUM(P191:P191)</f>
        <v>0</v>
      </c>
      <c r="Q190" s="7">
        <f>SUM(Q191:Q191)</f>
        <v>0</v>
      </c>
      <c r="R190" s="142">
        <f t="shared" ref="R190:S191" si="74">IF(O190=0,0,P190/O190)</f>
        <v>0</v>
      </c>
      <c r="S190" s="142">
        <f t="shared" si="74"/>
        <v>0</v>
      </c>
      <c r="T190" s="221"/>
      <c r="U190" s="221"/>
      <c r="V190" s="6"/>
      <c r="W190" s="265" t="s">
        <v>77</v>
      </c>
    </row>
    <row r="191" spans="1:23" s="51" customFormat="1" ht="67.5" x14ac:dyDescent="0.25">
      <c r="A191" s="249"/>
      <c r="B191" s="52"/>
      <c r="C191" s="249"/>
      <c r="D191" s="249"/>
      <c r="E191" s="125" t="s">
        <v>315</v>
      </c>
      <c r="F191" s="149"/>
      <c r="G191" s="113" t="s">
        <v>316</v>
      </c>
      <c r="H191" s="6" t="s">
        <v>135</v>
      </c>
      <c r="I191" s="155"/>
      <c r="J191" s="175">
        <v>1</v>
      </c>
      <c r="K191" s="222">
        <v>0</v>
      </c>
      <c r="L191" s="137">
        <v>0</v>
      </c>
      <c r="M191" s="297"/>
      <c r="N191" s="117">
        <v>1397324000</v>
      </c>
      <c r="O191" s="117">
        <v>1397324000</v>
      </c>
      <c r="P191" s="7">
        <v>0</v>
      </c>
      <c r="Q191" s="7">
        <v>0</v>
      </c>
      <c r="R191" s="142">
        <f t="shared" si="74"/>
        <v>0</v>
      </c>
      <c r="S191" s="142">
        <f>IF(P191=0,0,Q191/P191)</f>
        <v>0</v>
      </c>
      <c r="T191" s="152"/>
      <c r="U191" s="152"/>
      <c r="V191" s="6"/>
      <c r="W191" s="265"/>
    </row>
    <row r="192" spans="1:23" s="51" customFormat="1" x14ac:dyDescent="0.25">
      <c r="A192" s="304">
        <v>4143</v>
      </c>
      <c r="B192" s="125"/>
      <c r="C192" s="304" t="s">
        <v>37</v>
      </c>
      <c r="D192" s="247" t="s">
        <v>317</v>
      </c>
      <c r="E192" s="125" t="s">
        <v>318</v>
      </c>
      <c r="F192" s="149"/>
      <c r="G192" s="113"/>
      <c r="H192" s="6"/>
      <c r="I192" s="156">
        <f>SUM(I193:I194)</f>
        <v>8</v>
      </c>
      <c r="J192" s="223">
        <f>SUM(J193:J194)</f>
        <v>1</v>
      </c>
      <c r="K192" s="12">
        <f>SUM(K193)</f>
        <v>0</v>
      </c>
      <c r="L192" s="13">
        <f>SUM(L193)</f>
        <v>0</v>
      </c>
      <c r="M192" s="297">
        <f>IF(O192&gt;0,L192,"na")</f>
        <v>0</v>
      </c>
      <c r="N192" s="117">
        <f>SUM(N193:N194)</f>
        <v>497838400</v>
      </c>
      <c r="O192" s="117">
        <f>SUM(O193:O194)</f>
        <v>497838400</v>
      </c>
      <c r="P192" s="7">
        <f>SUM(P193:P193)</f>
        <v>0</v>
      </c>
      <c r="Q192" s="7">
        <f>SUM(Q193:Q193)</f>
        <v>0</v>
      </c>
      <c r="R192" s="142">
        <f t="shared" ref="R192:R194" si="75">IF(O192=0,0,P192/O192)</f>
        <v>0</v>
      </c>
      <c r="S192" s="142">
        <f t="shared" ref="S192:S194" si="76">IF(P192=0,0,Q192/P192)</f>
        <v>0</v>
      </c>
      <c r="T192" s="152"/>
      <c r="U192" s="152"/>
      <c r="V192" s="6"/>
      <c r="W192" s="247" t="s">
        <v>77</v>
      </c>
    </row>
    <row r="193" spans="1:23" s="51" customFormat="1" ht="49.15" customHeight="1" x14ac:dyDescent="0.25">
      <c r="A193" s="305"/>
      <c r="B193" s="125"/>
      <c r="C193" s="305"/>
      <c r="D193" s="248"/>
      <c r="E193" s="125" t="s">
        <v>319</v>
      </c>
      <c r="F193" s="149"/>
      <c r="G193" s="113" t="s">
        <v>320</v>
      </c>
      <c r="H193" s="6" t="s">
        <v>321</v>
      </c>
      <c r="I193" s="155">
        <v>6</v>
      </c>
      <c r="J193" s="175">
        <v>0.88</v>
      </c>
      <c r="K193" s="222">
        <v>0</v>
      </c>
      <c r="L193" s="137">
        <v>0</v>
      </c>
      <c r="M193" s="297"/>
      <c r="N193" s="117">
        <v>436800000</v>
      </c>
      <c r="O193" s="117">
        <v>436800000</v>
      </c>
      <c r="P193" s="7">
        <v>0</v>
      </c>
      <c r="Q193" s="7">
        <v>0</v>
      </c>
      <c r="R193" s="142">
        <f t="shared" si="75"/>
        <v>0</v>
      </c>
      <c r="S193" s="142">
        <f t="shared" si="76"/>
        <v>0</v>
      </c>
      <c r="T193" s="152"/>
      <c r="U193" s="152"/>
      <c r="V193" s="6"/>
      <c r="W193" s="248"/>
    </row>
    <row r="194" spans="1:23" s="51" customFormat="1" ht="54" x14ac:dyDescent="0.25">
      <c r="A194" s="306"/>
      <c r="B194" s="125"/>
      <c r="C194" s="306"/>
      <c r="D194" s="249"/>
      <c r="E194" s="125" t="s">
        <v>322</v>
      </c>
      <c r="F194" s="149"/>
      <c r="G194" s="113" t="s">
        <v>323</v>
      </c>
      <c r="H194" s="6" t="s">
        <v>324</v>
      </c>
      <c r="I194" s="155">
        <v>2</v>
      </c>
      <c r="J194" s="175">
        <v>0.12</v>
      </c>
      <c r="K194" s="222">
        <v>0</v>
      </c>
      <c r="L194" s="137">
        <v>0</v>
      </c>
      <c r="M194" s="297"/>
      <c r="N194" s="117">
        <v>61038400</v>
      </c>
      <c r="O194" s="117">
        <v>61038400</v>
      </c>
      <c r="P194" s="7">
        <v>0</v>
      </c>
      <c r="Q194" s="7">
        <v>0</v>
      </c>
      <c r="R194" s="142">
        <f t="shared" si="75"/>
        <v>0</v>
      </c>
      <c r="S194" s="142">
        <f t="shared" si="76"/>
        <v>0</v>
      </c>
      <c r="T194" s="152"/>
      <c r="U194" s="152"/>
      <c r="V194" s="6"/>
      <c r="W194" s="249"/>
    </row>
    <row r="195" spans="1:23" s="51" customFormat="1" x14ac:dyDescent="0.25">
      <c r="A195" s="304">
        <v>4143</v>
      </c>
      <c r="B195" s="125"/>
      <c r="C195" s="304" t="s">
        <v>37</v>
      </c>
      <c r="D195" s="247" t="s">
        <v>325</v>
      </c>
      <c r="E195" s="125" t="s">
        <v>326</v>
      </c>
      <c r="F195" s="149"/>
      <c r="G195" s="113"/>
      <c r="H195" s="6"/>
      <c r="I195" s="155">
        <f>SUM(I196:I198)</f>
        <v>24</v>
      </c>
      <c r="J195" s="175">
        <f>SUM(J196:J198)</f>
        <v>1</v>
      </c>
      <c r="K195" s="12">
        <f>SUM(K196)</f>
        <v>0</v>
      </c>
      <c r="L195" s="13">
        <f>SUM(L196)</f>
        <v>0</v>
      </c>
      <c r="M195" s="299">
        <f>IF(O195&gt;0,L195,"0")</f>
        <v>0</v>
      </c>
      <c r="N195" s="117">
        <f>SUM(N196:N198)</f>
        <v>411589577</v>
      </c>
      <c r="O195" s="117">
        <f>SUM(O196:O198)</f>
        <v>411589577</v>
      </c>
      <c r="P195" s="7">
        <f>SUM(P196:P196)</f>
        <v>0</v>
      </c>
      <c r="Q195" s="7">
        <f>SUM(Q196:Q196)</f>
        <v>0</v>
      </c>
      <c r="R195" s="142">
        <f t="shared" ref="R195:R197" si="77">IF(O195=0,0,P195/O195)</f>
        <v>0</v>
      </c>
      <c r="S195" s="142">
        <f t="shared" ref="S195:S197" si="78">IF(P195=0,0,Q195/P195)</f>
        <v>0</v>
      </c>
      <c r="T195" s="152"/>
      <c r="U195" s="152"/>
      <c r="V195" s="6"/>
      <c r="W195" s="247" t="s">
        <v>77</v>
      </c>
    </row>
    <row r="196" spans="1:23" s="51" customFormat="1" ht="54" x14ac:dyDescent="0.25">
      <c r="A196" s="305"/>
      <c r="B196" s="125"/>
      <c r="C196" s="305"/>
      <c r="D196" s="248"/>
      <c r="E196" s="125" t="s">
        <v>327</v>
      </c>
      <c r="F196" s="149"/>
      <c r="G196" s="113" t="s">
        <v>328</v>
      </c>
      <c r="H196" s="6" t="s">
        <v>329</v>
      </c>
      <c r="I196" s="155">
        <v>11</v>
      </c>
      <c r="J196" s="175">
        <v>0.65</v>
      </c>
      <c r="K196" s="222">
        <v>0</v>
      </c>
      <c r="L196" s="13">
        <f t="shared" ref="L196:L198" si="79">SUM(L197)</f>
        <v>0</v>
      </c>
      <c r="M196" s="300"/>
      <c r="N196" s="117">
        <v>269136399</v>
      </c>
      <c r="O196" s="117">
        <v>269136399</v>
      </c>
      <c r="P196" s="7">
        <v>0</v>
      </c>
      <c r="Q196" s="7">
        <v>0</v>
      </c>
      <c r="R196" s="142">
        <f t="shared" si="77"/>
        <v>0</v>
      </c>
      <c r="S196" s="142">
        <f t="shared" si="78"/>
        <v>0</v>
      </c>
      <c r="T196" s="152"/>
      <c r="U196" s="152"/>
      <c r="V196" s="6"/>
      <c r="W196" s="248"/>
    </row>
    <row r="197" spans="1:23" s="51" customFormat="1" ht="63.6" customHeight="1" x14ac:dyDescent="0.25">
      <c r="A197" s="305"/>
      <c r="B197" s="125"/>
      <c r="C197" s="305"/>
      <c r="D197" s="248"/>
      <c r="E197" s="125" t="s">
        <v>330</v>
      </c>
      <c r="F197" s="149"/>
      <c r="G197" s="113" t="s">
        <v>331</v>
      </c>
      <c r="H197" s="6" t="s">
        <v>332</v>
      </c>
      <c r="I197" s="155">
        <v>5</v>
      </c>
      <c r="J197" s="175">
        <v>0.23</v>
      </c>
      <c r="K197" s="222">
        <v>0</v>
      </c>
      <c r="L197" s="13">
        <f t="shared" si="79"/>
        <v>0</v>
      </c>
      <c r="M197" s="300"/>
      <c r="N197" s="117">
        <v>94338210</v>
      </c>
      <c r="O197" s="117">
        <v>94338210</v>
      </c>
      <c r="P197" s="7">
        <v>0</v>
      </c>
      <c r="Q197" s="7">
        <v>0</v>
      </c>
      <c r="R197" s="142">
        <f t="shared" si="77"/>
        <v>0</v>
      </c>
      <c r="S197" s="142">
        <f t="shared" si="78"/>
        <v>0</v>
      </c>
      <c r="T197" s="152"/>
      <c r="U197" s="152"/>
      <c r="V197" s="6"/>
      <c r="W197" s="248"/>
    </row>
    <row r="198" spans="1:23" s="51" customFormat="1" ht="63" customHeight="1" x14ac:dyDescent="0.25">
      <c r="A198" s="306"/>
      <c r="B198" s="125"/>
      <c r="C198" s="306"/>
      <c r="D198" s="249"/>
      <c r="E198" s="125" t="s">
        <v>333</v>
      </c>
      <c r="F198" s="149"/>
      <c r="G198" s="113" t="s">
        <v>334</v>
      </c>
      <c r="H198" s="6" t="s">
        <v>335</v>
      </c>
      <c r="I198" s="155">
        <v>8</v>
      </c>
      <c r="J198" s="175">
        <v>0.12</v>
      </c>
      <c r="K198" s="222">
        <v>0</v>
      </c>
      <c r="L198" s="13">
        <f t="shared" si="79"/>
        <v>0</v>
      </c>
      <c r="M198" s="303"/>
      <c r="N198" s="117">
        <v>48114968</v>
      </c>
      <c r="O198" s="117">
        <v>48114968</v>
      </c>
      <c r="P198" s="7">
        <v>0</v>
      </c>
      <c r="Q198" s="7">
        <v>0</v>
      </c>
      <c r="R198" s="142">
        <f t="shared" ref="R198:R200" si="80">IF(O198=0,0,P198/O198)</f>
        <v>0</v>
      </c>
      <c r="S198" s="142">
        <f t="shared" ref="S198:S200" si="81">IF(P198=0,0,Q198/P198)</f>
        <v>0</v>
      </c>
      <c r="T198" s="152"/>
      <c r="U198" s="152"/>
      <c r="V198" s="6"/>
      <c r="W198" s="249"/>
    </row>
    <row r="199" spans="1:23" s="224" customFormat="1" ht="13.9" customHeight="1" x14ac:dyDescent="0.25">
      <c r="A199" s="301">
        <v>4143</v>
      </c>
      <c r="B199" s="125"/>
      <c r="C199" s="301" t="s">
        <v>37</v>
      </c>
      <c r="D199" s="265" t="s">
        <v>336</v>
      </c>
      <c r="E199" s="125" t="s">
        <v>337</v>
      </c>
      <c r="F199" s="149"/>
      <c r="G199" s="113"/>
      <c r="H199" s="6"/>
      <c r="I199" s="155">
        <f>SUM(I200:I202)</f>
        <v>28</v>
      </c>
      <c r="J199" s="175">
        <f>SUM(J200:J202)</f>
        <v>1</v>
      </c>
      <c r="K199" s="12">
        <f>SUM(K200)</f>
        <v>0</v>
      </c>
      <c r="L199" s="13">
        <f>SUM(L200)</f>
        <v>0</v>
      </c>
      <c r="M199" s="299">
        <f>IF(O199&gt;0,L199,"0")</f>
        <v>0</v>
      </c>
      <c r="N199" s="117">
        <f>SUM(N200:N202)</f>
        <v>233161060</v>
      </c>
      <c r="O199" s="117">
        <f>SUM(O200:O202)</f>
        <v>233161060</v>
      </c>
      <c r="P199" s="7">
        <f>SUM(P200:P200)</f>
        <v>0</v>
      </c>
      <c r="Q199" s="7">
        <f>SUM(Q200:Q200)</f>
        <v>0</v>
      </c>
      <c r="R199" s="142">
        <f t="shared" si="80"/>
        <v>0</v>
      </c>
      <c r="S199" s="142">
        <f t="shared" si="81"/>
        <v>0</v>
      </c>
      <c r="T199" s="117"/>
      <c r="U199" s="7"/>
      <c r="V199" s="7"/>
      <c r="W199" s="308" t="s">
        <v>338</v>
      </c>
    </row>
    <row r="200" spans="1:23" s="224" customFormat="1" ht="68.25" customHeight="1" x14ac:dyDescent="0.25">
      <c r="A200" s="301"/>
      <c r="B200" s="125"/>
      <c r="C200" s="301"/>
      <c r="D200" s="265"/>
      <c r="E200" s="125" t="s">
        <v>339</v>
      </c>
      <c r="F200" s="149"/>
      <c r="G200" s="141" t="s">
        <v>340</v>
      </c>
      <c r="H200" s="225" t="s">
        <v>341</v>
      </c>
      <c r="I200" s="155">
        <v>11</v>
      </c>
      <c r="J200" s="175">
        <v>0.8</v>
      </c>
      <c r="K200" s="88">
        <v>0</v>
      </c>
      <c r="L200" s="13">
        <v>0</v>
      </c>
      <c r="M200" s="300"/>
      <c r="N200" s="117">
        <v>186631256</v>
      </c>
      <c r="O200" s="117">
        <v>186631256</v>
      </c>
      <c r="P200" s="7">
        <v>0</v>
      </c>
      <c r="Q200" s="117">
        <v>0</v>
      </c>
      <c r="R200" s="142">
        <f t="shared" si="80"/>
        <v>0</v>
      </c>
      <c r="S200" s="142">
        <f t="shared" si="81"/>
        <v>0</v>
      </c>
      <c r="T200" s="117"/>
      <c r="U200" s="7"/>
      <c r="V200" s="7"/>
      <c r="W200" s="309"/>
    </row>
    <row r="201" spans="1:23" s="224" customFormat="1" ht="68.25" customHeight="1" x14ac:dyDescent="0.25">
      <c r="A201" s="301"/>
      <c r="B201" s="125"/>
      <c r="C201" s="301"/>
      <c r="D201" s="265"/>
      <c r="E201" s="125" t="s">
        <v>342</v>
      </c>
      <c r="F201" s="149"/>
      <c r="G201" s="141" t="s">
        <v>343</v>
      </c>
      <c r="H201" s="225" t="s">
        <v>335</v>
      </c>
      <c r="I201" s="155">
        <v>16</v>
      </c>
      <c r="J201" s="175">
        <v>0.15</v>
      </c>
      <c r="K201" s="88">
        <v>0</v>
      </c>
      <c r="L201" s="13">
        <v>0</v>
      </c>
      <c r="M201" s="300"/>
      <c r="N201" s="117">
        <v>35363456</v>
      </c>
      <c r="O201" s="117">
        <v>35363456</v>
      </c>
      <c r="P201" s="7">
        <v>0</v>
      </c>
      <c r="Q201" s="117">
        <v>0</v>
      </c>
      <c r="R201" s="142">
        <f t="shared" ref="R201" si="82">IF(O201=0,0,P201/O201)</f>
        <v>0</v>
      </c>
      <c r="S201" s="142">
        <f t="shared" ref="S201" si="83">IF(P201=0,0,Q201/P201)</f>
        <v>0</v>
      </c>
      <c r="T201" s="117"/>
      <c r="U201" s="7"/>
      <c r="V201" s="7"/>
      <c r="W201" s="309"/>
    </row>
    <row r="202" spans="1:23" s="224" customFormat="1" ht="54" x14ac:dyDescent="0.25">
      <c r="A202" s="301"/>
      <c r="B202" s="125"/>
      <c r="C202" s="301"/>
      <c r="D202" s="265"/>
      <c r="E202" s="125" t="s">
        <v>344</v>
      </c>
      <c r="F202" s="149"/>
      <c r="G202" s="141" t="s">
        <v>345</v>
      </c>
      <c r="H202" s="225" t="s">
        <v>346</v>
      </c>
      <c r="I202" s="155">
        <v>1</v>
      </c>
      <c r="J202" s="175">
        <v>0.05</v>
      </c>
      <c r="K202" s="88">
        <v>0</v>
      </c>
      <c r="L202" s="13">
        <v>0</v>
      </c>
      <c r="M202" s="303"/>
      <c r="N202" s="117">
        <v>11166348</v>
      </c>
      <c r="O202" s="117">
        <v>11166348</v>
      </c>
      <c r="P202" s="7">
        <v>0</v>
      </c>
      <c r="Q202" s="117">
        <v>0</v>
      </c>
      <c r="R202" s="142">
        <f t="shared" ref="R202" si="84">IF(O202=0,0,P202/O202)</f>
        <v>0</v>
      </c>
      <c r="S202" s="142">
        <f t="shared" ref="S202" si="85">IF(P202=0,0,Q202/P202)</f>
        <v>0</v>
      </c>
      <c r="T202" s="117"/>
      <c r="U202" s="7"/>
      <c r="V202" s="7"/>
      <c r="W202" s="310"/>
    </row>
    <row r="203" spans="1:23" s="224" customFormat="1" ht="13.9" customHeight="1" x14ac:dyDescent="0.25">
      <c r="A203" s="301">
        <v>4143</v>
      </c>
      <c r="B203" s="125"/>
      <c r="C203" s="301" t="s">
        <v>37</v>
      </c>
      <c r="D203" s="265" t="s">
        <v>347</v>
      </c>
      <c r="E203" s="125" t="s">
        <v>348</v>
      </c>
      <c r="F203" s="149"/>
      <c r="G203" s="141"/>
      <c r="H203" s="225"/>
      <c r="I203" s="155">
        <f>SUM(I204:I205)</f>
        <v>4</v>
      </c>
      <c r="J203" s="175">
        <f>SUM(J204:J205)</f>
        <v>1</v>
      </c>
      <c r="K203" s="12">
        <f>SUM(K204)</f>
        <v>0</v>
      </c>
      <c r="L203" s="13">
        <f>SUM(L204)</f>
        <v>0</v>
      </c>
      <c r="M203" s="297">
        <f>IF(O203&gt;0,L203,"na")</f>
        <v>0</v>
      </c>
      <c r="N203" s="117">
        <f>SUM(N204:N205)</f>
        <v>418510200</v>
      </c>
      <c r="O203" s="117">
        <f>SUM(O204:O205)</f>
        <v>418510200</v>
      </c>
      <c r="P203" s="7">
        <f>SUM(P204:P204)</f>
        <v>0</v>
      </c>
      <c r="Q203" s="7">
        <f>SUM(Q204:Q204)</f>
        <v>0</v>
      </c>
      <c r="R203" s="142">
        <f t="shared" ref="R203:R205" si="86">IF(O203=0,0,P203/O203)</f>
        <v>0</v>
      </c>
      <c r="S203" s="142">
        <f t="shared" ref="S203:S205" si="87">IF(P203=0,0,Q203/P203)</f>
        <v>0</v>
      </c>
      <c r="T203" s="117"/>
      <c r="U203" s="7"/>
      <c r="V203" s="7"/>
      <c r="W203" s="308" t="s">
        <v>338</v>
      </c>
    </row>
    <row r="204" spans="1:23" s="224" customFormat="1" ht="63" customHeight="1" x14ac:dyDescent="0.25">
      <c r="A204" s="301"/>
      <c r="B204" s="125"/>
      <c r="C204" s="301"/>
      <c r="D204" s="265"/>
      <c r="E204" s="125" t="s">
        <v>349</v>
      </c>
      <c r="F204" s="149"/>
      <c r="G204" s="141" t="s">
        <v>350</v>
      </c>
      <c r="H204" s="225" t="s">
        <v>351</v>
      </c>
      <c r="I204" s="155">
        <v>3</v>
      </c>
      <c r="J204" s="175">
        <v>0.92</v>
      </c>
      <c r="K204" s="88">
        <v>0</v>
      </c>
      <c r="L204" s="226">
        <v>0</v>
      </c>
      <c r="M204" s="297"/>
      <c r="N204" s="117">
        <v>387020400</v>
      </c>
      <c r="O204" s="117">
        <v>387020400</v>
      </c>
      <c r="P204" s="7">
        <v>0</v>
      </c>
      <c r="Q204" s="117">
        <v>0</v>
      </c>
      <c r="R204" s="142">
        <f t="shared" si="86"/>
        <v>0</v>
      </c>
      <c r="S204" s="142">
        <f t="shared" si="87"/>
        <v>0</v>
      </c>
      <c r="T204" s="117"/>
      <c r="U204" s="7"/>
      <c r="V204" s="7"/>
      <c r="W204" s="309"/>
    </row>
    <row r="205" spans="1:23" s="224" customFormat="1" ht="54" x14ac:dyDescent="0.25">
      <c r="A205" s="301"/>
      <c r="B205" s="125"/>
      <c r="C205" s="301"/>
      <c r="D205" s="265"/>
      <c r="E205" s="125" t="s">
        <v>352</v>
      </c>
      <c r="F205" s="149"/>
      <c r="G205" s="141" t="s">
        <v>353</v>
      </c>
      <c r="H205" s="225" t="s">
        <v>354</v>
      </c>
      <c r="I205" s="155">
        <v>1</v>
      </c>
      <c r="J205" s="175">
        <v>0.08</v>
      </c>
      <c r="K205" s="88">
        <v>0</v>
      </c>
      <c r="L205" s="226">
        <v>0</v>
      </c>
      <c r="M205" s="297"/>
      <c r="N205" s="117">
        <v>31489800</v>
      </c>
      <c r="O205" s="117">
        <v>31489800</v>
      </c>
      <c r="P205" s="7">
        <v>0</v>
      </c>
      <c r="Q205" s="117">
        <v>0</v>
      </c>
      <c r="R205" s="142">
        <f t="shared" si="86"/>
        <v>0</v>
      </c>
      <c r="S205" s="142">
        <f t="shared" si="87"/>
        <v>0</v>
      </c>
      <c r="T205" s="117"/>
      <c r="U205" s="7"/>
      <c r="V205" s="7"/>
      <c r="W205" s="310"/>
    </row>
    <row r="206" spans="1:23" s="51" customFormat="1" ht="13.9" customHeight="1" x14ac:dyDescent="0.25">
      <c r="A206" s="301">
        <v>4143</v>
      </c>
      <c r="B206" s="125"/>
      <c r="C206" s="301" t="s">
        <v>37</v>
      </c>
      <c r="D206" s="265" t="s">
        <v>355</v>
      </c>
      <c r="E206" s="125" t="s">
        <v>356</v>
      </c>
      <c r="F206" s="149"/>
      <c r="G206" s="141"/>
      <c r="H206" s="225"/>
      <c r="I206" s="155">
        <f>SUM(I207)</f>
        <v>1</v>
      </c>
      <c r="J206" s="175">
        <f>SUM(J207)</f>
        <v>1</v>
      </c>
      <c r="K206" s="12">
        <f>SUM(K207)</f>
        <v>0</v>
      </c>
      <c r="L206" s="13">
        <f>SUM(L207)</f>
        <v>0</v>
      </c>
      <c r="M206" s="227"/>
      <c r="N206" s="117">
        <f>SUM(N207)</f>
        <v>124800000</v>
      </c>
      <c r="O206" s="117">
        <f>SUM(O207)</f>
        <v>124800000</v>
      </c>
      <c r="P206" s="7">
        <f>SUM(P207:P207)</f>
        <v>0</v>
      </c>
      <c r="Q206" s="7">
        <f>SUM(Q207:Q207)</f>
        <v>0</v>
      </c>
      <c r="R206" s="142">
        <f t="shared" ref="R206:R207" si="88">IF(O206=0,0,P206/O206)</f>
        <v>0</v>
      </c>
      <c r="S206" s="142">
        <f t="shared" ref="S206:S207" si="89">IF(P206=0,0,Q206/P206)</f>
        <v>0</v>
      </c>
      <c r="T206" s="152"/>
      <c r="U206" s="152"/>
      <c r="V206" s="6"/>
      <c r="W206" s="247" t="s">
        <v>338</v>
      </c>
    </row>
    <row r="207" spans="1:23" s="51" customFormat="1" ht="54" x14ac:dyDescent="0.25">
      <c r="A207" s="301"/>
      <c r="B207" s="125"/>
      <c r="C207" s="301"/>
      <c r="D207" s="265"/>
      <c r="E207" s="125" t="s">
        <v>357</v>
      </c>
      <c r="F207" s="149"/>
      <c r="G207" s="141" t="s">
        <v>358</v>
      </c>
      <c r="H207" s="225" t="s">
        <v>359</v>
      </c>
      <c r="I207" s="155">
        <v>1</v>
      </c>
      <c r="J207" s="175">
        <v>1</v>
      </c>
      <c r="K207" s="222">
        <v>0</v>
      </c>
      <c r="L207" s="137">
        <v>0</v>
      </c>
      <c r="M207" s="297">
        <f>IF(O207&gt;0,L207,"na")</f>
        <v>0</v>
      </c>
      <c r="N207" s="117">
        <v>124800000</v>
      </c>
      <c r="O207" s="117">
        <v>124800000</v>
      </c>
      <c r="P207" s="7">
        <v>0</v>
      </c>
      <c r="Q207" s="117">
        <v>0</v>
      </c>
      <c r="R207" s="142">
        <f t="shared" si="88"/>
        <v>0</v>
      </c>
      <c r="S207" s="142">
        <f t="shared" si="89"/>
        <v>0</v>
      </c>
      <c r="T207" s="152"/>
      <c r="U207" s="152"/>
      <c r="V207" s="6"/>
      <c r="W207" s="249"/>
    </row>
    <row r="208" spans="1:23" s="51" customFormat="1" x14ac:dyDescent="0.25">
      <c r="A208" s="301">
        <v>4143</v>
      </c>
      <c r="B208" s="125"/>
      <c r="C208" s="301" t="s">
        <v>37</v>
      </c>
      <c r="D208" s="265" t="s">
        <v>360</v>
      </c>
      <c r="E208" s="125" t="s">
        <v>361</v>
      </c>
      <c r="F208" s="149"/>
      <c r="G208" s="141"/>
      <c r="H208" s="225"/>
      <c r="I208" s="155"/>
      <c r="J208" s="175"/>
      <c r="K208" s="12">
        <f>SUM(K209)</f>
        <v>0</v>
      </c>
      <c r="L208" s="13">
        <f>SUM(L209)</f>
        <v>0</v>
      </c>
      <c r="M208" s="297"/>
      <c r="N208" s="117">
        <f>SUM(N209)</f>
        <v>126575000</v>
      </c>
      <c r="O208" s="117">
        <f>SUM(O209)</f>
        <v>126575000</v>
      </c>
      <c r="P208" s="7">
        <f>SUM(P209:P209)</f>
        <v>0</v>
      </c>
      <c r="Q208" s="7">
        <f>SUM(Q209:Q209)</f>
        <v>0</v>
      </c>
      <c r="R208" s="142">
        <f t="shared" ref="R208" si="90">IF(O208=0,0,P208/O208)</f>
        <v>0</v>
      </c>
      <c r="S208" s="142">
        <f t="shared" ref="S208" si="91">IF(P208=0,0,Q208/P208)</f>
        <v>0</v>
      </c>
      <c r="T208" s="152"/>
      <c r="U208" s="152"/>
      <c r="V208" s="6"/>
      <c r="W208" s="247" t="s">
        <v>338</v>
      </c>
    </row>
    <row r="209" spans="1:23" s="51" customFormat="1" ht="40.5" x14ac:dyDescent="0.25">
      <c r="A209" s="301"/>
      <c r="B209" s="125"/>
      <c r="C209" s="301"/>
      <c r="D209" s="265"/>
      <c r="E209" s="125" t="s">
        <v>362</v>
      </c>
      <c r="F209" s="149"/>
      <c r="G209" s="141" t="s">
        <v>363</v>
      </c>
      <c r="H209" s="225" t="s">
        <v>364</v>
      </c>
      <c r="I209" s="155">
        <v>1</v>
      </c>
      <c r="J209" s="175">
        <v>1</v>
      </c>
      <c r="K209" s="222">
        <v>0</v>
      </c>
      <c r="L209" s="137">
        <v>0</v>
      </c>
      <c r="M209" s="297"/>
      <c r="N209" s="117">
        <v>126575000</v>
      </c>
      <c r="O209" s="117">
        <v>126575000</v>
      </c>
      <c r="P209" s="7">
        <v>0</v>
      </c>
      <c r="Q209" s="117">
        <v>0</v>
      </c>
      <c r="R209" s="142">
        <f t="shared" ref="R209:R210" si="92">IF(O209=0,0,P209/O209)</f>
        <v>0</v>
      </c>
      <c r="S209" s="142">
        <f t="shared" ref="S209:S210" si="93">IF(P209=0,0,Q209/P209)</f>
        <v>0</v>
      </c>
      <c r="T209" s="152"/>
      <c r="U209" s="152"/>
      <c r="V209" s="6"/>
      <c r="W209" s="249"/>
    </row>
    <row r="210" spans="1:23" s="51" customFormat="1" x14ac:dyDescent="0.25">
      <c r="A210" s="301">
        <v>4143</v>
      </c>
      <c r="B210" s="125"/>
      <c r="C210" s="301" t="s">
        <v>37</v>
      </c>
      <c r="D210" s="52"/>
      <c r="E210" s="125" t="s">
        <v>365</v>
      </c>
      <c r="F210" s="149"/>
      <c r="G210" s="141"/>
      <c r="H210" s="225"/>
      <c r="I210" s="155">
        <f>SUM(I211:I213)</f>
        <v>3</v>
      </c>
      <c r="J210" s="175">
        <f>SUM(J211:J213)</f>
        <v>1</v>
      </c>
      <c r="K210" s="12">
        <f>SUM(K211)</f>
        <v>0</v>
      </c>
      <c r="L210" s="13">
        <f>SUM(L211)</f>
        <v>0</v>
      </c>
      <c r="M210" s="299">
        <v>0</v>
      </c>
      <c r="N210" s="117">
        <f>SUM(N211:N213)</f>
        <v>187980000</v>
      </c>
      <c r="O210" s="117">
        <f>SUM(O211:O213)</f>
        <v>187980000</v>
      </c>
      <c r="P210" s="7">
        <f>SUM(P211:P211)</f>
        <v>0</v>
      </c>
      <c r="Q210" s="7">
        <f>SUM(Q211:Q211)</f>
        <v>0</v>
      </c>
      <c r="R210" s="142">
        <f t="shared" si="92"/>
        <v>0</v>
      </c>
      <c r="S210" s="142">
        <f t="shared" si="93"/>
        <v>0</v>
      </c>
      <c r="T210" s="152"/>
      <c r="U210" s="152"/>
      <c r="V210" s="6"/>
      <c r="W210" s="247" t="s">
        <v>338</v>
      </c>
    </row>
    <row r="211" spans="1:23" s="51" customFormat="1" ht="51" customHeight="1" x14ac:dyDescent="0.25">
      <c r="A211" s="301"/>
      <c r="B211" s="125"/>
      <c r="C211" s="301"/>
      <c r="D211" s="265" t="s">
        <v>366</v>
      </c>
      <c r="E211" s="125" t="s">
        <v>367</v>
      </c>
      <c r="F211" s="149"/>
      <c r="G211" s="141" t="s">
        <v>368</v>
      </c>
      <c r="H211" s="225" t="s">
        <v>369</v>
      </c>
      <c r="I211" s="155">
        <v>1</v>
      </c>
      <c r="J211" s="175">
        <v>0.88</v>
      </c>
      <c r="K211" s="222">
        <v>0</v>
      </c>
      <c r="L211" s="137">
        <v>0</v>
      </c>
      <c r="M211" s="300"/>
      <c r="N211" s="117">
        <v>166210425</v>
      </c>
      <c r="O211" s="117">
        <v>166210425</v>
      </c>
      <c r="P211" s="7">
        <v>0</v>
      </c>
      <c r="Q211" s="7">
        <v>0</v>
      </c>
      <c r="R211" s="142">
        <f t="shared" ref="R211:R213" si="94">IF(O211=0,0,P211/O211)</f>
        <v>0</v>
      </c>
      <c r="S211" s="142">
        <f t="shared" ref="S211:S213" si="95">IF(P211=0,0,Q211/P211)</f>
        <v>0</v>
      </c>
      <c r="T211" s="152"/>
      <c r="U211" s="152"/>
      <c r="V211" s="6"/>
      <c r="W211" s="248"/>
    </row>
    <row r="212" spans="1:23" s="51" customFormat="1" ht="40.5" x14ac:dyDescent="0.25">
      <c r="A212" s="301"/>
      <c r="B212" s="125"/>
      <c r="C212" s="301"/>
      <c r="D212" s="265"/>
      <c r="E212" s="125" t="s">
        <v>370</v>
      </c>
      <c r="F212" s="149"/>
      <c r="G212" s="141" t="s">
        <v>371</v>
      </c>
      <c r="H212" s="225" t="s">
        <v>372</v>
      </c>
      <c r="I212" s="155">
        <v>1</v>
      </c>
      <c r="J212" s="175">
        <v>0.01</v>
      </c>
      <c r="K212" s="222">
        <v>0</v>
      </c>
      <c r="L212" s="137">
        <v>0</v>
      </c>
      <c r="M212" s="300"/>
      <c r="N212" s="117">
        <v>1980000</v>
      </c>
      <c r="O212" s="117">
        <v>1980000</v>
      </c>
      <c r="P212" s="7">
        <v>0</v>
      </c>
      <c r="Q212" s="7">
        <v>0</v>
      </c>
      <c r="R212" s="142">
        <f t="shared" si="94"/>
        <v>0</v>
      </c>
      <c r="S212" s="142">
        <f t="shared" si="95"/>
        <v>0</v>
      </c>
      <c r="T212" s="152"/>
      <c r="U212" s="152"/>
      <c r="V212" s="6"/>
      <c r="W212" s="248"/>
    </row>
    <row r="213" spans="1:23" s="51" customFormat="1" ht="39" customHeight="1" x14ac:dyDescent="0.25">
      <c r="A213" s="301"/>
      <c r="B213" s="125"/>
      <c r="C213" s="301"/>
      <c r="D213" s="265"/>
      <c r="E213" s="125" t="s">
        <v>373</v>
      </c>
      <c r="F213" s="149"/>
      <c r="G213" s="141" t="s">
        <v>374</v>
      </c>
      <c r="H213" s="225" t="s">
        <v>375</v>
      </c>
      <c r="I213" s="155">
        <v>1</v>
      </c>
      <c r="J213" s="175">
        <v>0.11</v>
      </c>
      <c r="K213" s="222">
        <v>0</v>
      </c>
      <c r="L213" s="137">
        <v>0</v>
      </c>
      <c r="M213" s="303"/>
      <c r="N213" s="117">
        <v>19789575</v>
      </c>
      <c r="O213" s="117">
        <v>19789575</v>
      </c>
      <c r="P213" s="7">
        <v>0</v>
      </c>
      <c r="Q213" s="7">
        <v>0</v>
      </c>
      <c r="R213" s="142">
        <f t="shared" si="94"/>
        <v>0</v>
      </c>
      <c r="S213" s="142">
        <f t="shared" si="95"/>
        <v>0</v>
      </c>
      <c r="T213" s="152"/>
      <c r="U213" s="152"/>
      <c r="V213" s="6"/>
      <c r="W213" s="249"/>
    </row>
    <row r="214" spans="1:23" s="51" customFormat="1" x14ac:dyDescent="0.25">
      <c r="A214" s="123"/>
      <c r="B214" s="127">
        <v>41040030009</v>
      </c>
      <c r="C214" s="127" t="s">
        <v>35</v>
      </c>
      <c r="D214" s="128" t="s">
        <v>136</v>
      </c>
      <c r="E214" s="88"/>
      <c r="F214" s="125">
        <v>91</v>
      </c>
      <c r="G214" s="113"/>
      <c r="H214" s="6"/>
      <c r="I214" s="117"/>
      <c r="J214" s="114"/>
      <c r="K214" s="115"/>
      <c r="L214" s="116"/>
      <c r="M214" s="126"/>
      <c r="N214" s="117"/>
      <c r="O214" s="86"/>
      <c r="P214" s="146"/>
      <c r="Q214" s="86"/>
      <c r="R214" s="87"/>
      <c r="S214" s="116"/>
      <c r="T214" s="88"/>
      <c r="U214" s="88"/>
      <c r="V214" s="6"/>
      <c r="W214" s="86"/>
    </row>
    <row r="215" spans="1:23" s="51" customFormat="1" ht="16.5" customHeight="1" x14ac:dyDescent="0.25">
      <c r="A215" s="289">
        <v>4143</v>
      </c>
      <c r="B215" s="52"/>
      <c r="C215" s="247" t="s">
        <v>37</v>
      </c>
      <c r="D215" s="276" t="s">
        <v>137</v>
      </c>
      <c r="E215" s="143" t="s">
        <v>649</v>
      </c>
      <c r="F215" s="6"/>
      <c r="G215" s="6"/>
      <c r="H215" s="6"/>
      <c r="I215" s="7"/>
      <c r="J215" s="228">
        <f>+SUM(J216:J217)</f>
        <v>1</v>
      </c>
      <c r="K215" s="12">
        <f>SUM(K216:K217)</f>
        <v>0</v>
      </c>
      <c r="L215" s="13">
        <f>SUM(L216:L217)</f>
        <v>0</v>
      </c>
      <c r="M215" s="278">
        <f>IF(O215&gt;0,L215,"na")</f>
        <v>0</v>
      </c>
      <c r="N215" s="117">
        <f>+SUM(N216:N217)</f>
        <v>2646204223</v>
      </c>
      <c r="O215" s="117">
        <f>+SUM(O216:O217)</f>
        <v>2646204223</v>
      </c>
      <c r="P215" s="7">
        <f>SUM(P216:P216)</f>
        <v>0</v>
      </c>
      <c r="Q215" s="7">
        <f>SUM(Q216:Q216)</f>
        <v>0</v>
      </c>
      <c r="R215" s="142">
        <f t="shared" ref="R215" si="96">IF(O215=0,0,P215/O215)</f>
        <v>0</v>
      </c>
      <c r="S215" s="142">
        <f t="shared" ref="S215" si="97">IF(P215=0,0,Q215/P215)</f>
        <v>0</v>
      </c>
      <c r="T215" s="14"/>
      <c r="U215" s="14"/>
      <c r="V215" s="10"/>
      <c r="W215" s="113"/>
    </row>
    <row r="216" spans="1:23" s="51" customFormat="1" ht="40.5" x14ac:dyDescent="0.25">
      <c r="A216" s="290"/>
      <c r="B216" s="52"/>
      <c r="C216" s="248"/>
      <c r="D216" s="277"/>
      <c r="E216" s="143" t="s">
        <v>650</v>
      </c>
      <c r="F216" s="6"/>
      <c r="G216" s="113" t="s">
        <v>138</v>
      </c>
      <c r="H216" s="6" t="s">
        <v>139</v>
      </c>
      <c r="I216" s="155">
        <v>91</v>
      </c>
      <c r="J216" s="175">
        <v>0.45</v>
      </c>
      <c r="K216" s="12">
        <v>0</v>
      </c>
      <c r="L216" s="13">
        <v>0</v>
      </c>
      <c r="M216" s="278"/>
      <c r="N216" s="117">
        <v>681484223</v>
      </c>
      <c r="O216" s="117">
        <v>681484223</v>
      </c>
      <c r="P216" s="11">
        <v>0</v>
      </c>
      <c r="Q216" s="11">
        <v>0</v>
      </c>
      <c r="R216" s="142">
        <f>IF(O216=0,0,P216/O216)</f>
        <v>0</v>
      </c>
      <c r="S216" s="142">
        <f t="shared" ref="S216:S217" si="98">IF(P216=0,0,Q216/P216)</f>
        <v>0</v>
      </c>
      <c r="T216" s="184"/>
      <c r="U216" s="184"/>
      <c r="V216" s="10"/>
      <c r="W216" s="265" t="s">
        <v>128</v>
      </c>
    </row>
    <row r="217" spans="1:23" s="51" customFormat="1" ht="40.5" x14ac:dyDescent="0.25">
      <c r="A217" s="296"/>
      <c r="B217" s="52"/>
      <c r="C217" s="249"/>
      <c r="D217" s="279"/>
      <c r="E217" s="143" t="s">
        <v>651</v>
      </c>
      <c r="F217" s="6"/>
      <c r="G217" s="113" t="s">
        <v>376</v>
      </c>
      <c r="H217" s="6" t="s">
        <v>377</v>
      </c>
      <c r="I217" s="155">
        <v>91</v>
      </c>
      <c r="J217" s="175">
        <v>0.55000000000000004</v>
      </c>
      <c r="K217" s="12">
        <v>0</v>
      </c>
      <c r="L217" s="13">
        <v>0</v>
      </c>
      <c r="M217" s="278"/>
      <c r="N217" s="117">
        <v>1964720000</v>
      </c>
      <c r="O217" s="117">
        <v>1964720000</v>
      </c>
      <c r="P217" s="11">
        <v>0</v>
      </c>
      <c r="Q217" s="11">
        <v>0</v>
      </c>
      <c r="R217" s="142">
        <f>IF(O217=0,0,P217/O217)</f>
        <v>0</v>
      </c>
      <c r="S217" s="142">
        <f t="shared" si="98"/>
        <v>0</v>
      </c>
      <c r="T217" s="184"/>
      <c r="U217" s="184"/>
      <c r="V217" s="10"/>
      <c r="W217" s="265"/>
    </row>
    <row r="218" spans="1:23" s="51" customFormat="1" x14ac:dyDescent="0.25">
      <c r="A218" s="123"/>
      <c r="B218" s="127" t="s">
        <v>140</v>
      </c>
      <c r="C218" s="127" t="s">
        <v>33</v>
      </c>
      <c r="D218" s="128" t="s">
        <v>141</v>
      </c>
      <c r="E218" s="88"/>
      <c r="F218" s="125"/>
      <c r="G218" s="86"/>
      <c r="H218" s="149"/>
      <c r="I218" s="117"/>
      <c r="J218" s="114"/>
      <c r="K218" s="115"/>
      <c r="L218" s="87"/>
      <c r="M218" s="126"/>
      <c r="N218" s="117"/>
      <c r="O218" s="86"/>
      <c r="P218" s="86"/>
      <c r="Q218" s="86"/>
      <c r="R218" s="87"/>
      <c r="S218" s="116"/>
      <c r="T218" s="88"/>
      <c r="U218" s="88"/>
      <c r="V218" s="149"/>
      <c r="W218" s="86"/>
    </row>
    <row r="219" spans="1:23" s="51" customFormat="1" x14ac:dyDescent="0.25">
      <c r="A219" s="123"/>
      <c r="B219" s="127">
        <v>41040040002</v>
      </c>
      <c r="C219" s="127" t="s">
        <v>35</v>
      </c>
      <c r="D219" s="128" t="s">
        <v>142</v>
      </c>
      <c r="E219" s="88"/>
      <c r="F219" s="229"/>
      <c r="G219" s="113"/>
      <c r="H219" s="6"/>
      <c r="I219" s="117"/>
      <c r="J219" s="114"/>
      <c r="K219" s="115"/>
      <c r="L219" s="87"/>
      <c r="M219" s="126"/>
      <c r="N219" s="117"/>
      <c r="O219" s="86"/>
      <c r="P219" s="86"/>
      <c r="Q219" s="86"/>
      <c r="R219" s="87"/>
      <c r="S219" s="116"/>
      <c r="T219" s="88"/>
      <c r="U219" s="88"/>
      <c r="V219" s="6"/>
      <c r="W219" s="86"/>
    </row>
    <row r="220" spans="1:23" s="51" customFormat="1" ht="16.5" customHeight="1" x14ac:dyDescent="0.25">
      <c r="A220" s="247">
        <v>4143</v>
      </c>
      <c r="B220" s="52"/>
      <c r="C220" s="247" t="s">
        <v>37</v>
      </c>
      <c r="D220" s="247" t="s">
        <v>542</v>
      </c>
      <c r="E220" s="143" t="s">
        <v>644</v>
      </c>
      <c r="F220" s="52"/>
      <c r="G220" s="113"/>
      <c r="H220" s="6"/>
      <c r="I220" s="7">
        <f>SUM(I221:I224)</f>
        <v>168</v>
      </c>
      <c r="J220" s="135">
        <f>SUM(J221:J224)</f>
        <v>1</v>
      </c>
      <c r="K220" s="230">
        <f>SUM(K221:K224)</f>
        <v>0</v>
      </c>
      <c r="L220" s="142">
        <f>SUM(L221:L222)</f>
        <v>0</v>
      </c>
      <c r="M220" s="282">
        <f>IF(O220&gt;0,L220,"na")</f>
        <v>0</v>
      </c>
      <c r="N220" s="7">
        <f>SUM(N221:N224)</f>
        <v>1457662521</v>
      </c>
      <c r="O220" s="7">
        <f>SUM(O221:O224)</f>
        <v>1457662521</v>
      </c>
      <c r="P220" s="7">
        <f>SUM(P221:P224)</f>
        <v>0</v>
      </c>
      <c r="Q220" s="7">
        <f>SUM(Q221:Q224)</f>
        <v>0</v>
      </c>
      <c r="R220" s="142">
        <f>IF(O220=0,0,P220/O220)</f>
        <v>0</v>
      </c>
      <c r="S220" s="142">
        <f t="shared" ref="R220:S224" si="99">IF(P220=0,0,Q220/P220)</f>
        <v>0</v>
      </c>
      <c r="T220" s="152"/>
      <c r="U220" s="152"/>
      <c r="V220" s="6"/>
      <c r="W220" s="113"/>
    </row>
    <row r="221" spans="1:23" s="51" customFormat="1" ht="86.25" customHeight="1" x14ac:dyDescent="0.25">
      <c r="A221" s="248"/>
      <c r="B221" s="52"/>
      <c r="C221" s="248"/>
      <c r="D221" s="248"/>
      <c r="E221" s="143" t="s">
        <v>645</v>
      </c>
      <c r="F221" s="52"/>
      <c r="G221" s="113" t="s">
        <v>543</v>
      </c>
      <c r="H221" s="6" t="s">
        <v>544</v>
      </c>
      <c r="I221" s="7">
        <v>18</v>
      </c>
      <c r="J221" s="135">
        <v>0.2</v>
      </c>
      <c r="K221" s="230">
        <v>0</v>
      </c>
      <c r="L221" s="142">
        <v>0</v>
      </c>
      <c r="M221" s="283"/>
      <c r="N221" s="7">
        <v>200000000</v>
      </c>
      <c r="O221" s="7">
        <v>200000000</v>
      </c>
      <c r="P221" s="7">
        <v>0</v>
      </c>
      <c r="Q221" s="7">
        <v>0</v>
      </c>
      <c r="R221" s="142">
        <f t="shared" si="99"/>
        <v>0</v>
      </c>
      <c r="S221" s="142">
        <f t="shared" si="99"/>
        <v>0</v>
      </c>
      <c r="T221" s="152"/>
      <c r="U221" s="152"/>
      <c r="V221" s="6"/>
      <c r="W221" s="247" t="s">
        <v>47</v>
      </c>
    </row>
    <row r="222" spans="1:23" s="51" customFormat="1" ht="67.5" x14ac:dyDescent="0.25">
      <c r="A222" s="248"/>
      <c r="B222" s="52"/>
      <c r="C222" s="248"/>
      <c r="D222" s="248"/>
      <c r="E222" s="143" t="s">
        <v>646</v>
      </c>
      <c r="F222" s="52"/>
      <c r="G222" s="113" t="s">
        <v>545</v>
      </c>
      <c r="H222" s="6" t="s">
        <v>546</v>
      </c>
      <c r="I222" s="7">
        <v>100</v>
      </c>
      <c r="J222" s="135">
        <v>0.2</v>
      </c>
      <c r="K222" s="230">
        <v>0</v>
      </c>
      <c r="L222" s="142">
        <v>0</v>
      </c>
      <c r="M222" s="283"/>
      <c r="N222" s="7">
        <v>200000000</v>
      </c>
      <c r="O222" s="7">
        <v>200000000</v>
      </c>
      <c r="P222" s="7">
        <v>0</v>
      </c>
      <c r="Q222" s="7">
        <v>0</v>
      </c>
      <c r="R222" s="142">
        <f t="shared" si="99"/>
        <v>0</v>
      </c>
      <c r="S222" s="142">
        <f t="shared" si="99"/>
        <v>0</v>
      </c>
      <c r="T222" s="152"/>
      <c r="U222" s="152"/>
      <c r="V222" s="6"/>
      <c r="W222" s="248"/>
    </row>
    <row r="223" spans="1:23" s="51" customFormat="1" ht="93" customHeight="1" x14ac:dyDescent="0.25">
      <c r="A223" s="248"/>
      <c r="B223" s="52"/>
      <c r="C223" s="248"/>
      <c r="D223" s="248"/>
      <c r="E223" s="143" t="s">
        <v>647</v>
      </c>
      <c r="F223" s="52"/>
      <c r="G223" s="113" t="s">
        <v>547</v>
      </c>
      <c r="H223" s="6" t="s">
        <v>548</v>
      </c>
      <c r="I223" s="7">
        <v>32</v>
      </c>
      <c r="J223" s="135">
        <v>0.25</v>
      </c>
      <c r="K223" s="230">
        <v>0</v>
      </c>
      <c r="L223" s="142">
        <v>0</v>
      </c>
      <c r="M223" s="283"/>
      <c r="N223" s="7">
        <v>800000000</v>
      </c>
      <c r="O223" s="7">
        <v>800000000</v>
      </c>
      <c r="P223" s="7">
        <v>0</v>
      </c>
      <c r="Q223" s="7">
        <v>0</v>
      </c>
      <c r="R223" s="142">
        <f t="shared" si="99"/>
        <v>0</v>
      </c>
      <c r="S223" s="142">
        <f t="shared" si="99"/>
        <v>0</v>
      </c>
      <c r="T223" s="152"/>
      <c r="U223" s="152"/>
      <c r="V223" s="6"/>
      <c r="W223" s="248"/>
    </row>
    <row r="224" spans="1:23" s="51" customFormat="1" ht="54" customHeight="1" x14ac:dyDescent="0.25">
      <c r="A224" s="249"/>
      <c r="B224" s="52"/>
      <c r="C224" s="249"/>
      <c r="D224" s="249"/>
      <c r="E224" s="143" t="s">
        <v>648</v>
      </c>
      <c r="F224" s="52"/>
      <c r="G224" s="113" t="s">
        <v>549</v>
      </c>
      <c r="H224" s="6" t="s">
        <v>550</v>
      </c>
      <c r="I224" s="7">
        <v>18</v>
      </c>
      <c r="J224" s="135">
        <v>0.35</v>
      </c>
      <c r="K224" s="230">
        <v>0</v>
      </c>
      <c r="L224" s="142">
        <v>0</v>
      </c>
      <c r="M224" s="284"/>
      <c r="N224" s="7">
        <v>257662521</v>
      </c>
      <c r="O224" s="7">
        <v>257662521</v>
      </c>
      <c r="P224" s="7">
        <v>0</v>
      </c>
      <c r="Q224" s="7">
        <v>0</v>
      </c>
      <c r="R224" s="142">
        <f t="shared" si="99"/>
        <v>0</v>
      </c>
      <c r="S224" s="142">
        <f t="shared" si="99"/>
        <v>0</v>
      </c>
      <c r="T224" s="152"/>
      <c r="U224" s="152"/>
      <c r="V224" s="6"/>
      <c r="W224" s="249"/>
    </row>
    <row r="225" spans="1:23" s="51" customFormat="1" x14ac:dyDescent="0.25">
      <c r="A225" s="129"/>
      <c r="B225" s="129" t="s">
        <v>143</v>
      </c>
      <c r="C225" s="129" t="s">
        <v>30</v>
      </c>
      <c r="D225" s="144" t="s">
        <v>144</v>
      </c>
      <c r="E225" s="143"/>
      <c r="F225" s="52"/>
      <c r="G225" s="113"/>
      <c r="H225" s="6"/>
      <c r="I225" s="7"/>
      <c r="J225" s="135"/>
      <c r="K225" s="136"/>
      <c r="L225" s="137"/>
      <c r="M225" s="145"/>
      <c r="N225" s="7"/>
      <c r="O225" s="113"/>
      <c r="P225" s="113"/>
      <c r="Q225" s="113"/>
      <c r="R225" s="137"/>
      <c r="S225" s="142"/>
      <c r="T225" s="143"/>
      <c r="U225" s="143"/>
      <c r="V225" s="6"/>
      <c r="W225" s="113"/>
    </row>
    <row r="226" spans="1:23" s="51" customFormat="1" x14ac:dyDescent="0.25">
      <c r="A226" s="129"/>
      <c r="B226" s="129" t="s">
        <v>145</v>
      </c>
      <c r="C226" s="129" t="s">
        <v>33</v>
      </c>
      <c r="D226" s="144" t="s">
        <v>146</v>
      </c>
      <c r="E226" s="143"/>
      <c r="F226" s="52"/>
      <c r="G226" s="113"/>
      <c r="H226" s="6"/>
      <c r="I226" s="7"/>
      <c r="J226" s="135"/>
      <c r="K226" s="136"/>
      <c r="L226" s="137"/>
      <c r="M226" s="145"/>
      <c r="N226" s="7"/>
      <c r="O226" s="113"/>
      <c r="P226" s="113"/>
      <c r="Q226" s="113"/>
      <c r="R226" s="137"/>
      <c r="S226" s="142"/>
      <c r="T226" s="143"/>
      <c r="U226" s="143"/>
      <c r="V226" s="6"/>
      <c r="W226" s="113"/>
    </row>
    <row r="227" spans="1:23" s="51" customFormat="1" x14ac:dyDescent="0.25">
      <c r="A227" s="123"/>
      <c r="B227" s="127">
        <v>41060020006</v>
      </c>
      <c r="C227" s="127" t="s">
        <v>35</v>
      </c>
      <c r="D227" s="128" t="s">
        <v>147</v>
      </c>
      <c r="E227" s="88"/>
      <c r="F227" s="125"/>
      <c r="G227" s="113"/>
      <c r="H227" s="6"/>
      <c r="I227" s="117"/>
      <c r="J227" s="114"/>
      <c r="K227" s="115"/>
      <c r="L227" s="87"/>
      <c r="M227" s="126"/>
      <c r="N227" s="117"/>
      <c r="O227" s="86"/>
      <c r="P227" s="86"/>
      <c r="Q227" s="86"/>
      <c r="R227" s="87"/>
      <c r="S227" s="116"/>
      <c r="T227" s="88"/>
      <c r="U227" s="88"/>
      <c r="V227" s="6"/>
      <c r="W227" s="86"/>
    </row>
    <row r="228" spans="1:23" s="51" customFormat="1" ht="16.5" customHeight="1" x14ac:dyDescent="0.25">
      <c r="A228" s="247">
        <v>4143</v>
      </c>
      <c r="B228" s="52"/>
      <c r="C228" s="247" t="s">
        <v>37</v>
      </c>
      <c r="D228" s="307" t="s">
        <v>378</v>
      </c>
      <c r="E228" s="245" t="s">
        <v>379</v>
      </c>
      <c r="F228" s="149"/>
      <c r="G228" s="113"/>
      <c r="H228" s="6"/>
      <c r="I228" s="155">
        <f>SUM(I229:I231)</f>
        <v>206790</v>
      </c>
      <c r="J228" s="175">
        <f>SUM(J229:J231)</f>
        <v>0.99999999999999989</v>
      </c>
      <c r="K228" s="136">
        <v>0</v>
      </c>
      <c r="L228" s="142">
        <f>SUM(L229:L231)</f>
        <v>0.14299999999999999</v>
      </c>
      <c r="M228" s="278">
        <f>IF(O228&gt;0,L228,"na")</f>
        <v>0.14299999999999999</v>
      </c>
      <c r="N228" s="117">
        <f>SUM(N229:N231)</f>
        <v>36801570000</v>
      </c>
      <c r="O228" s="117">
        <f>SUM(O229:O231)</f>
        <v>36801570000</v>
      </c>
      <c r="P228" s="7">
        <f>SUM(P229:P231)</f>
        <v>8326486573</v>
      </c>
      <c r="Q228" s="7">
        <f>SUM(Q229:Q231)</f>
        <v>59621122</v>
      </c>
      <c r="R228" s="142">
        <f>IF(O228=0,0,P228/O228)</f>
        <v>0.22625356942652175</v>
      </c>
      <c r="S228" s="142">
        <f>IF(P228=0,0,Q228/P228)</f>
        <v>7.1604177196815857E-3</v>
      </c>
      <c r="T228" s="143"/>
      <c r="U228" s="143"/>
      <c r="V228" s="6"/>
      <c r="W228" s="265" t="s">
        <v>54</v>
      </c>
    </row>
    <row r="229" spans="1:23" s="51" customFormat="1" ht="57.6" customHeight="1" x14ac:dyDescent="0.25">
      <c r="A229" s="248"/>
      <c r="B229" s="52"/>
      <c r="C229" s="248"/>
      <c r="D229" s="307"/>
      <c r="E229" s="245" t="s">
        <v>380</v>
      </c>
      <c r="F229" s="149"/>
      <c r="G229" s="113" t="s">
        <v>148</v>
      </c>
      <c r="H229" s="6" t="s">
        <v>149</v>
      </c>
      <c r="I229" s="155">
        <v>166789</v>
      </c>
      <c r="J229" s="175">
        <v>0.7</v>
      </c>
      <c r="K229" s="141">
        <v>158529</v>
      </c>
      <c r="L229" s="142">
        <v>0.12</v>
      </c>
      <c r="M229" s="278"/>
      <c r="N229" s="117">
        <v>26810654000</v>
      </c>
      <c r="O229" s="117">
        <v>26810654000</v>
      </c>
      <c r="P229" s="7">
        <v>8065089916</v>
      </c>
      <c r="Q229" s="7">
        <v>0</v>
      </c>
      <c r="R229" s="142">
        <f t="shared" ref="R229:S231" si="100">IF(O229=0,0,P229/O229)</f>
        <v>0.30081660507050667</v>
      </c>
      <c r="S229" s="142">
        <f t="shared" si="100"/>
        <v>0</v>
      </c>
      <c r="T229" s="152">
        <v>43862</v>
      </c>
      <c r="U229" s="152">
        <v>44177</v>
      </c>
      <c r="V229" s="244"/>
      <c r="W229" s="265"/>
    </row>
    <row r="230" spans="1:23" s="51" customFormat="1" ht="54" x14ac:dyDescent="0.25">
      <c r="A230" s="248"/>
      <c r="B230" s="52"/>
      <c r="C230" s="248"/>
      <c r="D230" s="307"/>
      <c r="E230" s="245" t="s">
        <v>381</v>
      </c>
      <c r="F230" s="149"/>
      <c r="G230" s="113" t="s">
        <v>382</v>
      </c>
      <c r="H230" s="6" t="s">
        <v>383</v>
      </c>
      <c r="I230" s="155">
        <v>40000</v>
      </c>
      <c r="J230" s="175">
        <v>0.2</v>
      </c>
      <c r="K230" s="141">
        <v>0</v>
      </c>
      <c r="L230" s="142">
        <v>0</v>
      </c>
      <c r="M230" s="278"/>
      <c r="N230" s="117">
        <v>9694916000</v>
      </c>
      <c r="O230" s="117">
        <v>9694916000</v>
      </c>
      <c r="P230" s="7">
        <v>0</v>
      </c>
      <c r="Q230" s="7">
        <v>0</v>
      </c>
      <c r="R230" s="142">
        <f t="shared" si="100"/>
        <v>0</v>
      </c>
      <c r="S230" s="142">
        <f t="shared" si="100"/>
        <v>0</v>
      </c>
      <c r="T230" s="152"/>
      <c r="U230" s="152"/>
      <c r="V230" s="231"/>
      <c r="W230" s="265"/>
    </row>
    <row r="231" spans="1:23" s="51" customFormat="1" ht="66.599999999999994" customHeight="1" x14ac:dyDescent="0.25">
      <c r="A231" s="249"/>
      <c r="B231" s="52"/>
      <c r="C231" s="249"/>
      <c r="D231" s="307"/>
      <c r="E231" s="245" t="s">
        <v>384</v>
      </c>
      <c r="F231" s="149"/>
      <c r="G231" s="113" t="s">
        <v>385</v>
      </c>
      <c r="H231" s="6" t="s">
        <v>150</v>
      </c>
      <c r="I231" s="126">
        <v>1</v>
      </c>
      <c r="J231" s="175">
        <v>0.1</v>
      </c>
      <c r="K231" s="141">
        <v>0</v>
      </c>
      <c r="L231" s="142">
        <v>2.3E-2</v>
      </c>
      <c r="M231" s="278"/>
      <c r="N231" s="117">
        <v>296000000</v>
      </c>
      <c r="O231" s="117">
        <v>296000000</v>
      </c>
      <c r="P231" s="232">
        <v>261396657</v>
      </c>
      <c r="Q231" s="7">
        <v>59621122</v>
      </c>
      <c r="R231" s="142">
        <f t="shared" si="100"/>
        <v>0.88309681418918917</v>
      </c>
      <c r="S231" s="142">
        <f t="shared" si="100"/>
        <v>0.22808678077317568</v>
      </c>
      <c r="T231" s="152">
        <v>43873</v>
      </c>
      <c r="U231" s="152">
        <v>44177</v>
      </c>
      <c r="V231" s="244"/>
      <c r="W231" s="265"/>
    </row>
    <row r="232" spans="1:23" s="51" customFormat="1" x14ac:dyDescent="0.25">
      <c r="A232" s="52"/>
      <c r="B232" s="233">
        <v>42</v>
      </c>
      <c r="C232" s="233" t="s">
        <v>27</v>
      </c>
      <c r="D232" s="234" t="s">
        <v>151</v>
      </c>
      <c r="E232" s="143"/>
      <c r="F232" s="52"/>
      <c r="G232" s="113"/>
      <c r="H232" s="6"/>
      <c r="I232" s="7"/>
      <c r="J232" s="135"/>
      <c r="K232" s="135"/>
      <c r="L232" s="142"/>
      <c r="M232" s="235"/>
      <c r="N232" s="7"/>
      <c r="O232" s="7"/>
      <c r="P232" s="7"/>
      <c r="Q232" s="7"/>
      <c r="R232" s="142"/>
      <c r="S232" s="142"/>
      <c r="T232" s="152"/>
      <c r="U232" s="152"/>
      <c r="V232" s="6"/>
      <c r="W232" s="113"/>
    </row>
    <row r="233" spans="1:23" s="51" customFormat="1" x14ac:dyDescent="0.25">
      <c r="A233" s="125"/>
      <c r="B233" s="123">
        <v>4201</v>
      </c>
      <c r="C233" s="123" t="s">
        <v>30</v>
      </c>
      <c r="D233" s="124" t="s">
        <v>152</v>
      </c>
      <c r="E233" s="88"/>
      <c r="F233" s="125"/>
      <c r="G233" s="113"/>
      <c r="H233" s="6"/>
      <c r="I233" s="117"/>
      <c r="J233" s="114"/>
      <c r="K233" s="114"/>
      <c r="L233" s="116"/>
      <c r="M233" s="160"/>
      <c r="N233" s="117"/>
      <c r="O233" s="117"/>
      <c r="P233" s="117"/>
      <c r="Q233" s="117"/>
      <c r="R233" s="116"/>
      <c r="S233" s="116"/>
      <c r="T233" s="118"/>
      <c r="U233" s="118"/>
      <c r="V233" s="6"/>
      <c r="W233" s="86"/>
    </row>
    <row r="234" spans="1:23" s="51" customFormat="1" x14ac:dyDescent="0.25">
      <c r="A234" s="125"/>
      <c r="B234" s="123">
        <v>4201002</v>
      </c>
      <c r="C234" s="123" t="s">
        <v>33</v>
      </c>
      <c r="D234" s="124" t="s">
        <v>153</v>
      </c>
      <c r="E234" s="88"/>
      <c r="F234" s="125"/>
      <c r="G234" s="113"/>
      <c r="H234" s="6"/>
      <c r="I234" s="117"/>
      <c r="J234" s="114"/>
      <c r="K234" s="114"/>
      <c r="L234" s="116"/>
      <c r="M234" s="160"/>
      <c r="N234" s="117"/>
      <c r="O234" s="117"/>
      <c r="P234" s="117"/>
      <c r="Q234" s="117"/>
      <c r="R234" s="116"/>
      <c r="S234" s="116"/>
      <c r="T234" s="118"/>
      <c r="U234" s="118"/>
      <c r="V234" s="6"/>
      <c r="W234" s="86"/>
    </row>
    <row r="235" spans="1:23" s="51" customFormat="1" x14ac:dyDescent="0.25">
      <c r="A235" s="125"/>
      <c r="B235" s="127">
        <v>42010020007</v>
      </c>
      <c r="C235" s="127" t="s">
        <v>35</v>
      </c>
      <c r="D235" s="128" t="s">
        <v>154</v>
      </c>
      <c r="E235" s="88"/>
      <c r="F235" s="125"/>
      <c r="G235" s="113"/>
      <c r="H235" s="6"/>
      <c r="I235" s="117"/>
      <c r="J235" s="114"/>
      <c r="K235" s="114"/>
      <c r="L235" s="116"/>
      <c r="M235" s="160"/>
      <c r="N235" s="117"/>
      <c r="O235" s="117"/>
      <c r="P235" s="117"/>
      <c r="Q235" s="117"/>
      <c r="R235" s="116"/>
      <c r="S235" s="116"/>
      <c r="T235" s="118"/>
      <c r="U235" s="118"/>
      <c r="V235" s="6"/>
      <c r="W235" s="86"/>
    </row>
    <row r="236" spans="1:23" s="51" customFormat="1" ht="16.5" customHeight="1" x14ac:dyDescent="0.25">
      <c r="A236" s="247">
        <v>4143</v>
      </c>
      <c r="B236" s="52"/>
      <c r="C236" s="247" t="s">
        <v>37</v>
      </c>
      <c r="D236" s="307" t="s">
        <v>386</v>
      </c>
      <c r="E236" s="125" t="s">
        <v>387</v>
      </c>
      <c r="F236" s="149"/>
      <c r="G236" s="113"/>
      <c r="H236" s="6"/>
      <c r="I236" s="155">
        <f>SUM(I237:I239)</f>
        <v>1051</v>
      </c>
      <c r="J236" s="175">
        <f>+SUM(J237:J239)</f>
        <v>1</v>
      </c>
      <c r="K236" s="136">
        <v>0</v>
      </c>
      <c r="L236" s="142">
        <f>SUM(L237:L237)</f>
        <v>0</v>
      </c>
      <c r="M236" s="278">
        <f>IF(O236&gt;0,L236,"na")</f>
        <v>0</v>
      </c>
      <c r="N236" s="117">
        <f>+SUM(N237:N239)</f>
        <v>485740876</v>
      </c>
      <c r="O236" s="117">
        <f>+SUM(O237:O239)</f>
        <v>485740876</v>
      </c>
      <c r="P236" s="7">
        <f>SUM(P237:P239)</f>
        <v>0</v>
      </c>
      <c r="Q236" s="7">
        <f>SUM(Q237:Q239)</f>
        <v>0</v>
      </c>
      <c r="R236" s="142">
        <f>P236/O236</f>
        <v>0</v>
      </c>
      <c r="S236" s="142">
        <f t="shared" ref="S236:S239" si="101">IF(P236=0,0,Q236/P236)</f>
        <v>0</v>
      </c>
      <c r="T236" s="152"/>
      <c r="U236" s="152"/>
      <c r="V236" s="6"/>
      <c r="W236" s="265" t="s">
        <v>54</v>
      </c>
    </row>
    <row r="237" spans="1:23" s="51" customFormat="1" ht="64.900000000000006" customHeight="1" x14ac:dyDescent="0.25">
      <c r="A237" s="248"/>
      <c r="B237" s="52"/>
      <c r="C237" s="248"/>
      <c r="D237" s="307"/>
      <c r="E237" s="125" t="s">
        <v>388</v>
      </c>
      <c r="F237" s="149"/>
      <c r="G237" s="113" t="s">
        <v>389</v>
      </c>
      <c r="H237" s="6" t="s">
        <v>390</v>
      </c>
      <c r="I237" s="155">
        <v>1000</v>
      </c>
      <c r="J237" s="175">
        <v>0.2</v>
      </c>
      <c r="K237" s="236">
        <v>0</v>
      </c>
      <c r="L237" s="142">
        <v>0</v>
      </c>
      <c r="M237" s="278"/>
      <c r="N237" s="117">
        <v>53928000</v>
      </c>
      <c r="O237" s="117">
        <v>53928000</v>
      </c>
      <c r="P237" s="7">
        <v>0</v>
      </c>
      <c r="Q237" s="7">
        <v>0</v>
      </c>
      <c r="R237" s="142">
        <f>IF(O228=0,0,P237/O237)</f>
        <v>0</v>
      </c>
      <c r="S237" s="142">
        <f t="shared" si="101"/>
        <v>0</v>
      </c>
      <c r="T237" s="152"/>
      <c r="U237" s="152"/>
      <c r="V237" s="237"/>
      <c r="W237" s="265"/>
    </row>
    <row r="238" spans="1:23" s="51" customFormat="1" ht="63" customHeight="1" x14ac:dyDescent="0.25">
      <c r="A238" s="248"/>
      <c r="B238" s="52"/>
      <c r="C238" s="248"/>
      <c r="D238" s="307"/>
      <c r="E238" s="125" t="s">
        <v>391</v>
      </c>
      <c r="F238" s="6"/>
      <c r="G238" s="113" t="s">
        <v>392</v>
      </c>
      <c r="H238" s="6" t="s">
        <v>393</v>
      </c>
      <c r="I238" s="155">
        <v>1</v>
      </c>
      <c r="J238" s="175">
        <v>0.4</v>
      </c>
      <c r="K238" s="236">
        <v>0</v>
      </c>
      <c r="L238" s="142">
        <v>0</v>
      </c>
      <c r="M238" s="278"/>
      <c r="N238" s="117">
        <v>278200000</v>
      </c>
      <c r="O238" s="117">
        <v>278200000</v>
      </c>
      <c r="P238" s="7">
        <v>0</v>
      </c>
      <c r="Q238" s="7">
        <v>0</v>
      </c>
      <c r="R238" s="142">
        <f>IF(O229=0,0,P238/O238)</f>
        <v>0</v>
      </c>
      <c r="S238" s="142">
        <f t="shared" si="101"/>
        <v>0</v>
      </c>
      <c r="T238" s="152"/>
      <c r="U238" s="152"/>
      <c r="V238" s="237"/>
      <c r="W238" s="265"/>
    </row>
    <row r="239" spans="1:23" s="51" customFormat="1" ht="54" customHeight="1" x14ac:dyDescent="0.25">
      <c r="A239" s="248"/>
      <c r="B239" s="52"/>
      <c r="C239" s="249"/>
      <c r="D239" s="307"/>
      <c r="E239" s="125" t="s">
        <v>394</v>
      </c>
      <c r="F239" s="149"/>
      <c r="G239" s="113" t="s">
        <v>395</v>
      </c>
      <c r="H239" s="6" t="s">
        <v>396</v>
      </c>
      <c r="I239" s="155">
        <v>50</v>
      </c>
      <c r="J239" s="175">
        <v>0.4</v>
      </c>
      <c r="K239" s="236">
        <v>0</v>
      </c>
      <c r="L239" s="142">
        <v>0</v>
      </c>
      <c r="M239" s="278"/>
      <c r="N239" s="117">
        <v>153612876</v>
      </c>
      <c r="O239" s="117">
        <v>153612876</v>
      </c>
      <c r="P239" s="7">
        <v>0</v>
      </c>
      <c r="Q239" s="7">
        <v>0</v>
      </c>
      <c r="R239" s="142">
        <f>IF(O230=0,0,P239/O239)</f>
        <v>0</v>
      </c>
      <c r="S239" s="142">
        <f t="shared" si="101"/>
        <v>0</v>
      </c>
      <c r="T239" s="152"/>
      <c r="U239" s="152"/>
      <c r="V239" s="237"/>
      <c r="W239" s="265"/>
    </row>
    <row r="240" spans="1:23" s="51" customFormat="1" x14ac:dyDescent="0.25">
      <c r="A240" s="123"/>
      <c r="B240" s="238">
        <v>43</v>
      </c>
      <c r="C240" s="238" t="s">
        <v>27</v>
      </c>
      <c r="D240" s="239" t="s">
        <v>155</v>
      </c>
      <c r="E240" s="88"/>
      <c r="F240" s="125"/>
      <c r="G240" s="113"/>
      <c r="H240" s="6"/>
      <c r="I240" s="117"/>
      <c r="J240" s="114"/>
      <c r="K240" s="115"/>
      <c r="L240" s="87"/>
      <c r="M240" s="126"/>
      <c r="N240" s="117"/>
      <c r="O240" s="86"/>
      <c r="P240" s="86"/>
      <c r="Q240" s="86"/>
      <c r="R240" s="87"/>
      <c r="S240" s="116"/>
      <c r="T240" s="88"/>
      <c r="U240" s="88"/>
      <c r="V240" s="6"/>
      <c r="W240" s="86"/>
    </row>
    <row r="241" spans="1:23" s="51" customFormat="1" x14ac:dyDescent="0.25">
      <c r="A241" s="123"/>
      <c r="B241" s="123" t="s">
        <v>156</v>
      </c>
      <c r="C241" s="123" t="s">
        <v>30</v>
      </c>
      <c r="D241" s="124" t="s">
        <v>157</v>
      </c>
      <c r="E241" s="88"/>
      <c r="F241" s="125"/>
      <c r="G241" s="113"/>
      <c r="H241" s="6"/>
      <c r="I241" s="117"/>
      <c r="J241" s="114"/>
      <c r="K241" s="115"/>
      <c r="L241" s="87"/>
      <c r="M241" s="126"/>
      <c r="N241" s="117"/>
      <c r="O241" s="86"/>
      <c r="P241" s="86"/>
      <c r="Q241" s="86"/>
      <c r="R241" s="87"/>
      <c r="S241" s="116"/>
      <c r="T241" s="88"/>
      <c r="U241" s="88"/>
      <c r="V241" s="6"/>
      <c r="W241" s="86"/>
    </row>
    <row r="242" spans="1:23" s="51" customFormat="1" x14ac:dyDescent="0.25">
      <c r="A242" s="123"/>
      <c r="B242" s="123" t="s">
        <v>158</v>
      </c>
      <c r="C242" s="123" t="s">
        <v>33</v>
      </c>
      <c r="D242" s="124" t="s">
        <v>159</v>
      </c>
      <c r="E242" s="88"/>
      <c r="F242" s="125"/>
      <c r="G242" s="113"/>
      <c r="H242" s="6"/>
      <c r="I242" s="117"/>
      <c r="J242" s="114"/>
      <c r="K242" s="115"/>
      <c r="L242" s="87"/>
      <c r="M242" s="126"/>
      <c r="N242" s="117"/>
      <c r="O242" s="86"/>
      <c r="P242" s="86"/>
      <c r="Q242" s="86"/>
      <c r="R242" s="87"/>
      <c r="S242" s="116"/>
      <c r="T242" s="88"/>
      <c r="U242" s="88"/>
      <c r="V242" s="6"/>
      <c r="W242" s="86"/>
    </row>
    <row r="243" spans="1:23" s="51" customFormat="1" x14ac:dyDescent="0.25">
      <c r="B243" s="127">
        <v>43020010003</v>
      </c>
      <c r="C243" s="127" t="s">
        <v>35</v>
      </c>
      <c r="D243" s="128" t="s">
        <v>160</v>
      </c>
      <c r="E243" s="88"/>
      <c r="F243" s="240"/>
      <c r="G243" s="113"/>
      <c r="H243" s="6"/>
      <c r="I243" s="117"/>
      <c r="J243" s="114"/>
      <c r="K243" s="115"/>
      <c r="L243" s="87"/>
      <c r="M243" s="126"/>
      <c r="N243" s="117"/>
      <c r="O243" s="86"/>
      <c r="P243" s="86"/>
      <c r="Q243" s="86"/>
      <c r="R243" s="87"/>
      <c r="S243" s="116"/>
      <c r="T243" s="88"/>
      <c r="U243" s="88"/>
      <c r="V243" s="6"/>
      <c r="W243" s="86"/>
    </row>
    <row r="244" spans="1:23" s="51" customFormat="1" ht="12.6" customHeight="1" x14ac:dyDescent="0.25">
      <c r="A244" s="247">
        <v>4143</v>
      </c>
      <c r="B244" s="52"/>
      <c r="C244" s="247" t="s">
        <v>37</v>
      </c>
      <c r="D244" s="247" t="s">
        <v>161</v>
      </c>
      <c r="E244" s="125" t="s">
        <v>397</v>
      </c>
      <c r="F244" s="149"/>
      <c r="G244" s="113"/>
      <c r="H244" s="6"/>
      <c r="I244" s="155">
        <f>SUM(I245:I246)</f>
        <v>28</v>
      </c>
      <c r="J244" s="175">
        <f>SUM(J245:J246)</f>
        <v>1</v>
      </c>
      <c r="K244" s="136">
        <v>0</v>
      </c>
      <c r="L244" s="142">
        <f>SUM(L245:L245)</f>
        <v>0</v>
      </c>
      <c r="M244" s="278">
        <f>IF(O244&gt;0,L244,"na")</f>
        <v>0</v>
      </c>
      <c r="N244" s="117">
        <f>SUM(N245:N246)</f>
        <v>236925700</v>
      </c>
      <c r="O244" s="117">
        <f>SUM(O245:O246)</f>
        <v>236925700</v>
      </c>
      <c r="P244" s="7">
        <f>SUM(P245:P246)</f>
        <v>0</v>
      </c>
      <c r="Q244" s="7">
        <f>SUM(Q245:Q246)</f>
        <v>0</v>
      </c>
      <c r="R244" s="142">
        <f>IF(O244=0,0,P244/O244)</f>
        <v>0</v>
      </c>
      <c r="S244" s="142">
        <f>IF(P244=0,0,Q244/P244)</f>
        <v>0</v>
      </c>
      <c r="T244" s="143"/>
      <c r="U244" s="143"/>
      <c r="V244" s="6"/>
      <c r="W244" s="265" t="s">
        <v>54</v>
      </c>
    </row>
    <row r="245" spans="1:23" s="51" customFormat="1" ht="81" x14ac:dyDescent="0.25">
      <c r="A245" s="248"/>
      <c r="B245" s="52"/>
      <c r="C245" s="248"/>
      <c r="D245" s="248"/>
      <c r="E245" s="125" t="s">
        <v>398</v>
      </c>
      <c r="F245" s="149"/>
      <c r="G245" s="113" t="s">
        <v>399</v>
      </c>
      <c r="H245" s="6" t="s">
        <v>162</v>
      </c>
      <c r="I245" s="155">
        <v>25</v>
      </c>
      <c r="J245" s="175">
        <v>0.4</v>
      </c>
      <c r="K245" s="230">
        <v>0</v>
      </c>
      <c r="L245" s="142">
        <v>0</v>
      </c>
      <c r="M245" s="278"/>
      <c r="N245" s="117">
        <v>74428000</v>
      </c>
      <c r="O245" s="117">
        <v>74428000</v>
      </c>
      <c r="P245" s="7">
        <v>0</v>
      </c>
      <c r="Q245" s="7">
        <v>0</v>
      </c>
      <c r="R245" s="142">
        <f t="shared" ref="R245:S248" si="102">IF(O245=0,0,P245/O245)</f>
        <v>0</v>
      </c>
      <c r="S245" s="142">
        <f t="shared" si="102"/>
        <v>0</v>
      </c>
      <c r="T245" s="152"/>
      <c r="U245" s="152"/>
      <c r="V245" s="6"/>
      <c r="W245" s="265"/>
    </row>
    <row r="246" spans="1:23" s="51" customFormat="1" ht="67.5" x14ac:dyDescent="0.25">
      <c r="A246" s="248"/>
      <c r="B246" s="52"/>
      <c r="C246" s="249"/>
      <c r="D246" s="249"/>
      <c r="E246" s="125" t="s">
        <v>400</v>
      </c>
      <c r="F246" s="149"/>
      <c r="G246" s="113" t="s">
        <v>401</v>
      </c>
      <c r="H246" s="6" t="s">
        <v>402</v>
      </c>
      <c r="I246" s="155">
        <v>3</v>
      </c>
      <c r="J246" s="175">
        <v>0.6</v>
      </c>
      <c r="K246" s="230">
        <v>0</v>
      </c>
      <c r="L246" s="142">
        <v>0</v>
      </c>
      <c r="M246" s="278"/>
      <c r="N246" s="117">
        <v>162497700</v>
      </c>
      <c r="O246" s="117">
        <v>162497700</v>
      </c>
      <c r="P246" s="7">
        <v>0</v>
      </c>
      <c r="Q246" s="7">
        <v>0</v>
      </c>
      <c r="R246" s="142">
        <f t="shared" si="102"/>
        <v>0</v>
      </c>
      <c r="S246" s="142">
        <f>IF(P246=0,0,Q246/P246)</f>
        <v>0</v>
      </c>
      <c r="T246" s="152"/>
      <c r="U246" s="152"/>
      <c r="V246" s="6"/>
      <c r="W246" s="265"/>
    </row>
    <row r="247" spans="1:23" s="51" customFormat="1" ht="19.899999999999999" customHeight="1" x14ac:dyDescent="0.25">
      <c r="A247" s="285">
        <v>4143</v>
      </c>
      <c r="B247" s="52"/>
      <c r="C247" s="247" t="s">
        <v>37</v>
      </c>
      <c r="D247" s="247" t="s">
        <v>554</v>
      </c>
      <c r="E247" s="125" t="s">
        <v>551</v>
      </c>
      <c r="F247" s="149"/>
      <c r="G247" s="113"/>
      <c r="H247" s="6"/>
      <c r="I247" s="155">
        <f>I248</f>
        <v>27</v>
      </c>
      <c r="J247" s="175">
        <f>SUM(J248)</f>
        <v>1</v>
      </c>
      <c r="K247" s="230">
        <f>SUM(K248)</f>
        <v>0</v>
      </c>
      <c r="L247" s="142">
        <f>SUM(L248)</f>
        <v>0</v>
      </c>
      <c r="M247" s="250">
        <v>0</v>
      </c>
      <c r="N247" s="117">
        <f>SUM(N248)</f>
        <v>4851000000</v>
      </c>
      <c r="O247" s="117">
        <f>SUM(O248)</f>
        <v>0</v>
      </c>
      <c r="P247" s="7">
        <f>SUM(P248)</f>
        <v>0</v>
      </c>
      <c r="Q247" s="7">
        <f>SUM(Q248)</f>
        <v>0</v>
      </c>
      <c r="R247" s="142">
        <f t="shared" si="102"/>
        <v>0</v>
      </c>
      <c r="S247" s="142">
        <f t="shared" ref="S247:S248" si="103">IF(P247=0,0,Q247/P247)</f>
        <v>0</v>
      </c>
      <c r="T247" s="152"/>
      <c r="U247" s="152"/>
      <c r="V247" s="6"/>
      <c r="W247" s="247" t="s">
        <v>553</v>
      </c>
    </row>
    <row r="248" spans="1:23" s="51" customFormat="1" ht="75.75" customHeight="1" x14ac:dyDescent="0.25">
      <c r="A248" s="287"/>
      <c r="B248" s="52"/>
      <c r="C248" s="249"/>
      <c r="D248" s="249"/>
      <c r="E248" s="125" t="s">
        <v>552</v>
      </c>
      <c r="F248" s="149"/>
      <c r="G248" s="113" t="s">
        <v>181</v>
      </c>
      <c r="H248" s="6" t="s">
        <v>183</v>
      </c>
      <c r="I248" s="155">
        <v>27</v>
      </c>
      <c r="J248" s="175">
        <v>1</v>
      </c>
      <c r="K248" s="230">
        <v>0</v>
      </c>
      <c r="L248" s="142">
        <v>0</v>
      </c>
      <c r="M248" s="251"/>
      <c r="N248" s="117">
        <v>4851000000</v>
      </c>
      <c r="O248" s="117">
        <v>0</v>
      </c>
      <c r="P248" s="7">
        <v>0</v>
      </c>
      <c r="Q248" s="7">
        <v>0</v>
      </c>
      <c r="R248" s="142">
        <f t="shared" si="102"/>
        <v>0</v>
      </c>
      <c r="S248" s="142">
        <f t="shared" si="103"/>
        <v>0</v>
      </c>
      <c r="T248" s="152"/>
      <c r="U248" s="152"/>
      <c r="V248" s="6"/>
      <c r="W248" s="249"/>
    </row>
    <row r="249" spans="1:23" s="51" customFormat="1" x14ac:dyDescent="0.25">
      <c r="A249" s="129"/>
      <c r="B249" s="129" t="s">
        <v>163</v>
      </c>
      <c r="C249" s="129" t="s">
        <v>33</v>
      </c>
      <c r="D249" s="144" t="s">
        <v>164</v>
      </c>
      <c r="E249" s="143"/>
      <c r="F249" s="52"/>
      <c r="G249" s="113"/>
      <c r="H249" s="6"/>
      <c r="I249" s="7"/>
      <c r="J249" s="135"/>
      <c r="K249" s="136"/>
      <c r="L249" s="142"/>
      <c r="M249" s="235"/>
      <c r="N249" s="7"/>
      <c r="O249" s="113"/>
      <c r="P249" s="113"/>
      <c r="Q249" s="113"/>
      <c r="R249" s="137"/>
      <c r="S249" s="142"/>
      <c r="T249" s="143"/>
      <c r="U249" s="143"/>
      <c r="V249" s="6"/>
      <c r="W249" s="113"/>
    </row>
    <row r="250" spans="1:23" s="51" customFormat="1" x14ac:dyDescent="0.25">
      <c r="A250" s="123"/>
      <c r="B250" s="127">
        <v>43020020006</v>
      </c>
      <c r="C250" s="127" t="s">
        <v>35</v>
      </c>
      <c r="D250" s="128" t="s">
        <v>165</v>
      </c>
      <c r="E250" s="88"/>
      <c r="F250" s="125"/>
      <c r="G250" s="113"/>
      <c r="H250" s="6"/>
      <c r="I250" s="117"/>
      <c r="J250" s="114"/>
      <c r="K250" s="115"/>
      <c r="L250" s="87"/>
      <c r="M250" s="126"/>
      <c r="N250" s="117"/>
      <c r="O250" s="86"/>
      <c r="P250" s="86"/>
      <c r="Q250" s="86"/>
      <c r="R250" s="87"/>
      <c r="S250" s="116"/>
      <c r="T250" s="88"/>
      <c r="U250" s="88"/>
      <c r="V250" s="6"/>
      <c r="W250" s="86"/>
    </row>
    <row r="251" spans="1:23" s="51" customFormat="1" ht="16.5" customHeight="1" x14ac:dyDescent="0.25">
      <c r="A251" s="247">
        <v>4143</v>
      </c>
      <c r="B251" s="52"/>
      <c r="C251" s="247" t="s">
        <v>37</v>
      </c>
      <c r="D251" s="276" t="s">
        <v>555</v>
      </c>
      <c r="E251" s="143" t="s">
        <v>556</v>
      </c>
      <c r="F251" s="52"/>
      <c r="G251" s="113"/>
      <c r="H251" s="6"/>
      <c r="I251" s="7">
        <f>SUM(I252:I254)</f>
        <v>110</v>
      </c>
      <c r="J251" s="135">
        <f>SUM(J252:J254)</f>
        <v>1</v>
      </c>
      <c r="K251" s="230">
        <f>SUM(K252:K254)</f>
        <v>0</v>
      </c>
      <c r="L251" s="142">
        <f>SUM(L252:L254)</f>
        <v>0</v>
      </c>
      <c r="M251" s="281">
        <f>IF(O251&gt;0,L251,"na")</f>
        <v>0</v>
      </c>
      <c r="N251" s="7">
        <f>SUM(N252:N254)</f>
        <v>3304038683</v>
      </c>
      <c r="O251" s="7">
        <f>SUM(O252:O254)</f>
        <v>3304038683</v>
      </c>
      <c r="P251" s="7">
        <f>SUM(P252:P254)</f>
        <v>0</v>
      </c>
      <c r="Q251" s="7">
        <f>SUM(Q252:Q254)</f>
        <v>0</v>
      </c>
      <c r="R251" s="142">
        <f t="shared" ref="R251:S254" si="104">IF(O251=0,0,P251/O251)</f>
        <v>0</v>
      </c>
      <c r="S251" s="142">
        <f t="shared" si="104"/>
        <v>0</v>
      </c>
      <c r="T251" s="143"/>
      <c r="U251" s="143"/>
      <c r="V251" s="6"/>
      <c r="W251" s="265" t="s">
        <v>47</v>
      </c>
    </row>
    <row r="252" spans="1:23" s="51" customFormat="1" ht="94.5" customHeight="1" x14ac:dyDescent="0.25">
      <c r="A252" s="248"/>
      <c r="B252" s="52"/>
      <c r="C252" s="248"/>
      <c r="D252" s="277"/>
      <c r="E252" s="143" t="s">
        <v>557</v>
      </c>
      <c r="F252" s="52"/>
      <c r="G252" s="6" t="s">
        <v>560</v>
      </c>
      <c r="H252" s="6" t="s">
        <v>561</v>
      </c>
      <c r="I252" s="7">
        <v>35</v>
      </c>
      <c r="J252" s="135">
        <v>0.5</v>
      </c>
      <c r="K252" s="230">
        <v>0</v>
      </c>
      <c r="L252" s="142">
        <v>0</v>
      </c>
      <c r="M252" s="281"/>
      <c r="N252" s="7">
        <v>2562740429</v>
      </c>
      <c r="O252" s="7">
        <v>2562740429</v>
      </c>
      <c r="P252" s="7">
        <v>0</v>
      </c>
      <c r="Q252" s="7">
        <v>0</v>
      </c>
      <c r="R252" s="142">
        <f t="shared" si="104"/>
        <v>0</v>
      </c>
      <c r="S252" s="142">
        <f t="shared" si="104"/>
        <v>0</v>
      </c>
      <c r="T252" s="152"/>
      <c r="U252" s="152"/>
      <c r="V252" s="6"/>
      <c r="W252" s="265"/>
    </row>
    <row r="253" spans="1:23" s="51" customFormat="1" ht="75.75" customHeight="1" x14ac:dyDescent="0.25">
      <c r="A253" s="248"/>
      <c r="B253" s="52"/>
      <c r="C253" s="248"/>
      <c r="D253" s="277"/>
      <c r="E253" s="143" t="s">
        <v>558</v>
      </c>
      <c r="F253" s="52"/>
      <c r="G253" s="6" t="s">
        <v>562</v>
      </c>
      <c r="H253" s="6" t="s">
        <v>563</v>
      </c>
      <c r="I253" s="7">
        <v>35</v>
      </c>
      <c r="J253" s="135">
        <v>0.2</v>
      </c>
      <c r="K253" s="230">
        <v>0</v>
      </c>
      <c r="L253" s="142">
        <v>0</v>
      </c>
      <c r="M253" s="281"/>
      <c r="N253" s="7">
        <v>173298254</v>
      </c>
      <c r="O253" s="7">
        <v>173298254</v>
      </c>
      <c r="P253" s="7">
        <v>0</v>
      </c>
      <c r="Q253" s="7">
        <v>0</v>
      </c>
      <c r="R253" s="142">
        <f t="shared" si="104"/>
        <v>0</v>
      </c>
      <c r="S253" s="142">
        <f t="shared" si="104"/>
        <v>0</v>
      </c>
      <c r="T253" s="152"/>
      <c r="U253" s="152"/>
      <c r="V253" s="6"/>
      <c r="W253" s="265"/>
    </row>
    <row r="254" spans="1:23" s="51" customFormat="1" ht="63" customHeight="1" x14ac:dyDescent="0.25">
      <c r="A254" s="249"/>
      <c r="B254" s="52"/>
      <c r="C254" s="249"/>
      <c r="D254" s="279"/>
      <c r="E254" s="241" t="s">
        <v>559</v>
      </c>
      <c r="F254" s="52"/>
      <c r="G254" s="113" t="s">
        <v>564</v>
      </c>
      <c r="H254" s="113" t="s">
        <v>565</v>
      </c>
      <c r="I254" s="141">
        <v>40</v>
      </c>
      <c r="J254" s="135">
        <v>0.3</v>
      </c>
      <c r="K254" s="230">
        <v>0</v>
      </c>
      <c r="L254" s="142">
        <v>0</v>
      </c>
      <c r="M254" s="281"/>
      <c r="N254" s="7">
        <v>568000000</v>
      </c>
      <c r="O254" s="7">
        <v>568000000</v>
      </c>
      <c r="P254" s="7">
        <v>0</v>
      </c>
      <c r="Q254" s="7">
        <v>0</v>
      </c>
      <c r="R254" s="158">
        <f t="shared" si="104"/>
        <v>0</v>
      </c>
      <c r="S254" s="158">
        <f t="shared" si="104"/>
        <v>0</v>
      </c>
      <c r="T254" s="152"/>
      <c r="U254" s="152"/>
      <c r="V254" s="6"/>
      <c r="W254" s="265"/>
    </row>
    <row r="255" spans="1:23" s="51" customFormat="1" ht="21.6" customHeight="1" x14ac:dyDescent="0.25">
      <c r="A255" s="123"/>
      <c r="B255" s="123" t="s">
        <v>166</v>
      </c>
      <c r="C255" s="123" t="s">
        <v>33</v>
      </c>
      <c r="D255" s="124" t="s">
        <v>167</v>
      </c>
      <c r="E255" s="88"/>
      <c r="F255" s="125"/>
      <c r="G255" s="113"/>
      <c r="H255" s="6"/>
      <c r="I255" s="117"/>
      <c r="J255" s="114"/>
      <c r="K255" s="115"/>
      <c r="L255" s="87"/>
      <c r="M255" s="126"/>
      <c r="N255" s="117"/>
      <c r="O255" s="86"/>
      <c r="P255" s="86"/>
      <c r="Q255" s="86"/>
      <c r="R255" s="87"/>
      <c r="S255" s="116"/>
      <c r="T255" s="88"/>
      <c r="U255" s="88"/>
      <c r="V255" s="6"/>
      <c r="W255" s="86"/>
    </row>
    <row r="256" spans="1:23" s="51" customFormat="1" ht="18" customHeight="1" x14ac:dyDescent="0.25">
      <c r="A256" s="123"/>
      <c r="B256" s="127">
        <v>43020030002</v>
      </c>
      <c r="C256" s="127" t="s">
        <v>35</v>
      </c>
      <c r="D256" s="128" t="s">
        <v>168</v>
      </c>
      <c r="E256" s="88"/>
      <c r="F256" s="240"/>
      <c r="G256" s="113"/>
      <c r="H256" s="6"/>
      <c r="I256" s="117"/>
      <c r="J256" s="114"/>
      <c r="K256" s="114"/>
      <c r="L256" s="87"/>
      <c r="M256" s="126"/>
      <c r="N256" s="117"/>
      <c r="O256" s="86"/>
      <c r="P256" s="86"/>
      <c r="Q256" s="86"/>
      <c r="R256" s="87"/>
      <c r="S256" s="116"/>
      <c r="T256" s="88"/>
      <c r="U256" s="88"/>
      <c r="V256" s="6"/>
      <c r="W256" s="86"/>
    </row>
    <row r="257" spans="1:23" s="51" customFormat="1" ht="16.5" customHeight="1" x14ac:dyDescent="0.25">
      <c r="A257" s="247">
        <v>4143</v>
      </c>
      <c r="B257" s="52"/>
      <c r="C257" s="247" t="s">
        <v>37</v>
      </c>
      <c r="D257" s="307" t="s">
        <v>403</v>
      </c>
      <c r="E257" s="125" t="s">
        <v>404</v>
      </c>
      <c r="F257" s="149"/>
      <c r="G257" s="113"/>
      <c r="H257" s="6"/>
      <c r="I257" s="155">
        <f>SUM(I258:I259)</f>
        <v>640</v>
      </c>
      <c r="J257" s="175">
        <f>SUM(J258:J259)</f>
        <v>1</v>
      </c>
      <c r="K257" s="163">
        <f>SUM(K258:K259)</f>
        <v>0</v>
      </c>
      <c r="L257" s="142">
        <f>SUM(L258:L259)</f>
        <v>0</v>
      </c>
      <c r="M257" s="278">
        <f>IF(O257&gt;0,L257,"na")</f>
        <v>0</v>
      </c>
      <c r="N257" s="117">
        <f>SUM(N258:N259)</f>
        <v>36080000</v>
      </c>
      <c r="O257" s="117">
        <f>SUM(O258:O259)</f>
        <v>36080000</v>
      </c>
      <c r="P257" s="7">
        <f>SUM(P258:P259)</f>
        <v>0</v>
      </c>
      <c r="Q257" s="7">
        <f>SUM(Q258:Q259)</f>
        <v>0</v>
      </c>
      <c r="R257" s="142">
        <f t="shared" ref="R257:S259" si="105">IF(O257=0,0,P257/O257)</f>
        <v>0</v>
      </c>
      <c r="S257" s="142">
        <f t="shared" si="105"/>
        <v>0</v>
      </c>
      <c r="T257" s="143"/>
      <c r="U257" s="143"/>
      <c r="V257" s="6"/>
      <c r="W257" s="265" t="s">
        <v>54</v>
      </c>
    </row>
    <row r="258" spans="1:23" s="51" customFormat="1" ht="67.5" x14ac:dyDescent="0.25">
      <c r="A258" s="248"/>
      <c r="B258" s="52"/>
      <c r="C258" s="248"/>
      <c r="D258" s="307"/>
      <c r="E258" s="125" t="s">
        <v>405</v>
      </c>
      <c r="F258" s="6"/>
      <c r="G258" s="113" t="s">
        <v>406</v>
      </c>
      <c r="H258" s="6" t="s">
        <v>407</v>
      </c>
      <c r="I258" s="155">
        <v>140</v>
      </c>
      <c r="J258" s="175">
        <v>0.8</v>
      </c>
      <c r="K258" s="151">
        <v>0</v>
      </c>
      <c r="L258" s="142">
        <v>0</v>
      </c>
      <c r="M258" s="278"/>
      <c r="N258" s="117">
        <v>21080000</v>
      </c>
      <c r="O258" s="117">
        <v>21080000</v>
      </c>
      <c r="P258" s="7">
        <v>0</v>
      </c>
      <c r="Q258" s="7">
        <v>0</v>
      </c>
      <c r="R258" s="142">
        <f t="shared" si="105"/>
        <v>0</v>
      </c>
      <c r="S258" s="142">
        <f t="shared" si="105"/>
        <v>0</v>
      </c>
      <c r="T258" s="152"/>
      <c r="U258" s="152"/>
      <c r="V258" s="6"/>
      <c r="W258" s="265"/>
    </row>
    <row r="259" spans="1:23" s="51" customFormat="1" ht="81" customHeight="1" x14ac:dyDescent="0.25">
      <c r="A259" s="249"/>
      <c r="B259" s="52"/>
      <c r="C259" s="249"/>
      <c r="D259" s="307"/>
      <c r="E259" s="125" t="s">
        <v>408</v>
      </c>
      <c r="F259" s="6"/>
      <c r="G259" s="113" t="s">
        <v>409</v>
      </c>
      <c r="H259" s="6" t="s">
        <v>410</v>
      </c>
      <c r="I259" s="155">
        <v>500</v>
      </c>
      <c r="J259" s="175">
        <v>0.2</v>
      </c>
      <c r="K259" s="151">
        <v>0</v>
      </c>
      <c r="L259" s="142">
        <v>0</v>
      </c>
      <c r="M259" s="278"/>
      <c r="N259" s="117">
        <v>15000000</v>
      </c>
      <c r="O259" s="117">
        <v>15000000</v>
      </c>
      <c r="P259" s="7">
        <v>0</v>
      </c>
      <c r="Q259" s="7">
        <v>0</v>
      </c>
      <c r="R259" s="142">
        <f t="shared" si="105"/>
        <v>0</v>
      </c>
      <c r="S259" s="142">
        <f t="shared" si="105"/>
        <v>0</v>
      </c>
      <c r="T259" s="152"/>
      <c r="U259" s="152"/>
      <c r="V259" s="6"/>
      <c r="W259" s="265"/>
    </row>
    <row r="260" spans="1:23" s="51" customFormat="1" ht="19.899999999999999" customHeight="1" x14ac:dyDescent="0.25">
      <c r="A260" s="123"/>
      <c r="B260" s="51">
        <v>43040020003</v>
      </c>
      <c r="C260" s="127" t="s">
        <v>35</v>
      </c>
      <c r="D260" s="127" t="s">
        <v>169</v>
      </c>
      <c r="E260" s="88"/>
      <c r="F260" s="240"/>
      <c r="G260" s="113"/>
      <c r="H260" s="6"/>
      <c r="I260" s="117"/>
      <c r="J260" s="114"/>
      <c r="K260" s="148"/>
      <c r="L260" s="87"/>
      <c r="M260" s="126"/>
      <c r="N260" s="117"/>
      <c r="O260" s="86"/>
      <c r="P260" s="86"/>
      <c r="Q260" s="86"/>
      <c r="R260" s="87"/>
      <c r="S260" s="116"/>
      <c r="T260" s="88"/>
      <c r="U260" s="88"/>
      <c r="V260" s="6"/>
      <c r="W260" s="86"/>
    </row>
    <row r="261" spans="1:23" s="51" customFormat="1" ht="18.600000000000001" customHeight="1" x14ac:dyDescent="0.25">
      <c r="A261" s="247">
        <v>4143</v>
      </c>
      <c r="B261" s="52"/>
      <c r="C261" s="247" t="s">
        <v>37</v>
      </c>
      <c r="D261" s="307" t="s">
        <v>411</v>
      </c>
      <c r="E261" s="125" t="s">
        <v>412</v>
      </c>
      <c r="F261" s="149"/>
      <c r="G261" s="113"/>
      <c r="H261" s="6"/>
      <c r="I261" s="155">
        <f>SUM(I262:I264)</f>
        <v>6162</v>
      </c>
      <c r="J261" s="175">
        <f>SUM(J262:J264)</f>
        <v>1</v>
      </c>
      <c r="K261" s="151">
        <f>K262</f>
        <v>0</v>
      </c>
      <c r="L261" s="142">
        <f>SUM(L262:L263)</f>
        <v>0</v>
      </c>
      <c r="M261" s="278">
        <f>IF(O261&gt;0,L261,"na")</f>
        <v>0</v>
      </c>
      <c r="N261" s="117">
        <f>SUM(N262:N264)</f>
        <v>574774000</v>
      </c>
      <c r="O261" s="117">
        <f>SUM(O262:O264)</f>
        <v>574774000</v>
      </c>
      <c r="P261" s="7">
        <f>SUM(P262:P263)</f>
        <v>0</v>
      </c>
      <c r="Q261" s="7">
        <f>SUM(Q262:Q263)</f>
        <v>0</v>
      </c>
      <c r="R261" s="142">
        <f t="shared" ref="R261:S263" si="106">IF(O261=0,0,P261/O261)</f>
        <v>0</v>
      </c>
      <c r="S261" s="142">
        <f t="shared" si="106"/>
        <v>0</v>
      </c>
      <c r="T261" s="152"/>
      <c r="U261" s="152"/>
      <c r="V261" s="265"/>
      <c r="W261" s="247" t="s">
        <v>54</v>
      </c>
    </row>
    <row r="262" spans="1:23" s="51" customFormat="1" ht="46.9" customHeight="1" x14ac:dyDescent="0.25">
      <c r="A262" s="248"/>
      <c r="B262" s="127"/>
      <c r="C262" s="248"/>
      <c r="D262" s="307"/>
      <c r="E262" s="125" t="s">
        <v>413</v>
      </c>
      <c r="F262" s="149"/>
      <c r="G262" s="113" t="s">
        <v>414</v>
      </c>
      <c r="H262" s="6" t="s">
        <v>415</v>
      </c>
      <c r="I262" s="155">
        <v>2830</v>
      </c>
      <c r="J262" s="175">
        <v>0.4</v>
      </c>
      <c r="K262" s="151">
        <v>0</v>
      </c>
      <c r="L262" s="142">
        <v>0</v>
      </c>
      <c r="M262" s="278"/>
      <c r="N262" s="117">
        <v>415438340</v>
      </c>
      <c r="O262" s="117">
        <v>415438340</v>
      </c>
      <c r="P262" s="7">
        <v>0</v>
      </c>
      <c r="Q262" s="7">
        <v>0</v>
      </c>
      <c r="R262" s="142">
        <f t="shared" si="106"/>
        <v>0</v>
      </c>
      <c r="S262" s="142">
        <f t="shared" si="106"/>
        <v>0</v>
      </c>
      <c r="T262" s="152"/>
      <c r="U262" s="152"/>
      <c r="V262" s="265"/>
      <c r="W262" s="248"/>
    </row>
    <row r="263" spans="1:23" s="51" customFormat="1" ht="42" customHeight="1" x14ac:dyDescent="0.25">
      <c r="A263" s="248"/>
      <c r="B263" s="52"/>
      <c r="C263" s="248"/>
      <c r="D263" s="307"/>
      <c r="E263" s="125" t="s">
        <v>416</v>
      </c>
      <c r="F263" s="6"/>
      <c r="G263" s="113" t="s">
        <v>417</v>
      </c>
      <c r="H263" s="6" t="s">
        <v>418</v>
      </c>
      <c r="I263" s="155">
        <v>2830</v>
      </c>
      <c r="J263" s="175">
        <v>0.4</v>
      </c>
      <c r="K263" s="151">
        <v>0</v>
      </c>
      <c r="L263" s="142">
        <v>0</v>
      </c>
      <c r="M263" s="278"/>
      <c r="N263" s="117">
        <v>141771680</v>
      </c>
      <c r="O263" s="117">
        <v>141771680</v>
      </c>
      <c r="P263" s="7">
        <v>0</v>
      </c>
      <c r="Q263" s="7">
        <v>0</v>
      </c>
      <c r="R263" s="142">
        <f t="shared" si="106"/>
        <v>0</v>
      </c>
      <c r="S263" s="142">
        <f t="shared" si="106"/>
        <v>0</v>
      </c>
      <c r="T263" s="152"/>
      <c r="U263" s="152"/>
      <c r="V263" s="265"/>
      <c r="W263" s="248"/>
    </row>
    <row r="264" spans="1:23" s="51" customFormat="1" ht="48" customHeight="1" x14ac:dyDescent="0.25">
      <c r="A264" s="249"/>
      <c r="B264" s="52"/>
      <c r="C264" s="249"/>
      <c r="D264" s="307"/>
      <c r="E264" s="125" t="s">
        <v>419</v>
      </c>
      <c r="F264" s="6"/>
      <c r="G264" s="113" t="s">
        <v>420</v>
      </c>
      <c r="H264" s="6" t="s">
        <v>421</v>
      </c>
      <c r="I264" s="155">
        <v>502</v>
      </c>
      <c r="J264" s="175">
        <v>0.2</v>
      </c>
      <c r="K264" s="151">
        <v>0</v>
      </c>
      <c r="L264" s="142">
        <v>0</v>
      </c>
      <c r="M264" s="235"/>
      <c r="N264" s="117">
        <v>17563980</v>
      </c>
      <c r="O264" s="117">
        <v>17563980</v>
      </c>
      <c r="P264" s="7">
        <v>0</v>
      </c>
      <c r="Q264" s="7">
        <v>0</v>
      </c>
      <c r="R264" s="142">
        <v>0</v>
      </c>
      <c r="S264" s="142">
        <v>0</v>
      </c>
      <c r="T264" s="152"/>
      <c r="U264" s="152"/>
      <c r="V264" s="52"/>
      <c r="W264" s="249"/>
    </row>
    <row r="265" spans="1:23" x14ac:dyDescent="0.25">
      <c r="A265" s="15"/>
      <c r="B265" s="15"/>
      <c r="C265" s="15"/>
      <c r="D265" s="16"/>
      <c r="E265" s="16"/>
      <c r="F265" s="15"/>
      <c r="G265" s="17"/>
      <c r="H265" s="16"/>
      <c r="I265" s="18"/>
      <c r="J265" s="19"/>
      <c r="K265" s="20"/>
      <c r="L265" s="21"/>
      <c r="M265" s="22"/>
      <c r="N265" s="18"/>
      <c r="O265" s="23"/>
      <c r="P265" s="23"/>
      <c r="Q265" s="23"/>
      <c r="R265" s="24"/>
      <c r="S265" s="24"/>
      <c r="T265" s="25"/>
      <c r="U265" s="25"/>
      <c r="V265" s="26"/>
      <c r="W265" s="16"/>
    </row>
    <row r="266" spans="1:23" x14ac:dyDescent="0.25">
      <c r="A266" s="27"/>
      <c r="B266" s="28" t="s">
        <v>170</v>
      </c>
      <c r="C266" s="27">
        <f>COUNTIF(C6:C264,"pr")</f>
        <v>59</v>
      </c>
      <c r="D266" s="29"/>
      <c r="E266" s="30"/>
      <c r="F266" s="27"/>
      <c r="G266" s="31"/>
      <c r="H266" s="32"/>
      <c r="I266" s="27"/>
      <c r="J266" s="27"/>
      <c r="K266" s="31"/>
      <c r="L266" s="32" t="s">
        <v>171</v>
      </c>
      <c r="M266" s="33">
        <f>AVERAGE(M10:M264)</f>
        <v>1.974137931034483E-2</v>
      </c>
      <c r="N266" s="34">
        <f>N261+N257+N251+N247+N244+N236+N228+N220+N215+N210+N208+N206+N203+N199+N195+N192+N190+N187+N184+N179+N177+N174+N172+N170+N168+N166+N162+N158+N155+N153+N150+N147+N144+N142+N140+N138+N136+N133+N130+N125+N120+N115+N108+N104+N100+N94+N90+N84+N76+N72+N69+N60+N53+N49+N42+N35+N29+N21+N15+N10</f>
        <v>703821789869</v>
      </c>
      <c r="O266" s="34">
        <f>O261+O257+O251+O244+O236+O228+O220+O215+O210+O208+O206+O203+O199+O195+O192+O190+O187+O184+O179+O177+O174+O172+O170+O168+O166+O162+O158+O155+O153+O150+O147+O144+O142+O140+O138+O136+O133+O130+O125+O120+O115+O108+O104+O100+O94+O90+O84+O76+O72+O69+O60+O53+O49+O42+O35+O29+O21+O15+O10</f>
        <v>716350323759</v>
      </c>
      <c r="P266" s="34">
        <f>P261+P257+P251+P247+P244+P236+P228+P220+P215+P210+P208+P206+P203+P199+P195+P192+P190+P187+P184+P179+P177+P174+P172+P170+P168+P166+P162+P158+P155+P153+P150+P147+P144+P142+P140+P138+P136+P133+P130+P125+P120+P115+P108+P104+P100+P94+P90+P84+P69+P60+P53+P49+P42+P35+P29+P21+P15+P10</f>
        <v>234246668297</v>
      </c>
      <c r="Q266" s="34">
        <f>Q261+Q257+Q251+Q247+Q244+Q236+Q228+Q220+Q215+Q210+Q208+Q206+Q203+Q199+Q195+Q192+Q190+Q187+Q184+Q179+Q177+Q174+Q172+Q170+Q168+Q166+Q162+Q158+Q155+Q153+Q150+Q147+Q144+Q142+Q140+Q138+Q136+Q133+Q130+Q125+Q120+Q115+Q108+Q104+Q100+Q94+Q90+Q84+Q76+Q72+Q69+Q60+Q53+Q49+Q42+Q35+Q29+Q21+Q15+Q10</f>
        <v>111664629496</v>
      </c>
      <c r="R266" s="24">
        <f>IF(O266=0,0,P266/O266)</f>
        <v>0.32700015694528678</v>
      </c>
      <c r="S266" s="24">
        <f>IF(P266=0,0,Q266/P266)</f>
        <v>0.47669676716349735</v>
      </c>
      <c r="T266" s="35"/>
      <c r="U266" s="35"/>
      <c r="V266" s="36"/>
      <c r="W266" s="29"/>
    </row>
    <row r="267" spans="1:23" x14ac:dyDescent="0.25">
      <c r="A267" s="37"/>
      <c r="B267" s="38" t="s">
        <v>172</v>
      </c>
      <c r="C267" s="27">
        <f>COUNTIF(C6:C264,"db")</f>
        <v>0</v>
      </c>
      <c r="D267" s="39"/>
      <c r="E267" s="39"/>
      <c r="F267" s="40"/>
      <c r="G267" s="40"/>
      <c r="H267" s="40"/>
      <c r="I267" s="39"/>
      <c r="J267" s="39"/>
      <c r="K267" s="41"/>
      <c r="L267" s="40"/>
      <c r="M267" s="40"/>
      <c r="N267" s="42"/>
      <c r="O267" s="42"/>
      <c r="P267" s="42"/>
      <c r="Q267" s="42"/>
      <c r="R267" s="40"/>
      <c r="S267" s="40"/>
      <c r="T267" s="43"/>
      <c r="U267" s="43"/>
      <c r="V267" s="44"/>
      <c r="W267" s="39"/>
    </row>
    <row r="268" spans="1:23" x14ac:dyDescent="0.25">
      <c r="N268" s="34"/>
      <c r="O268" s="34"/>
      <c r="P268" s="34"/>
      <c r="Q268" s="34"/>
    </row>
    <row r="271" spans="1:23" x14ac:dyDescent="0.25">
      <c r="N271" s="53"/>
    </row>
    <row r="272" spans="1:23" x14ac:dyDescent="0.25">
      <c r="P272" s="53"/>
    </row>
    <row r="275" spans="14:14" x14ac:dyDescent="0.25">
      <c r="N275" s="53"/>
    </row>
  </sheetData>
  <autoFilter ref="A4:W5"/>
  <mergeCells count="328">
    <mergeCell ref="M10:M13"/>
    <mergeCell ref="A10:A13"/>
    <mergeCell ref="C21:C22"/>
    <mergeCell ref="D42:D45"/>
    <mergeCell ref="C42:C45"/>
    <mergeCell ref="A42:A45"/>
    <mergeCell ref="M42:M45"/>
    <mergeCell ref="A29:A32"/>
    <mergeCell ref="C29:C32"/>
    <mergeCell ref="D29:D32"/>
    <mergeCell ref="M29:M32"/>
    <mergeCell ref="D15:D17"/>
    <mergeCell ref="M15:M17"/>
    <mergeCell ref="D10:D13"/>
    <mergeCell ref="C10:C13"/>
    <mergeCell ref="W208:W209"/>
    <mergeCell ref="W210:W213"/>
    <mergeCell ref="A261:A264"/>
    <mergeCell ref="D261:D264"/>
    <mergeCell ref="C261:C264"/>
    <mergeCell ref="A208:A209"/>
    <mergeCell ref="C208:C209"/>
    <mergeCell ref="D208:D209"/>
    <mergeCell ref="A210:A213"/>
    <mergeCell ref="C210:C213"/>
    <mergeCell ref="D211:D213"/>
    <mergeCell ref="M207:M209"/>
    <mergeCell ref="M210:M213"/>
    <mergeCell ref="D251:D254"/>
    <mergeCell ref="M251:M254"/>
    <mergeCell ref="W251:W254"/>
    <mergeCell ref="A236:A239"/>
    <mergeCell ref="D236:D239"/>
    <mergeCell ref="M236:M239"/>
    <mergeCell ref="M261:M263"/>
    <mergeCell ref="V261:V263"/>
    <mergeCell ref="A257:A259"/>
    <mergeCell ref="C257:C259"/>
    <mergeCell ref="D257:D259"/>
    <mergeCell ref="D203:D205"/>
    <mergeCell ref="W203:W205"/>
    <mergeCell ref="M192:M194"/>
    <mergeCell ref="M195:M198"/>
    <mergeCell ref="M199:M202"/>
    <mergeCell ref="M203:M205"/>
    <mergeCell ref="A206:A207"/>
    <mergeCell ref="C206:C207"/>
    <mergeCell ref="D206:D207"/>
    <mergeCell ref="W206:W207"/>
    <mergeCell ref="M257:M259"/>
    <mergeCell ref="W257:W259"/>
    <mergeCell ref="A251:A254"/>
    <mergeCell ref="C251:C254"/>
    <mergeCell ref="A220:A224"/>
    <mergeCell ref="C220:C224"/>
    <mergeCell ref="D220:D224"/>
    <mergeCell ref="M220:M224"/>
    <mergeCell ref="W221:W224"/>
    <mergeCell ref="W236:W239"/>
    <mergeCell ref="A244:A246"/>
    <mergeCell ref="C244:C246"/>
    <mergeCell ref="M244:M246"/>
    <mergeCell ref="W244:W246"/>
    <mergeCell ref="C236:C239"/>
    <mergeCell ref="D244:D246"/>
    <mergeCell ref="A228:A231"/>
    <mergeCell ref="C228:C231"/>
    <mergeCell ref="D228:D231"/>
    <mergeCell ref="M228:M231"/>
    <mergeCell ref="W228:W231"/>
    <mergeCell ref="A247:A248"/>
    <mergeCell ref="D247:D248"/>
    <mergeCell ref="C247:C248"/>
    <mergeCell ref="A215:A217"/>
    <mergeCell ref="C215:C217"/>
    <mergeCell ref="D215:D217"/>
    <mergeCell ref="M215:M217"/>
    <mergeCell ref="W216:W217"/>
    <mergeCell ref="M190:M191"/>
    <mergeCell ref="W190:W191"/>
    <mergeCell ref="D190:D191"/>
    <mergeCell ref="C190:C191"/>
    <mergeCell ref="A190:A191"/>
    <mergeCell ref="A192:A194"/>
    <mergeCell ref="C192:C194"/>
    <mergeCell ref="D192:D194"/>
    <mergeCell ref="A195:A198"/>
    <mergeCell ref="C195:C198"/>
    <mergeCell ref="D195:D198"/>
    <mergeCell ref="W192:W194"/>
    <mergeCell ref="W195:W198"/>
    <mergeCell ref="A199:A202"/>
    <mergeCell ref="C199:C202"/>
    <mergeCell ref="D199:D202"/>
    <mergeCell ref="W199:W202"/>
    <mergeCell ref="A203:A205"/>
    <mergeCell ref="C203:C205"/>
    <mergeCell ref="A187:A188"/>
    <mergeCell ref="C187:C188"/>
    <mergeCell ref="D187:D188"/>
    <mergeCell ref="M187:M188"/>
    <mergeCell ref="W187:W188"/>
    <mergeCell ref="A184:A185"/>
    <mergeCell ref="C184:C185"/>
    <mergeCell ref="D184:D185"/>
    <mergeCell ref="M184:M185"/>
    <mergeCell ref="W184:W185"/>
    <mergeCell ref="A172:A173"/>
    <mergeCell ref="C172:C173"/>
    <mergeCell ref="D172:D173"/>
    <mergeCell ref="M172:M173"/>
    <mergeCell ref="W172:W173"/>
    <mergeCell ref="A179:A181"/>
    <mergeCell ref="C179:C181"/>
    <mergeCell ref="D179:D181"/>
    <mergeCell ref="M179:M181"/>
    <mergeCell ref="W179:W181"/>
    <mergeCell ref="A174:A176"/>
    <mergeCell ref="C174:C176"/>
    <mergeCell ref="D174:D176"/>
    <mergeCell ref="M174:M176"/>
    <mergeCell ref="W174:W176"/>
    <mergeCell ref="A177:A178"/>
    <mergeCell ref="C177:C178"/>
    <mergeCell ref="D177:D178"/>
    <mergeCell ref="M177:M178"/>
    <mergeCell ref="W177:W178"/>
    <mergeCell ref="A168:A169"/>
    <mergeCell ref="C168:C169"/>
    <mergeCell ref="D168:D169"/>
    <mergeCell ref="M168:M169"/>
    <mergeCell ref="W168:W169"/>
    <mergeCell ref="A170:A171"/>
    <mergeCell ref="C170:C171"/>
    <mergeCell ref="D170:D171"/>
    <mergeCell ref="M170:M171"/>
    <mergeCell ref="W170:W171"/>
    <mergeCell ref="A166:A167"/>
    <mergeCell ref="C166:C167"/>
    <mergeCell ref="D166:D167"/>
    <mergeCell ref="M166:M167"/>
    <mergeCell ref="W166:W167"/>
    <mergeCell ref="A162:A165"/>
    <mergeCell ref="C162:C165"/>
    <mergeCell ref="D162:D165"/>
    <mergeCell ref="M162:M165"/>
    <mergeCell ref="A155:A157"/>
    <mergeCell ref="C155:C157"/>
    <mergeCell ref="D155:D157"/>
    <mergeCell ref="M155:M157"/>
    <mergeCell ref="W155:W157"/>
    <mergeCell ref="C158:C161"/>
    <mergeCell ref="A158:A161"/>
    <mergeCell ref="D158:D161"/>
    <mergeCell ref="M158:M161"/>
    <mergeCell ref="W159:W161"/>
    <mergeCell ref="A150:A152"/>
    <mergeCell ref="C150:C152"/>
    <mergeCell ref="D150:D152"/>
    <mergeCell ref="M150:M152"/>
    <mergeCell ref="W150:W152"/>
    <mergeCell ref="A153:A154"/>
    <mergeCell ref="C153:C154"/>
    <mergeCell ref="M153:M154"/>
    <mergeCell ref="W153:W154"/>
    <mergeCell ref="A144:A146"/>
    <mergeCell ref="C144:C146"/>
    <mergeCell ref="D144:D146"/>
    <mergeCell ref="M144:M146"/>
    <mergeCell ref="W144:W146"/>
    <mergeCell ref="A147:A149"/>
    <mergeCell ref="C147:C149"/>
    <mergeCell ref="D147:D149"/>
    <mergeCell ref="M147:M149"/>
    <mergeCell ref="W147:W149"/>
    <mergeCell ref="A140:A141"/>
    <mergeCell ref="C140:C141"/>
    <mergeCell ref="D140:D141"/>
    <mergeCell ref="M140:M141"/>
    <mergeCell ref="W140:W141"/>
    <mergeCell ref="A142:A143"/>
    <mergeCell ref="C142:C143"/>
    <mergeCell ref="D142:D143"/>
    <mergeCell ref="M142:M143"/>
    <mergeCell ref="W142:W143"/>
    <mergeCell ref="A136:A137"/>
    <mergeCell ref="C136:C137"/>
    <mergeCell ref="D136:D137"/>
    <mergeCell ref="M136:M137"/>
    <mergeCell ref="W136:W137"/>
    <mergeCell ref="A138:A139"/>
    <mergeCell ref="C138:C139"/>
    <mergeCell ref="D138:D139"/>
    <mergeCell ref="M138:M139"/>
    <mergeCell ref="W138:W139"/>
    <mergeCell ref="A130:A132"/>
    <mergeCell ref="C130:C132"/>
    <mergeCell ref="D130:D132"/>
    <mergeCell ref="M130:M132"/>
    <mergeCell ref="W130:W132"/>
    <mergeCell ref="A133:A135"/>
    <mergeCell ref="C133:C135"/>
    <mergeCell ref="D133:D135"/>
    <mergeCell ref="M133:M135"/>
    <mergeCell ref="W133:W135"/>
    <mergeCell ref="A120:A123"/>
    <mergeCell ref="C120:C123"/>
    <mergeCell ref="D120:D123"/>
    <mergeCell ref="M120:M123"/>
    <mergeCell ref="W120:W123"/>
    <mergeCell ref="A125:A128"/>
    <mergeCell ref="C125:C128"/>
    <mergeCell ref="D125:D128"/>
    <mergeCell ref="M125:M128"/>
    <mergeCell ref="W125:W128"/>
    <mergeCell ref="A108:A112"/>
    <mergeCell ref="C108:C112"/>
    <mergeCell ref="D108:D112"/>
    <mergeCell ref="M108:M112"/>
    <mergeCell ref="W108:W112"/>
    <mergeCell ref="A115:A118"/>
    <mergeCell ref="C115:C118"/>
    <mergeCell ref="D115:D118"/>
    <mergeCell ref="M115:M118"/>
    <mergeCell ref="W115:W118"/>
    <mergeCell ref="W94:W97"/>
    <mergeCell ref="A100:A102"/>
    <mergeCell ref="C100:C102"/>
    <mergeCell ref="D100:D102"/>
    <mergeCell ref="M100:M102"/>
    <mergeCell ref="W100:W102"/>
    <mergeCell ref="A104:A106"/>
    <mergeCell ref="C104:C106"/>
    <mergeCell ref="D104:D106"/>
    <mergeCell ref="M104:M106"/>
    <mergeCell ref="W104:W106"/>
    <mergeCell ref="A94:A97"/>
    <mergeCell ref="M94:M97"/>
    <mergeCell ref="W84:W88"/>
    <mergeCell ref="D76:D82"/>
    <mergeCell ref="C76:C82"/>
    <mergeCell ref="A76:A82"/>
    <mergeCell ref="M76:M82"/>
    <mergeCell ref="W76:W82"/>
    <mergeCell ref="A90:A92"/>
    <mergeCell ref="C90:C92"/>
    <mergeCell ref="D90:D92"/>
    <mergeCell ref="M90:M92"/>
    <mergeCell ref="W90:W92"/>
    <mergeCell ref="A84:A88"/>
    <mergeCell ref="C84:C88"/>
    <mergeCell ref="D84:D88"/>
    <mergeCell ref="M84:M88"/>
    <mergeCell ref="W60:W68"/>
    <mergeCell ref="W50:W52"/>
    <mergeCell ref="D53:D59"/>
    <mergeCell ref="C53:C59"/>
    <mergeCell ref="A53:A59"/>
    <mergeCell ref="M53:M59"/>
    <mergeCell ref="W53:W59"/>
    <mergeCell ref="A72:A74"/>
    <mergeCell ref="C72:C74"/>
    <mergeCell ref="D72:D74"/>
    <mergeCell ref="M72:M74"/>
    <mergeCell ref="W72:W74"/>
    <mergeCell ref="V73:V74"/>
    <mergeCell ref="A69:A71"/>
    <mergeCell ref="C69:C71"/>
    <mergeCell ref="D69:D71"/>
    <mergeCell ref="M69:M71"/>
    <mergeCell ref="W69:W71"/>
    <mergeCell ref="A60:A68"/>
    <mergeCell ref="C60:C68"/>
    <mergeCell ref="D60:D68"/>
    <mergeCell ref="M60:M68"/>
    <mergeCell ref="W29:W32"/>
    <mergeCell ref="A21:A22"/>
    <mergeCell ref="D21:D22"/>
    <mergeCell ref="M21:M22"/>
    <mergeCell ref="A15:A17"/>
    <mergeCell ref="C15:C17"/>
    <mergeCell ref="W15:W17"/>
    <mergeCell ref="W42:W45"/>
    <mergeCell ref="D49:D52"/>
    <mergeCell ref="C49:C52"/>
    <mergeCell ref="A49:A52"/>
    <mergeCell ref="M49:M52"/>
    <mergeCell ref="A35:A39"/>
    <mergeCell ref="C35:C39"/>
    <mergeCell ref="D35:D39"/>
    <mergeCell ref="M35:M39"/>
    <mergeCell ref="W35:W39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W10:W13"/>
    <mergeCell ref="M247:M248"/>
    <mergeCell ref="W247:W248"/>
    <mergeCell ref="W261:W264"/>
    <mergeCell ref="W162:W165"/>
    <mergeCell ref="A1:W1"/>
    <mergeCell ref="A2:W2"/>
    <mergeCell ref="A3:B3"/>
    <mergeCell ref="C3:P3"/>
    <mergeCell ref="Q3:S3"/>
    <mergeCell ref="T3:U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V4:V5"/>
    <mergeCell ref="W4:W5"/>
    <mergeCell ref="D94:D97"/>
    <mergeCell ref="C94:C97"/>
  </mergeCells>
  <conditionalFormatting sqref="E99:E100">
    <cfRule type="duplicateValues" dxfId="5" priority="10" stopIfTrue="1"/>
  </conditionalFormatting>
  <conditionalFormatting sqref="E93">
    <cfRule type="duplicateValues" dxfId="4" priority="9" stopIfTrue="1"/>
  </conditionalFormatting>
  <conditionalFormatting sqref="E88:E89">
    <cfRule type="duplicateValues" dxfId="3" priority="8" stopIfTrue="1"/>
  </conditionalFormatting>
  <conditionalFormatting sqref="E94:E97">
    <cfRule type="duplicateValues" dxfId="2" priority="6" stopIfTrue="1"/>
  </conditionalFormatting>
  <conditionalFormatting sqref="E138">
    <cfRule type="duplicateValues" dxfId="1" priority="1" stopIfTrue="1"/>
  </conditionalFormatting>
  <conditionalFormatting sqref="E133:E137">
    <cfRule type="duplicateValues" dxfId="0" priority="16" stopIfTrue="1"/>
  </conditionalFormatting>
  <printOptions horizontalCentered="1"/>
  <pageMargins left="0.51181102362204722" right="0.51181102362204722" top="0.78740157480314965" bottom="1.1811023622047245" header="0.78740157480314965" footer="0.78740157480314965"/>
  <pageSetup paperSize="529" scale="43" firstPageNumber="4" orientation="landscape" r:id="rId1"/>
  <headerFooter>
    <oddFooter>&amp;L&amp;"Arial,Normal"&amp;8Este documento es propiedad de la Administración Central del Municipio de Santiago de Cali. Prohibida su reproducción por cualquier medio, sin previa autorización del señor Alcalde.   &amp;R&amp;"Arial,Normal"&amp;8Página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4143 Educacion</vt:lpstr>
      <vt:lpstr>'4143 Educacion'!Títulos_a_imprimir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Jesus Antonio Molina Romero</cp:lastModifiedBy>
  <dcterms:created xsi:type="dcterms:W3CDTF">2020-04-16T19:31:06Z</dcterms:created>
  <dcterms:modified xsi:type="dcterms:W3CDTF">2020-05-06T00:41:44Z</dcterms:modified>
</cp:coreProperties>
</file>