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cuntar\Desktop\"/>
    </mc:Choice>
  </mc:AlternateContent>
  <bookViews>
    <workbookView xWindow="0" yWindow="0" windowWidth="24000" windowHeight="10935"/>
  </bookViews>
  <sheets>
    <sheet name="4143 Educacion" sheetId="1" r:id="rId1"/>
  </sheets>
  <externalReferences>
    <externalReference r:id="rId2"/>
  </externalReferences>
  <definedNames>
    <definedName name="_xlnm._FilterDatabase" localSheetId="0" hidden="1">'4143 Educacion'!$A$5:$V$6</definedName>
    <definedName name="_xlnm.Print_Area" localSheetId="0">'4143 Educacion'!$A$2:$V$6</definedName>
    <definedName name="datos">[1]PUERTOCARREÑO!$C$36:$C$40,[1]PUERTOCARREÑO!$D$85:$D$87,[1]PUERTOCARREÑO!$C$92:$C$96,[1]PUERTOCARREÑO!$C$99:$C$103</definedName>
    <definedName name="_xlnm.Print_Titles" localSheetId="0">'4143 Educacion'!$2:$6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8" i="1" l="1"/>
  <c r="R416" i="1"/>
  <c r="Q416" i="1"/>
  <c r="L416" i="1"/>
  <c r="R415" i="1"/>
  <c r="Q415" i="1"/>
  <c r="R414" i="1"/>
  <c r="Q414" i="1"/>
  <c r="R413" i="1"/>
  <c r="Q413" i="1"/>
  <c r="R412" i="1"/>
  <c r="Q412" i="1"/>
  <c r="R411" i="1"/>
  <c r="Q411" i="1"/>
  <c r="Q410" i="1"/>
  <c r="P410" i="1"/>
  <c r="O410" i="1"/>
  <c r="N410" i="1"/>
  <c r="R410" i="1" s="1"/>
  <c r="M410" i="1"/>
  <c r="L410" i="1"/>
  <c r="K410" i="1"/>
  <c r="J410" i="1"/>
  <c r="I410" i="1"/>
  <c r="R406" i="1"/>
  <c r="Q406" i="1"/>
  <c r="L406" i="1"/>
  <c r="R403" i="1"/>
  <c r="Q403" i="1"/>
  <c r="R402" i="1"/>
  <c r="Q402" i="1"/>
  <c r="R401" i="1"/>
  <c r="Q401" i="1"/>
  <c r="P400" i="1"/>
  <c r="O400" i="1"/>
  <c r="N400" i="1"/>
  <c r="R400" i="1" s="1"/>
  <c r="M400" i="1"/>
  <c r="K400" i="1"/>
  <c r="L400" i="1" s="1"/>
  <c r="J400" i="1"/>
  <c r="I400" i="1"/>
  <c r="R398" i="1"/>
  <c r="Q398" i="1"/>
  <c r="R397" i="1"/>
  <c r="Q397" i="1"/>
  <c r="R396" i="1"/>
  <c r="Q396" i="1"/>
  <c r="R395" i="1"/>
  <c r="Q395" i="1"/>
  <c r="Q394" i="1"/>
  <c r="P394" i="1"/>
  <c r="O394" i="1"/>
  <c r="N394" i="1"/>
  <c r="R394" i="1" s="1"/>
  <c r="M394" i="1"/>
  <c r="L394" i="1"/>
  <c r="K394" i="1"/>
  <c r="J394" i="1"/>
  <c r="I394" i="1"/>
  <c r="R392" i="1"/>
  <c r="Q392" i="1"/>
  <c r="R391" i="1"/>
  <c r="Q391" i="1"/>
  <c r="P390" i="1"/>
  <c r="O390" i="1"/>
  <c r="N390" i="1"/>
  <c r="R390" i="1" s="1"/>
  <c r="M390" i="1"/>
  <c r="L390" i="1"/>
  <c r="R387" i="1"/>
  <c r="Q387" i="1"/>
  <c r="R386" i="1"/>
  <c r="Q386" i="1"/>
  <c r="R385" i="1"/>
  <c r="Q385" i="1"/>
  <c r="R384" i="1"/>
  <c r="Q384" i="1"/>
  <c r="P383" i="1"/>
  <c r="O383" i="1"/>
  <c r="N383" i="1"/>
  <c r="Q383" i="1" s="1"/>
  <c r="M383" i="1"/>
  <c r="K383" i="1"/>
  <c r="J383" i="1"/>
  <c r="I383" i="1"/>
  <c r="R378" i="1"/>
  <c r="Q378" i="1"/>
  <c r="R377" i="1"/>
  <c r="Q377" i="1"/>
  <c r="R376" i="1"/>
  <c r="Q376" i="1"/>
  <c r="P375" i="1"/>
  <c r="O375" i="1"/>
  <c r="N375" i="1"/>
  <c r="Q375" i="1" s="1"/>
  <c r="M375" i="1"/>
  <c r="K375" i="1"/>
  <c r="J375" i="1"/>
  <c r="I375" i="1"/>
  <c r="R371" i="1"/>
  <c r="Q371" i="1"/>
  <c r="R370" i="1"/>
  <c r="Q370" i="1"/>
  <c r="R369" i="1"/>
  <c r="Q369" i="1"/>
  <c r="P368" i="1"/>
  <c r="O368" i="1"/>
  <c r="N368" i="1"/>
  <c r="Q368" i="1" s="1"/>
  <c r="M368" i="1"/>
  <c r="K368" i="1"/>
  <c r="J368" i="1"/>
  <c r="I368" i="1"/>
  <c r="R365" i="1"/>
  <c r="Q365" i="1"/>
  <c r="R364" i="1"/>
  <c r="Q364" i="1"/>
  <c r="R363" i="1"/>
  <c r="Q363" i="1"/>
  <c r="P362" i="1"/>
  <c r="O362" i="1"/>
  <c r="N362" i="1"/>
  <c r="Q362" i="1" s="1"/>
  <c r="M362" i="1"/>
  <c r="K362" i="1"/>
  <c r="J362" i="1"/>
  <c r="R361" i="1"/>
  <c r="Q361" i="1"/>
  <c r="L361" i="1"/>
  <c r="R359" i="1"/>
  <c r="Q359" i="1"/>
  <c r="R358" i="1"/>
  <c r="Q358" i="1"/>
  <c r="P357" i="1"/>
  <c r="O357" i="1"/>
  <c r="N357" i="1"/>
  <c r="Q357" i="1" s="1"/>
  <c r="M357" i="1"/>
  <c r="K357" i="1"/>
  <c r="J357" i="1"/>
  <c r="I357" i="1"/>
  <c r="R355" i="1"/>
  <c r="Q355" i="1"/>
  <c r="R354" i="1"/>
  <c r="Q354" i="1"/>
  <c r="R353" i="1"/>
  <c r="Q353" i="1"/>
  <c r="R352" i="1"/>
  <c r="Q352" i="1"/>
  <c r="R351" i="1"/>
  <c r="Q351" i="1"/>
  <c r="R350" i="1"/>
  <c r="Q350" i="1"/>
  <c r="Q349" i="1"/>
  <c r="P349" i="1"/>
  <c r="O349" i="1"/>
  <c r="N349" i="1"/>
  <c r="R349" i="1" s="1"/>
  <c r="M349" i="1"/>
  <c r="L349" i="1"/>
  <c r="K349" i="1"/>
  <c r="J349" i="1"/>
  <c r="I349" i="1"/>
  <c r="R347" i="1"/>
  <c r="Q347" i="1"/>
  <c r="R346" i="1"/>
  <c r="Q346" i="1"/>
  <c r="R345" i="1"/>
  <c r="Q345" i="1"/>
  <c r="Q344" i="1"/>
  <c r="P344" i="1"/>
  <c r="O344" i="1"/>
  <c r="N344" i="1"/>
  <c r="R344" i="1" s="1"/>
  <c r="M344" i="1"/>
  <c r="L344" i="1"/>
  <c r="K344" i="1"/>
  <c r="J344" i="1"/>
  <c r="I344" i="1"/>
  <c r="R342" i="1"/>
  <c r="Q342" i="1"/>
  <c r="R341" i="1"/>
  <c r="Q341" i="1"/>
  <c r="R340" i="1"/>
  <c r="Q340" i="1"/>
  <c r="K340" i="1"/>
  <c r="L340" i="1" s="1"/>
  <c r="J340" i="1"/>
  <c r="I340" i="1"/>
  <c r="R339" i="1"/>
  <c r="Q339" i="1"/>
  <c r="R338" i="1"/>
  <c r="Q338" i="1"/>
  <c r="R337" i="1"/>
  <c r="Q337" i="1"/>
  <c r="R336" i="1"/>
  <c r="Q336" i="1"/>
  <c r="N336" i="1"/>
  <c r="K336" i="1"/>
  <c r="L336" i="1" s="1"/>
  <c r="J336" i="1"/>
  <c r="I336" i="1"/>
  <c r="R335" i="1"/>
  <c r="Q335" i="1"/>
  <c r="R334" i="1"/>
  <c r="Q334" i="1"/>
  <c r="R333" i="1"/>
  <c r="Q333" i="1"/>
  <c r="P332" i="1"/>
  <c r="O332" i="1"/>
  <c r="N332" i="1"/>
  <c r="R332" i="1" s="1"/>
  <c r="M332" i="1"/>
  <c r="L332" i="1"/>
  <c r="K332" i="1"/>
  <c r="R329" i="1"/>
  <c r="Q329" i="1"/>
  <c r="R328" i="1"/>
  <c r="Q328" i="1"/>
  <c r="P327" i="1"/>
  <c r="O327" i="1"/>
  <c r="N327" i="1"/>
  <c r="R327" i="1" s="1"/>
  <c r="M327" i="1"/>
  <c r="K327" i="1"/>
  <c r="L327" i="1" s="1"/>
  <c r="J327" i="1"/>
  <c r="R325" i="1"/>
  <c r="Q325" i="1"/>
  <c r="R324" i="1"/>
  <c r="Q324" i="1"/>
  <c r="R323" i="1"/>
  <c r="Q323" i="1"/>
  <c r="R322" i="1"/>
  <c r="Q322" i="1"/>
  <c r="R321" i="1"/>
  <c r="Q321" i="1"/>
  <c r="P320" i="1"/>
  <c r="O320" i="1"/>
  <c r="N320" i="1"/>
  <c r="Q320" i="1" s="1"/>
  <c r="M320" i="1"/>
  <c r="K320" i="1"/>
  <c r="J320" i="1"/>
  <c r="I320" i="1"/>
  <c r="R318" i="1"/>
  <c r="Q318" i="1"/>
  <c r="R317" i="1"/>
  <c r="Q317" i="1"/>
  <c r="R316" i="1"/>
  <c r="Q316" i="1"/>
  <c r="L316" i="1"/>
  <c r="K316" i="1"/>
  <c r="J316" i="1"/>
  <c r="R315" i="1"/>
  <c r="Q315" i="1"/>
  <c r="L315" i="1"/>
  <c r="R314" i="1"/>
  <c r="Q314" i="1"/>
  <c r="R313" i="1"/>
  <c r="Q313" i="1"/>
  <c r="R312" i="1"/>
  <c r="Q312" i="1"/>
  <c r="R311" i="1"/>
  <c r="Q311" i="1"/>
  <c r="R310" i="1"/>
  <c r="Q310" i="1"/>
  <c r="R309" i="1"/>
  <c r="Q309" i="1"/>
  <c r="Q308" i="1"/>
  <c r="P308" i="1"/>
  <c r="O308" i="1"/>
  <c r="N308" i="1"/>
  <c r="R308" i="1" s="1"/>
  <c r="M308" i="1"/>
  <c r="L308" i="1"/>
  <c r="K308" i="1"/>
  <c r="J308" i="1"/>
  <c r="R306" i="1"/>
  <c r="Q306" i="1"/>
  <c r="R305" i="1"/>
  <c r="Q305" i="1"/>
  <c r="R304" i="1"/>
  <c r="Q304" i="1"/>
  <c r="R303" i="1"/>
  <c r="Q303" i="1"/>
  <c r="Q302" i="1"/>
  <c r="P302" i="1"/>
  <c r="O302" i="1"/>
  <c r="N302" i="1"/>
  <c r="L302" i="1" s="1"/>
  <c r="M302" i="1"/>
  <c r="K302" i="1"/>
  <c r="J302" i="1"/>
  <c r="I302" i="1"/>
  <c r="R300" i="1"/>
  <c r="Q300" i="1"/>
  <c r="L300" i="1"/>
  <c r="R299" i="1"/>
  <c r="Q299" i="1"/>
  <c r="L299" i="1"/>
  <c r="R298" i="1"/>
  <c r="Q298" i="1"/>
  <c r="R297" i="1"/>
  <c r="Q297" i="1"/>
  <c r="R296" i="1"/>
  <c r="Q296" i="1"/>
  <c r="R295" i="1"/>
  <c r="Q295" i="1"/>
  <c r="R294" i="1"/>
  <c r="Q294" i="1"/>
  <c r="R293" i="1"/>
  <c r="Q293" i="1"/>
  <c r="Q292" i="1"/>
  <c r="P292" i="1"/>
  <c r="O292" i="1"/>
  <c r="N292" i="1"/>
  <c r="L292" i="1" s="1"/>
  <c r="M292" i="1"/>
  <c r="K292" i="1"/>
  <c r="J292" i="1"/>
  <c r="I292" i="1"/>
  <c r="P288" i="1"/>
  <c r="O288" i="1"/>
  <c r="O286" i="1" s="1"/>
  <c r="N288" i="1"/>
  <c r="R288" i="1" s="1"/>
  <c r="K288" i="1"/>
  <c r="J288" i="1"/>
  <c r="I288" i="1"/>
  <c r="P286" i="1"/>
  <c r="R286" i="1" s="1"/>
  <c r="P285" i="1"/>
  <c r="R285" i="1" s="1"/>
  <c r="P284" i="1"/>
  <c r="N284" i="1"/>
  <c r="R284" i="1" s="1"/>
  <c r="K284" i="1"/>
  <c r="L284" i="1" s="1"/>
  <c r="J284" i="1"/>
  <c r="I284" i="1"/>
  <c r="R283" i="1"/>
  <c r="Q283" i="1"/>
  <c r="R282" i="1"/>
  <c r="Q282" i="1"/>
  <c r="R281" i="1"/>
  <c r="Q281" i="1"/>
  <c r="P280" i="1"/>
  <c r="O280" i="1"/>
  <c r="N280" i="1"/>
  <c r="R280" i="1" s="1"/>
  <c r="K280" i="1"/>
  <c r="J280" i="1"/>
  <c r="I280" i="1"/>
  <c r="R279" i="1"/>
  <c r="Q279" i="1"/>
  <c r="L279" i="1"/>
  <c r="K279" i="1"/>
  <c r="R277" i="1"/>
  <c r="Q277" i="1"/>
  <c r="L277" i="1"/>
  <c r="R276" i="1"/>
  <c r="Q276" i="1"/>
  <c r="L276" i="1"/>
  <c r="R275" i="1"/>
  <c r="Q275" i="1"/>
  <c r="L275" i="1"/>
  <c r="R274" i="1"/>
  <c r="Q274" i="1"/>
  <c r="L274" i="1"/>
  <c r="R273" i="1"/>
  <c r="Q273" i="1"/>
  <c r="L273" i="1"/>
  <c r="R272" i="1"/>
  <c r="Q272" i="1"/>
  <c r="L272" i="1"/>
  <c r="R271" i="1"/>
  <c r="Q271" i="1"/>
  <c r="L271" i="1"/>
  <c r="R270" i="1"/>
  <c r="Q270" i="1"/>
  <c r="L270" i="1"/>
  <c r="R269" i="1"/>
  <c r="Q269" i="1"/>
  <c r="L269" i="1"/>
  <c r="R268" i="1"/>
  <c r="Q268" i="1"/>
  <c r="L268" i="1"/>
  <c r="R267" i="1"/>
  <c r="Q267" i="1"/>
  <c r="R266" i="1"/>
  <c r="Q266" i="1"/>
  <c r="P265" i="1"/>
  <c r="O265" i="1"/>
  <c r="N265" i="1"/>
  <c r="Q265" i="1" s="1"/>
  <c r="M265" i="1"/>
  <c r="K265" i="1"/>
  <c r="J265" i="1"/>
  <c r="I265" i="1"/>
  <c r="R264" i="1"/>
  <c r="Q264" i="1"/>
  <c r="L264" i="1"/>
  <c r="R263" i="1"/>
  <c r="Q263" i="1"/>
  <c r="L263" i="1"/>
  <c r="R262" i="1"/>
  <c r="Q262" i="1"/>
  <c r="L262" i="1"/>
  <c r="R261" i="1"/>
  <c r="Q261" i="1"/>
  <c r="L261" i="1"/>
  <c r="R260" i="1"/>
  <c r="Q260" i="1"/>
  <c r="L260" i="1"/>
  <c r="R259" i="1"/>
  <c r="Q259" i="1"/>
  <c r="R258" i="1"/>
  <c r="Q258" i="1"/>
  <c r="P257" i="1"/>
  <c r="O257" i="1"/>
  <c r="N257" i="1"/>
  <c r="R257" i="1" s="1"/>
  <c r="M257" i="1"/>
  <c r="K257" i="1"/>
  <c r="J257" i="1"/>
  <c r="R256" i="1"/>
  <c r="Q256" i="1"/>
  <c r="R255" i="1"/>
  <c r="Q255" i="1"/>
  <c r="R254" i="1"/>
  <c r="Q254" i="1"/>
  <c r="R253" i="1"/>
  <c r="Q253" i="1"/>
  <c r="P252" i="1"/>
  <c r="O252" i="1"/>
  <c r="Q252" i="1" s="1"/>
  <c r="N252" i="1"/>
  <c r="R252" i="1" s="1"/>
  <c r="M252" i="1"/>
  <c r="L252" i="1"/>
  <c r="K252" i="1"/>
  <c r="J252" i="1"/>
  <c r="I252" i="1"/>
  <c r="R251" i="1"/>
  <c r="Q251" i="1"/>
  <c r="R250" i="1"/>
  <c r="Q250" i="1"/>
  <c r="P249" i="1"/>
  <c r="O249" i="1"/>
  <c r="N249" i="1"/>
  <c r="Q249" i="1" s="1"/>
  <c r="M249" i="1"/>
  <c r="K249" i="1"/>
  <c r="J249" i="1"/>
  <c r="I249" i="1"/>
  <c r="R248" i="1"/>
  <c r="Q248" i="1"/>
  <c r="R247" i="1"/>
  <c r="Q247" i="1"/>
  <c r="P246" i="1"/>
  <c r="O246" i="1"/>
  <c r="Q246" i="1" s="1"/>
  <c r="N246" i="1"/>
  <c r="R246" i="1" s="1"/>
  <c r="M246" i="1"/>
  <c r="L246" i="1"/>
  <c r="K246" i="1"/>
  <c r="J246" i="1"/>
  <c r="I246" i="1"/>
  <c r="R245" i="1"/>
  <c r="Q245" i="1"/>
  <c r="R244" i="1"/>
  <c r="Q244" i="1"/>
  <c r="R243" i="1"/>
  <c r="Q243" i="1"/>
  <c r="R242" i="1"/>
  <c r="Q242" i="1"/>
  <c r="P241" i="1"/>
  <c r="O241" i="1"/>
  <c r="N241" i="1"/>
  <c r="Q241" i="1" s="1"/>
  <c r="M241" i="1"/>
  <c r="K241" i="1"/>
  <c r="J241" i="1"/>
  <c r="I241" i="1"/>
  <c r="R240" i="1"/>
  <c r="Q240" i="1"/>
  <c r="L240" i="1"/>
  <c r="R239" i="1"/>
  <c r="Q239" i="1"/>
  <c r="L239" i="1"/>
  <c r="R238" i="1"/>
  <c r="Q238" i="1"/>
  <c r="L238" i="1"/>
  <c r="R237" i="1"/>
  <c r="Q237" i="1"/>
  <c r="L237" i="1"/>
  <c r="R236" i="1"/>
  <c r="Q236" i="1"/>
  <c r="L236" i="1"/>
  <c r="R235" i="1"/>
  <c r="Q235" i="1"/>
  <c r="L235" i="1"/>
  <c r="R234" i="1"/>
  <c r="Q234" i="1"/>
  <c r="L234" i="1"/>
  <c r="R233" i="1"/>
  <c r="Q233" i="1"/>
  <c r="R232" i="1"/>
  <c r="Q232" i="1"/>
  <c r="Q231" i="1"/>
  <c r="P231" i="1"/>
  <c r="O231" i="1"/>
  <c r="N231" i="1"/>
  <c r="R231" i="1" s="1"/>
  <c r="M231" i="1"/>
  <c r="L231" i="1"/>
  <c r="K231" i="1"/>
  <c r="J231" i="1"/>
  <c r="I231" i="1"/>
  <c r="R230" i="1"/>
  <c r="Q230" i="1"/>
  <c r="L230" i="1"/>
  <c r="R229" i="1"/>
  <c r="Q229" i="1"/>
  <c r="L229" i="1"/>
  <c r="R228" i="1"/>
  <c r="Q228" i="1"/>
  <c r="R227" i="1"/>
  <c r="Q227" i="1"/>
  <c r="Q226" i="1"/>
  <c r="P226" i="1"/>
  <c r="O226" i="1"/>
  <c r="N226" i="1"/>
  <c r="R226" i="1" s="1"/>
  <c r="L226" i="1"/>
  <c r="R225" i="1"/>
  <c r="Q225" i="1"/>
  <c r="R224" i="1"/>
  <c r="Q224" i="1"/>
  <c r="K224" i="1"/>
  <c r="R223" i="1"/>
  <c r="Q223" i="1"/>
  <c r="K223" i="1"/>
  <c r="K222" i="1" s="1"/>
  <c r="P222" i="1"/>
  <c r="O222" i="1"/>
  <c r="N222" i="1"/>
  <c r="R222" i="1" s="1"/>
  <c r="J222" i="1"/>
  <c r="I222" i="1"/>
  <c r="R221" i="1"/>
  <c r="Q221" i="1"/>
  <c r="R220" i="1"/>
  <c r="Q220" i="1"/>
  <c r="Q219" i="1"/>
  <c r="R218" i="1"/>
  <c r="Q218" i="1"/>
  <c r="P217" i="1"/>
  <c r="O217" i="1"/>
  <c r="R217" i="1" s="1"/>
  <c r="N217" i="1"/>
  <c r="Q217" i="1" s="1"/>
  <c r="M217" i="1"/>
  <c r="I217" i="1"/>
  <c r="R216" i="1"/>
  <c r="Q216" i="1"/>
  <c r="K216" i="1"/>
  <c r="L216" i="1" s="1"/>
  <c r="R214" i="1"/>
  <c r="Q214" i="1"/>
  <c r="R213" i="1"/>
  <c r="Q213" i="1"/>
  <c r="P212" i="1"/>
  <c r="O212" i="1"/>
  <c r="N212" i="1"/>
  <c r="R212" i="1" s="1"/>
  <c r="M212" i="1"/>
  <c r="K212" i="1"/>
  <c r="J212" i="1"/>
  <c r="I212" i="1"/>
  <c r="R210" i="1"/>
  <c r="Q210" i="1"/>
  <c r="R209" i="1"/>
  <c r="Q209" i="1"/>
  <c r="R208" i="1"/>
  <c r="Q208" i="1"/>
  <c r="R207" i="1"/>
  <c r="Q207" i="1"/>
  <c r="R206" i="1"/>
  <c r="Q206" i="1"/>
  <c r="P205" i="1"/>
  <c r="O205" i="1"/>
  <c r="N205" i="1"/>
  <c r="R205" i="1" s="1"/>
  <c r="M205" i="1"/>
  <c r="K205" i="1"/>
  <c r="J205" i="1"/>
  <c r="R204" i="1"/>
  <c r="Q204" i="1"/>
  <c r="R203" i="1"/>
  <c r="Q203" i="1"/>
  <c r="P202" i="1"/>
  <c r="O202" i="1"/>
  <c r="Q202" i="1" s="1"/>
  <c r="N202" i="1"/>
  <c r="R202" i="1" s="1"/>
  <c r="M202" i="1"/>
  <c r="L202" i="1"/>
  <c r="K202" i="1"/>
  <c r="J202" i="1"/>
  <c r="I202" i="1"/>
  <c r="R200" i="1"/>
  <c r="Q200" i="1"/>
  <c r="R199" i="1"/>
  <c r="Q199" i="1"/>
  <c r="R198" i="1"/>
  <c r="Q198" i="1"/>
  <c r="R197" i="1"/>
  <c r="Q197" i="1"/>
  <c r="P196" i="1"/>
  <c r="O196" i="1"/>
  <c r="N196" i="1"/>
  <c r="Q196" i="1" s="1"/>
  <c r="K196" i="1"/>
  <c r="J196" i="1"/>
  <c r="R195" i="1"/>
  <c r="Q195" i="1"/>
  <c r="R194" i="1"/>
  <c r="Q194" i="1"/>
  <c r="R193" i="1"/>
  <c r="Q193" i="1"/>
  <c r="R192" i="1"/>
  <c r="Q192" i="1"/>
  <c r="R191" i="1"/>
  <c r="Q191" i="1"/>
  <c r="P190" i="1"/>
  <c r="O190" i="1"/>
  <c r="Q190" i="1" s="1"/>
  <c r="N190" i="1"/>
  <c r="R190" i="1" s="1"/>
  <c r="M190" i="1"/>
  <c r="L190" i="1"/>
  <c r="K190" i="1"/>
  <c r="J190" i="1"/>
  <c r="I190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P181" i="1"/>
  <c r="O181" i="1"/>
  <c r="N181" i="1"/>
  <c r="Q181" i="1" s="1"/>
  <c r="M181" i="1"/>
  <c r="K181" i="1"/>
  <c r="J181" i="1"/>
  <c r="I181" i="1"/>
  <c r="R179" i="1"/>
  <c r="Q179" i="1"/>
  <c r="R178" i="1"/>
  <c r="Q178" i="1"/>
  <c r="P177" i="1"/>
  <c r="O177" i="1"/>
  <c r="Q177" i="1" s="1"/>
  <c r="N177" i="1"/>
  <c r="R177" i="1" s="1"/>
  <c r="M177" i="1"/>
  <c r="L177" i="1"/>
  <c r="R176" i="1"/>
  <c r="Q176" i="1"/>
  <c r="R175" i="1"/>
  <c r="Q175" i="1"/>
  <c r="P174" i="1"/>
  <c r="O174" i="1"/>
  <c r="N174" i="1"/>
  <c r="R174" i="1" s="1"/>
  <c r="K174" i="1"/>
  <c r="J174" i="1"/>
  <c r="I174" i="1"/>
  <c r="R172" i="1"/>
  <c r="Q172" i="1"/>
  <c r="R171" i="1"/>
  <c r="Q171" i="1"/>
  <c r="R170" i="1"/>
  <c r="Q170" i="1"/>
  <c r="P169" i="1"/>
  <c r="O169" i="1"/>
  <c r="N169" i="1"/>
  <c r="Q169" i="1" s="1"/>
  <c r="M169" i="1"/>
  <c r="K169" i="1"/>
  <c r="J169" i="1"/>
  <c r="I169" i="1"/>
  <c r="R167" i="1"/>
  <c r="Q167" i="1"/>
  <c r="R166" i="1"/>
  <c r="Q166" i="1"/>
  <c r="P165" i="1"/>
  <c r="O165" i="1"/>
  <c r="Q165" i="1" s="1"/>
  <c r="N165" i="1"/>
  <c r="R165" i="1" s="1"/>
  <c r="M165" i="1"/>
  <c r="L165" i="1"/>
  <c r="K165" i="1"/>
  <c r="J165" i="1"/>
  <c r="I165" i="1"/>
  <c r="R163" i="1"/>
  <c r="Q163" i="1"/>
  <c r="R162" i="1"/>
  <c r="Q162" i="1"/>
  <c r="R161" i="1"/>
  <c r="Q161" i="1"/>
  <c r="R160" i="1"/>
  <c r="Q160" i="1"/>
  <c r="P159" i="1"/>
  <c r="O159" i="1"/>
  <c r="N159" i="1"/>
  <c r="Q159" i="1" s="1"/>
  <c r="J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Q152" i="1"/>
  <c r="P152" i="1"/>
  <c r="O152" i="1"/>
  <c r="N152" i="1"/>
  <c r="R152" i="1" s="1"/>
  <c r="M152" i="1"/>
  <c r="L152" i="1"/>
  <c r="K152" i="1"/>
  <c r="J152" i="1"/>
  <c r="I152" i="1"/>
  <c r="R150" i="1"/>
  <c r="Q150" i="1"/>
  <c r="R149" i="1"/>
  <c r="Q149" i="1"/>
  <c r="R148" i="1"/>
  <c r="Q148" i="1"/>
  <c r="Q147" i="1"/>
  <c r="P147" i="1"/>
  <c r="O147" i="1"/>
  <c r="N147" i="1"/>
  <c r="R147" i="1" s="1"/>
  <c r="M147" i="1"/>
  <c r="L147" i="1"/>
  <c r="K147" i="1"/>
  <c r="J147" i="1"/>
  <c r="I147" i="1"/>
  <c r="R146" i="1"/>
  <c r="Q146" i="1"/>
  <c r="L146" i="1"/>
  <c r="R143" i="1"/>
  <c r="Q143" i="1"/>
  <c r="P143" i="1"/>
  <c r="O143" i="1"/>
  <c r="R142" i="1"/>
  <c r="Q142" i="1"/>
  <c r="P142" i="1"/>
  <c r="O142" i="1"/>
  <c r="P141" i="1"/>
  <c r="O141" i="1"/>
  <c r="N141" i="1"/>
  <c r="Q141" i="1" s="1"/>
  <c r="M141" i="1"/>
  <c r="K141" i="1"/>
  <c r="J141" i="1"/>
  <c r="I141" i="1"/>
  <c r="R139" i="1"/>
  <c r="Q139" i="1"/>
  <c r="R138" i="1"/>
  <c r="Q138" i="1"/>
  <c r="R137" i="1"/>
  <c r="Q137" i="1"/>
  <c r="L137" i="1"/>
  <c r="K137" i="1"/>
  <c r="J137" i="1"/>
  <c r="I137" i="1"/>
  <c r="R135" i="1"/>
  <c r="Q135" i="1"/>
  <c r="L135" i="1"/>
  <c r="R134" i="1"/>
  <c r="Q134" i="1"/>
  <c r="R133" i="1"/>
  <c r="Q133" i="1"/>
  <c r="Q132" i="1"/>
  <c r="P132" i="1"/>
  <c r="O132" i="1"/>
  <c r="N132" i="1"/>
  <c r="R132" i="1" s="1"/>
  <c r="M132" i="1"/>
  <c r="L132" i="1"/>
  <c r="K132" i="1"/>
  <c r="J132" i="1"/>
  <c r="I132" i="1"/>
  <c r="R130" i="1"/>
  <c r="Q130" i="1"/>
  <c r="R129" i="1"/>
  <c r="Q129" i="1"/>
  <c r="R128" i="1"/>
  <c r="Q128" i="1"/>
  <c r="R127" i="1"/>
  <c r="Q127" i="1"/>
  <c r="P126" i="1"/>
  <c r="O126" i="1"/>
  <c r="N126" i="1"/>
  <c r="R126" i="1" s="1"/>
  <c r="M126" i="1"/>
  <c r="K126" i="1"/>
  <c r="J126" i="1"/>
  <c r="I126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P117" i="1"/>
  <c r="O117" i="1"/>
  <c r="N117" i="1"/>
  <c r="R117" i="1" s="1"/>
  <c r="M117" i="1"/>
  <c r="K117" i="1"/>
  <c r="L118" i="1" s="1"/>
  <c r="J117" i="1"/>
  <c r="I117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P102" i="1"/>
  <c r="O102" i="1"/>
  <c r="N102" i="1"/>
  <c r="R102" i="1" s="1"/>
  <c r="M102" i="1"/>
  <c r="K102" i="1"/>
  <c r="J102" i="1"/>
  <c r="I102" i="1"/>
  <c r="R100" i="1"/>
  <c r="Q100" i="1"/>
  <c r="R99" i="1"/>
  <c r="Q99" i="1"/>
  <c r="R98" i="1"/>
  <c r="Q98" i="1"/>
  <c r="L98" i="1"/>
  <c r="R97" i="1"/>
  <c r="Q97" i="1"/>
  <c r="R96" i="1"/>
  <c r="Q96" i="1"/>
  <c r="R95" i="1"/>
  <c r="Q95" i="1"/>
  <c r="R94" i="1"/>
  <c r="Q94" i="1"/>
  <c r="R93" i="1"/>
  <c r="Q93" i="1"/>
  <c r="P92" i="1"/>
  <c r="O92" i="1"/>
  <c r="N92" i="1"/>
  <c r="Q92" i="1" s="1"/>
  <c r="M92" i="1"/>
  <c r="K92" i="1"/>
  <c r="J92" i="1"/>
  <c r="I92" i="1"/>
  <c r="R91" i="1"/>
  <c r="Q91" i="1"/>
  <c r="L91" i="1"/>
  <c r="R90" i="1"/>
  <c r="Q90" i="1"/>
  <c r="R89" i="1"/>
  <c r="Q89" i="1"/>
  <c r="P88" i="1"/>
  <c r="O88" i="1"/>
  <c r="N88" i="1"/>
  <c r="R88" i="1" s="1"/>
  <c r="M88" i="1"/>
  <c r="K88" i="1"/>
  <c r="J88" i="1"/>
  <c r="I88" i="1"/>
  <c r="R87" i="1"/>
  <c r="Q87" i="1"/>
  <c r="R86" i="1"/>
  <c r="Q86" i="1"/>
  <c r="Q85" i="1"/>
  <c r="P85" i="1"/>
  <c r="O85" i="1"/>
  <c r="N85" i="1"/>
  <c r="R85" i="1" s="1"/>
  <c r="M85" i="1"/>
  <c r="L85" i="1"/>
  <c r="K85" i="1"/>
  <c r="J85" i="1"/>
  <c r="I85" i="1"/>
  <c r="R84" i="1"/>
  <c r="Q84" i="1"/>
  <c r="L84" i="1"/>
  <c r="R83" i="1"/>
  <c r="Q83" i="1"/>
  <c r="L83" i="1"/>
  <c r="Q82" i="1"/>
  <c r="P82" i="1"/>
  <c r="O82" i="1"/>
  <c r="N82" i="1"/>
  <c r="R82" i="1" s="1"/>
  <c r="M82" i="1"/>
  <c r="L82" i="1"/>
  <c r="K82" i="1"/>
  <c r="J82" i="1"/>
  <c r="I82" i="1"/>
  <c r="R81" i="1"/>
  <c r="Q81" i="1"/>
  <c r="L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P70" i="1"/>
  <c r="O70" i="1"/>
  <c r="N70" i="1"/>
  <c r="Q70" i="1" s="1"/>
  <c r="M70" i="1"/>
  <c r="K70" i="1"/>
  <c r="J70" i="1"/>
  <c r="I70" i="1"/>
  <c r="R69" i="1"/>
  <c r="Q69" i="1"/>
  <c r="R68" i="1"/>
  <c r="Q68" i="1"/>
  <c r="P67" i="1"/>
  <c r="P66" i="1" s="1"/>
  <c r="R66" i="1" s="1"/>
  <c r="O67" i="1"/>
  <c r="O66" i="1" s="1"/>
  <c r="Q66" i="1" s="1"/>
  <c r="N67" i="1"/>
  <c r="R67" i="1" s="1"/>
  <c r="M67" i="1"/>
  <c r="L67" i="1"/>
  <c r="K67" i="1"/>
  <c r="J67" i="1"/>
  <c r="I67" i="1"/>
  <c r="L66" i="1"/>
  <c r="R62" i="1"/>
  <c r="Q62" i="1"/>
  <c r="R61" i="1"/>
  <c r="Q61" i="1"/>
  <c r="P60" i="1"/>
  <c r="O60" i="1"/>
  <c r="N60" i="1"/>
  <c r="R60" i="1" s="1"/>
  <c r="M60" i="1"/>
  <c r="K60" i="1"/>
  <c r="J60" i="1"/>
  <c r="I60" i="1"/>
  <c r="R57" i="1"/>
  <c r="Q57" i="1"/>
  <c r="L57" i="1"/>
  <c r="R56" i="1"/>
  <c r="Q56" i="1"/>
  <c r="R55" i="1"/>
  <c r="Q55" i="1"/>
  <c r="R54" i="1"/>
  <c r="Q54" i="1"/>
  <c r="R53" i="1"/>
  <c r="Q53" i="1"/>
  <c r="R52" i="1"/>
  <c r="Q52" i="1"/>
  <c r="P51" i="1"/>
  <c r="O51" i="1"/>
  <c r="N51" i="1"/>
  <c r="Q51" i="1" s="1"/>
  <c r="M51" i="1"/>
  <c r="L51" i="1"/>
  <c r="K51" i="1"/>
  <c r="J51" i="1"/>
  <c r="I51" i="1"/>
  <c r="R48" i="1"/>
  <c r="Q48" i="1"/>
  <c r="R47" i="1"/>
  <c r="Q47" i="1"/>
  <c r="R46" i="1"/>
  <c r="Q46" i="1"/>
  <c r="L46" i="1"/>
  <c r="R45" i="1"/>
  <c r="Q45" i="1"/>
  <c r="R44" i="1"/>
  <c r="Q44" i="1"/>
  <c r="R43" i="1"/>
  <c r="Q43" i="1"/>
  <c r="L43" i="1"/>
  <c r="R42" i="1"/>
  <c r="Q42" i="1"/>
  <c r="R41" i="1"/>
  <c r="Q41" i="1"/>
  <c r="P40" i="1"/>
  <c r="O40" i="1"/>
  <c r="N40" i="1"/>
  <c r="Q40" i="1" s="1"/>
  <c r="M40" i="1"/>
  <c r="K40" i="1"/>
  <c r="J40" i="1"/>
  <c r="I40" i="1"/>
  <c r="R36" i="1"/>
  <c r="Q36" i="1"/>
  <c r="R35" i="1"/>
  <c r="Q35" i="1"/>
  <c r="P34" i="1"/>
  <c r="O34" i="1"/>
  <c r="N34" i="1"/>
  <c r="R34" i="1" s="1"/>
  <c r="M34" i="1"/>
  <c r="L34" i="1"/>
  <c r="K34" i="1"/>
  <c r="J34" i="1"/>
  <c r="I34" i="1"/>
  <c r="R32" i="1"/>
  <c r="Q32" i="1"/>
  <c r="R31" i="1"/>
  <c r="Q31" i="1"/>
  <c r="P30" i="1"/>
  <c r="O30" i="1"/>
  <c r="N30" i="1"/>
  <c r="Q30" i="1" s="1"/>
  <c r="M30" i="1"/>
  <c r="K30" i="1"/>
  <c r="J30" i="1"/>
  <c r="I30" i="1"/>
  <c r="R27" i="1"/>
  <c r="Q27" i="1"/>
  <c r="L27" i="1"/>
  <c r="R24" i="1"/>
  <c r="Q24" i="1"/>
  <c r="R23" i="1"/>
  <c r="Q23" i="1"/>
  <c r="R22" i="1"/>
  <c r="Q22" i="1"/>
  <c r="Q21" i="1"/>
  <c r="P21" i="1"/>
  <c r="O21" i="1"/>
  <c r="N21" i="1"/>
  <c r="R21" i="1" s="1"/>
  <c r="M21" i="1"/>
  <c r="L21" i="1"/>
  <c r="K21" i="1"/>
  <c r="J21" i="1"/>
  <c r="I21" i="1"/>
  <c r="R20" i="1"/>
  <c r="Q20" i="1"/>
  <c r="R19" i="1"/>
  <c r="Q19" i="1"/>
  <c r="P18" i="1"/>
  <c r="O18" i="1"/>
  <c r="N18" i="1"/>
  <c r="R18" i="1" s="1"/>
  <c r="M18" i="1"/>
  <c r="K18" i="1"/>
  <c r="J18" i="1"/>
  <c r="I18" i="1"/>
  <c r="R17" i="1"/>
  <c r="Q17" i="1"/>
  <c r="L17" i="1"/>
  <c r="R15" i="1"/>
  <c r="Q15" i="1"/>
  <c r="R14" i="1"/>
  <c r="Q14" i="1"/>
  <c r="P13" i="1"/>
  <c r="P418" i="1" s="1"/>
  <c r="O13" i="1"/>
  <c r="N13" i="1"/>
  <c r="R13" i="1" s="1"/>
  <c r="M13" i="1"/>
  <c r="M418" i="1" s="1"/>
  <c r="L13" i="1"/>
  <c r="K13" i="1"/>
  <c r="J13" i="1"/>
  <c r="I13" i="1"/>
  <c r="R11" i="1"/>
  <c r="Q11" i="1"/>
  <c r="L11" i="1"/>
  <c r="O285" i="1" l="1"/>
  <c r="Q286" i="1"/>
  <c r="R30" i="1"/>
  <c r="R40" i="1"/>
  <c r="R51" i="1"/>
  <c r="R70" i="1"/>
  <c r="R92" i="1"/>
  <c r="R159" i="1"/>
  <c r="R241" i="1"/>
  <c r="R249" i="1"/>
  <c r="R265" i="1"/>
  <c r="Q13" i="1"/>
  <c r="L18" i="1"/>
  <c r="L418" i="1" s="1"/>
  <c r="Q34" i="1"/>
  <c r="L60" i="1"/>
  <c r="Q67" i="1"/>
  <c r="L88" i="1"/>
  <c r="L102" i="1"/>
  <c r="Q117" i="1"/>
  <c r="L126" i="1"/>
  <c r="L205" i="1"/>
  <c r="L212" i="1"/>
  <c r="L217" i="1"/>
  <c r="L257" i="1"/>
  <c r="R292" i="1"/>
  <c r="R302" i="1"/>
  <c r="R141" i="1"/>
  <c r="R169" i="1"/>
  <c r="R181" i="1"/>
  <c r="R196" i="1"/>
  <c r="R320" i="1"/>
  <c r="R357" i="1"/>
  <c r="R362" i="1"/>
  <c r="R368" i="1"/>
  <c r="R375" i="1"/>
  <c r="R383" i="1"/>
  <c r="N418" i="1"/>
  <c r="R418" i="1" s="1"/>
  <c r="Q18" i="1"/>
  <c r="L30" i="1"/>
  <c r="L40" i="1"/>
  <c r="G418" i="1" s="1"/>
  <c r="Q60" i="1"/>
  <c r="L70" i="1"/>
  <c r="Q88" i="1"/>
  <c r="L92" i="1"/>
  <c r="Q102" i="1"/>
  <c r="Q126" i="1"/>
  <c r="L141" i="1"/>
  <c r="L169" i="1"/>
  <c r="L174" i="1"/>
  <c r="Q174" i="1"/>
  <c r="L181" i="1"/>
  <c r="Q205" i="1"/>
  <c r="Q212" i="1"/>
  <c r="L222" i="1"/>
  <c r="Q222" i="1"/>
  <c r="L241" i="1"/>
  <c r="L249" i="1"/>
  <c r="Q257" i="1"/>
  <c r="L265" i="1"/>
  <c r="L280" i="1"/>
  <c r="Q280" i="1"/>
  <c r="L288" i="1"/>
  <c r="Q288" i="1"/>
  <c r="L320" i="1"/>
  <c r="Q327" i="1"/>
  <c r="Q332" i="1"/>
  <c r="L357" i="1"/>
  <c r="L362" i="1"/>
  <c r="L368" i="1"/>
  <c r="L375" i="1"/>
  <c r="L383" i="1"/>
  <c r="Q390" i="1"/>
  <c r="Q400" i="1"/>
  <c r="L159" i="1"/>
  <c r="L196" i="1"/>
  <c r="O284" i="1" l="1"/>
  <c r="Q285" i="1"/>
  <c r="Q284" i="1" l="1"/>
  <c r="O418" i="1"/>
  <c r="Q418" i="1" s="1"/>
</calcChain>
</file>

<file path=xl/comments1.xml><?xml version="1.0" encoding="utf-8"?>
<comments xmlns="http://schemas.openxmlformats.org/spreadsheetml/2006/main">
  <authors>
    <author>GUIDO ESCOBAR</author>
    <author>mascuntar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Corresponde al valor del RPC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Corresponde a lo efectivamente pagado.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G387" authorId="1" shapeId="0">
      <text>
        <r>
          <rPr>
            <b/>
            <sz val="9"/>
            <color indexed="81"/>
            <rFont val="Tahoma"/>
            <family val="2"/>
          </rPr>
          <t>mascuntar:</t>
        </r>
        <r>
          <rPr>
            <sz val="9"/>
            <color indexed="81"/>
            <rFont val="Tahoma"/>
            <family val="2"/>
          </rPr>
          <t xml:space="preserve">
SON 70 DOTACIONES O 70 ieo? CUALES?</t>
        </r>
      </text>
    </comment>
  </commentList>
</comments>
</file>

<file path=xl/sharedStrings.xml><?xml version="1.0" encoding="utf-8"?>
<sst xmlns="http://schemas.openxmlformats.org/spreadsheetml/2006/main" count="1496" uniqueCount="1066">
  <si>
    <t>DEPENDENCIA:</t>
  </si>
  <si>
    <t>SECRETARÍA DE EDUCACIÓN</t>
  </si>
  <si>
    <t>Fecha de reporte:</t>
  </si>
  <si>
    <t>Vigencia:</t>
  </si>
  <si>
    <t>Código dependencia</t>
  </si>
  <si>
    <t>Código general</t>
  </si>
  <si>
    <t>Clase</t>
  </si>
  <si>
    <t>Identificación de la línea estratégica, componente, programa indicador y proyectos de inversión</t>
  </si>
  <si>
    <t>Clasificación (BP)</t>
  </si>
  <si>
    <t>Meta a alcanzar Plan Indicativo</t>
  </si>
  <si>
    <t>Meta de producto del proyecto (Descripción)</t>
  </si>
  <si>
    <t>Indicador de producto del proyecto (Descripción)</t>
  </si>
  <si>
    <t>Valor de la meta de producto del proyecto</t>
  </si>
  <si>
    <t>Ponderación producto
 (%)</t>
  </si>
  <si>
    <t xml:space="preserve">% de ejecución física de los productos del proyecto
</t>
  </si>
  <si>
    <t>% de avance del proyecto</t>
  </si>
  <si>
    <t>Presupuesto inicial
(Pesos)</t>
  </si>
  <si>
    <t>Presupuesto definitivo
(Pesos)
(1)</t>
  </si>
  <si>
    <t>Presupuesto ejecutado
(Pesos)
(2)</t>
  </si>
  <si>
    <t>Presupuesto pagos
(Pesos)
(3)</t>
  </si>
  <si>
    <t>% de ejecución presupuestal
(2) / (1)</t>
  </si>
  <si>
    <t>% de ejecución con pagos
(3) / (1)</t>
  </si>
  <si>
    <t>Día / Mes / Año (Inicio)</t>
  </si>
  <si>
    <t>Día / Mes / Año (Finali-zación)</t>
  </si>
  <si>
    <t>Explicación del avance o retraso</t>
  </si>
  <si>
    <t>Dependencia responsable
(Reparto administrativo)</t>
  </si>
  <si>
    <t>E</t>
  </si>
  <si>
    <t>Cali social y diversa</t>
  </si>
  <si>
    <t>4101</t>
  </si>
  <si>
    <t>C</t>
  </si>
  <si>
    <t>Construyendo sociedad</t>
  </si>
  <si>
    <t>4101001</t>
  </si>
  <si>
    <t>P</t>
  </si>
  <si>
    <t>Atención integral a la primera infancia</t>
  </si>
  <si>
    <t>I</t>
  </si>
  <si>
    <t>Beneficiarios en educación inicial, en el marco de la atención integral con enfoque diverso, diferencial y de género</t>
  </si>
  <si>
    <t>pr</t>
  </si>
  <si>
    <t>Fortalecimiento de la atención integral en educación inicial a niños y niñas de la primera infancia en el municipio Santiago de Cali</t>
  </si>
  <si>
    <t>Dotar  3 Centros de Desarrolllo  para la atención integral de Primera Infancia.</t>
  </si>
  <si>
    <t>Centros de Desarrolllo  para la atención integral de Primera Infancia dotados.</t>
  </si>
  <si>
    <t xml:space="preserve">Licitacion </t>
  </si>
  <si>
    <t>na</t>
  </si>
  <si>
    <t>Este proyecto ya no es de Educación</t>
  </si>
  <si>
    <t>Secretaria Municipal de Educación-sub secretaria de calidad Educativa</t>
  </si>
  <si>
    <t>Beneficiarios de las estrategias de fomento de la educación inicial en el marco de la atención integral</t>
  </si>
  <si>
    <t>implementación de la estrategia de fomento de la educación inicial con enfoque integral de santiago de cali</t>
  </si>
  <si>
    <t>2040133A</t>
  </si>
  <si>
    <t>Implementar los marcos de referencia pedagógicos, técnicos, políticos y de gestión para el desarrollo de la Educación Inicial en el marco de una atención integral.</t>
  </si>
  <si>
    <t> Beneficiarios de las estrategias de gestión de referentes técnicos de Educación Inicial</t>
  </si>
  <si>
    <t xml:space="preserve">  La ejecucion esta relacionada con contratacion de Prestacion de  Servicios, transporte y Logistica. Se tiene  como beneficiarios a 404 a corte  de  Junio 30 de 2017</t>
  </si>
  <si>
    <t>2040133B</t>
  </si>
  <si>
    <t xml:space="preserve"> Desarrollar Programas de Formación y Cualificación para las maestras y maestros  en educación inicia</t>
  </si>
  <si>
    <t>Maestras y maestros cualificados</t>
  </si>
  <si>
    <t xml:space="preserve">Instituciones Educativas Oficiales con grado de transición integral </t>
  </si>
  <si>
    <t>Fortalecimiento de la educación inicial en el marco de la atención integral para el grado de transición en ieo del municipio de cali</t>
  </si>
  <si>
    <t>Fortalecer  la educación inicial en el marco de la atención integral para el grado de transición en ieo del municipio de cali</t>
  </si>
  <si>
    <t xml:space="preserve"> Insiituciones educativas  fortalecidas con educacion  inicial </t>
  </si>
  <si>
    <t>Proyecto de emprestito</t>
  </si>
  <si>
    <t>2040132A</t>
  </si>
  <si>
    <t>Implementación de la atención integral en el grado de transición en I.E.O</t>
  </si>
  <si>
    <t>Instituciones educactivas Oficiales con transición integral</t>
  </si>
  <si>
    <t>Al corte  solo se ha contratado con la fundacion  Fundacoba , los atrasos en la  ejecucion fisica se beben al paro de Maestros.</t>
  </si>
  <si>
    <t>2040132B</t>
  </si>
  <si>
    <t xml:space="preserve">IEO dotadas con material didactico y pedagogico </t>
  </si>
  <si>
    <t xml:space="preserve">IEO con material didactico y pedagogico dotadas </t>
  </si>
  <si>
    <t>Fortalecimiento de la atención integral a los niños y niñas de transisción en las Instituciones Educativas del Municipio de Santiago de Cali</t>
  </si>
  <si>
    <t>2040164A</t>
  </si>
  <si>
    <t>Actualizar a 110 Docentes en proceso de articulación de niveles</t>
  </si>
  <si>
    <t>Docentes capacitados</t>
  </si>
  <si>
    <t>2040164B</t>
  </si>
  <si>
    <t>Realizae 1 festival para fortalecer la Atención Integral</t>
  </si>
  <si>
    <t>Instituciones Educativas Oficiales participando</t>
  </si>
  <si>
    <t>2040164C</t>
  </si>
  <si>
    <t>Realizar a 110 Docentess del grado de transición el seguimiento técnico .</t>
  </si>
  <si>
    <t>Docentes del grado de transición con  atención integral con Seguimiento técnico</t>
  </si>
  <si>
    <t xml:space="preserve"> La ejecucion es contratacion de prestacion de Servicios .</t>
  </si>
  <si>
    <t>4101002</t>
  </si>
  <si>
    <t>Niños, Niñas, Adolescentes y Jóvenes - NNAJ con oportunidades para su desarrollo</t>
  </si>
  <si>
    <t>Instituciones Educativas que participan en la implementación del Sistema de Investigación y Monitoreo de situaciones de riesgo y vulneración de los derechos humanos, sexuales y reproductivos.</t>
  </si>
  <si>
    <t>Pr</t>
  </si>
  <si>
    <t>Implementación del Sistema de información Unificado de convivencia escolar, derechos humanos, sexuales y reproductivos en la IEOdel Municipio de Santiago de Cali</t>
  </si>
  <si>
    <t xml:space="preserve">Diseñar un sistema de información unificado de convivencia escolar, Derechos humanos, sexuales y reproductivos </t>
  </si>
  <si>
    <t>IEO beneficiadas con el diseño de la plataforma</t>
  </si>
  <si>
    <t>Se eesta ejecutando de acuerdo a lo programado</t>
  </si>
  <si>
    <t>4101003</t>
  </si>
  <si>
    <t>Vida, familia y salud mental</t>
  </si>
  <si>
    <t xml:space="preserve">Instituciones Educativas con Centros de Orientación y Atención Psicosocial que implementan estrategias de salud mental con la comunidad educativa. </t>
  </si>
  <si>
    <t>Secretaria Municipal de Educación-sub secretaria de calidad</t>
  </si>
  <si>
    <t>Asistencia psicosocial en las Instituciones Educativas del Municipio Santiago de Cali</t>
  </si>
  <si>
    <t>2040136A</t>
  </si>
  <si>
    <t xml:space="preserve">Realizar 20 Jornadas de actualizaciones en el marco de los derechos humanos, sexuales y reproductivos </t>
  </si>
  <si>
    <t xml:space="preserve"> Jornadas de actualizacion desarrolladas</t>
  </si>
  <si>
    <t>Se estaba ejecutando, pero tuvo una suspensión por el paro del magisterio</t>
  </si>
  <si>
    <t>2040136B</t>
  </si>
  <si>
    <t>Acompañar a 58 IEO con Centros de Orientación y Atención Psicosocial</t>
  </si>
  <si>
    <t>IEO con Centros de Orientación y Atención Psicosocial</t>
  </si>
  <si>
    <t xml:space="preserve">Instituciones Educativas que implementan la Estrategia Escuelas de Familias con enfoque de género y diferencial. </t>
  </si>
  <si>
    <t>Implementación de escuelas de familias con perspectiva de género y enfoque diferencial en instituciones educativas del municipio de santiago de cali</t>
  </si>
  <si>
    <t>Secretaria Municipal de Educacion-sub secretaria de Calidad Educativa</t>
  </si>
  <si>
    <t>2040137A</t>
  </si>
  <si>
    <t>Realizar  jornadas de formación con familias de la comunidad educativa en 10 Instituciones Educativas Oficiales</t>
  </si>
  <si>
    <t>Instituciones Educativas Oficiales que realizan jornadas de formación con familias de la comunidad educativa</t>
  </si>
  <si>
    <t>El presupuesto se encuentra disponible</t>
  </si>
  <si>
    <t>2040137B</t>
  </si>
  <si>
    <t xml:space="preserve">Realizar 1 Guia orientadora para el desarrollo de la Estrategia Escuelas de Familia </t>
  </si>
  <si>
    <t>Guias orientadoras para el desarrollo de la Estrategia Escuelas de Familia realizada</t>
  </si>
  <si>
    <t>4102</t>
  </si>
  <si>
    <t>Derechos con equidad, superando barreras para la inclusión.</t>
  </si>
  <si>
    <t>4102001</t>
  </si>
  <si>
    <t>Discapacidad sin límites.</t>
  </si>
  <si>
    <t>Estudiantes con discapacidad y capacidad y/o talento excepcional vinculados a educación formal, Educación para el trabajo y el desarrollo Humano y Educación adecuada para la integración social</t>
  </si>
  <si>
    <t>Mejoramiento del acceso y permanencia de los niños, niñas, adolescentes y jovenes con discapacidad y/o talentos vinculados al sistema educativo oficial consolidado del Municipio Santiago de Ca</t>
  </si>
  <si>
    <t>Secretaria Municipal de Educacion-sub secretaria de Cobertura Educativa</t>
  </si>
  <si>
    <t>204007A</t>
  </si>
  <si>
    <t>Atender a 75 estudiantes sordos con apoyo pedagogico en las IEO</t>
  </si>
  <si>
    <t>Estudiantes sordos matriculados en las  IEO</t>
  </si>
  <si>
    <t>204007B</t>
  </si>
  <si>
    <t>Atender 1904 Estudiantes  con NEE con apoyo pedagógico de las IEO</t>
  </si>
  <si>
    <t>Estudiantes con discapacidad y talento atendidos en el Sistema Educativo Oficial</t>
  </si>
  <si>
    <t>204007C</t>
  </si>
  <si>
    <t>Dotar a 38 IEO  de material pedagógico incluyente</t>
  </si>
  <si>
    <t>Instituciones Educatrivas Dotadas</t>
  </si>
  <si>
    <t>204007D</t>
  </si>
  <si>
    <t>Formados a 64  docentes   en Rehabilitación Basado en comunidad - Educación</t>
  </si>
  <si>
    <t xml:space="preserve"> Docentes capacitados/año</t>
  </si>
  <si>
    <t>204007E</t>
  </si>
  <si>
    <t xml:space="preserve"> Formar a 108 Docentes  en estrategias de atención educativa para estudiantes con capacidad excepcional </t>
  </si>
  <si>
    <t xml:space="preserve"> docentes capacitados en estrategias curriculares /año</t>
  </si>
  <si>
    <t>204007F</t>
  </si>
  <si>
    <t xml:space="preserve">Realizar 1 Foro </t>
  </si>
  <si>
    <t>Docentes y directivos docentes beneficiados</t>
  </si>
  <si>
    <t>204007G</t>
  </si>
  <si>
    <t>Atender 460 Estudiantes con discapacidad en la modalidad de Educación Adecuada para la Integración Social.</t>
  </si>
  <si>
    <t>Estudiantes beneficiados</t>
  </si>
  <si>
    <t>204007H</t>
  </si>
  <si>
    <t>Atender 120 Estudiantes con discapacidad en la modalidad Educación para el Trabajo y el Desarrollo Humano.</t>
  </si>
  <si>
    <t>4102002</t>
  </si>
  <si>
    <t>CaliAfro incluyente e influyente.</t>
  </si>
  <si>
    <t xml:space="preserve">Instituciones Educativas Oficiales fortalecidas con procesos etno-educativos afrodescendientes implementados </t>
  </si>
  <si>
    <t xml:space="preserve">Mejoramiento de los procesos Etnoeducativos Afrodescendientes en las IEO del Municipio Santiago de Cali </t>
  </si>
  <si>
    <t xml:space="preserve">No ha iniciado ejecucion </t>
  </si>
  <si>
    <t xml:space="preserve">Secretaria Municipal de Educacion - Subsecretaria de Cobertura Educativa </t>
  </si>
  <si>
    <t>2047315A</t>
  </si>
  <si>
    <t>Formar a  docentes de 31 IEO en   cátedra de estudios afrocolombianos.</t>
  </si>
  <si>
    <t>IEO con docentes formados en catedra de estudios afrocolombianos</t>
  </si>
  <si>
    <t>2047315B</t>
  </si>
  <si>
    <t>Elaborar  lineamiento del modelo pedagógico etnoeducativo</t>
  </si>
  <si>
    <t>Lineamiento del modelo pedagógico etnoeducativo elaborado</t>
  </si>
  <si>
    <t>2047315C</t>
  </si>
  <si>
    <t>Realizar un Foro Etnoeducativo para  las Instituciones Educativas oficiales</t>
  </si>
  <si>
    <t>Foro etnoeducativo realizado</t>
  </si>
  <si>
    <t>2047315D</t>
  </si>
  <si>
    <t>Realizar acompañamiento al proceso etnoeducativo afrodescendientes en las IEO</t>
  </si>
  <si>
    <t xml:space="preserve">Acompañamiento al proceso etnoeducativo afrodecendiente realizado </t>
  </si>
  <si>
    <t>2047315E</t>
  </si>
  <si>
    <t xml:space="preserve">Dotar a las IEO de material pedagógico para el desarrollo del aprendizaje etnoeducativo </t>
  </si>
  <si>
    <t xml:space="preserve"> IEO con material pedagógico etnoeducativo dotadas</t>
  </si>
  <si>
    <t>Fortalecimiento de los procesos etnoeducativos afrodescendientes en las Instituciones Educativas Oficiales del municipio de Santiago de Cali</t>
  </si>
  <si>
    <t xml:space="preserve">Fortalecer los procesos etnoeducativos  afrodescendientes  en las IEO del municipio de Santiago de Cali </t>
  </si>
  <si>
    <t xml:space="preserve">IEO con procesos etnoeducativos fortalecidos </t>
  </si>
  <si>
    <t>Proyecto remplazado por el 47315</t>
  </si>
  <si>
    <t>4102003</t>
  </si>
  <si>
    <t>Tradiciones ancestrales indígenas.</t>
  </si>
  <si>
    <t>Instituciones Educativas Oficiales fortalecidas en procesos etnoeducativos indígenas</t>
  </si>
  <si>
    <t>Fortalecimiento de los grupos etnicos indigenas vinculados al sistema educativo en el municipio de Santiago de Cali</t>
  </si>
  <si>
    <t>2040001A</t>
  </si>
  <si>
    <t xml:space="preserve">Realizar en 4 IEO formación propia y ruta pedagogica Indigena para docentes, directivos docentes y estudiantes </t>
  </si>
  <si>
    <t>Instituciones Educativas que hacen formación en educación indígena</t>
  </si>
  <si>
    <t>No ha iniciado ejecución</t>
  </si>
  <si>
    <t>2040001B</t>
  </si>
  <si>
    <t>Realizar un Foro municipal etnico indigena Inti Raymi</t>
  </si>
  <si>
    <t xml:space="preserve"> foro Indigena  realizados </t>
  </si>
  <si>
    <t>4104</t>
  </si>
  <si>
    <t>Educación con calidad, eficiencia y equidad.</t>
  </si>
  <si>
    <t>4104001</t>
  </si>
  <si>
    <t>Educación pública equitativa e incluyente.</t>
  </si>
  <si>
    <t>Estudiantes vinculados al sistema educativo oficial en los niveles de preescolar, básica primaria, secundaria y media</t>
  </si>
  <si>
    <t>Implantacion de la gratuidad educativa  para los estudiantes de las Instituciones Edcuativas Oficiales del municipio Santiago de  Cali</t>
  </si>
  <si>
    <t>Niños, niñas  y jóvenes matriculados en las instituciones educativas oficiales beneficiados con gratuidad educativa</t>
  </si>
  <si>
    <t xml:space="preserve">Niños, Niñas y jovenes  matriculados en las instituciones educativas oficiales beneficiados con gratuidad </t>
  </si>
  <si>
    <t>La matricula  oficial a corte de 30 de Junio es de 173709  estudiantes matriculados.</t>
  </si>
  <si>
    <t>Fortalecimiento fondos de Servicios educativos Municipio de Cali</t>
  </si>
  <si>
    <t>2040046A</t>
  </si>
  <si>
    <t>Fortalecer a los 176208 estudiantes de las Instituciones Educativas Oficiales con fondos de servicios educativos</t>
  </si>
  <si>
    <t xml:space="preserve">Estudiantes beneficiados  con fondos de Servicios Educativos </t>
  </si>
  <si>
    <t>2040046B</t>
  </si>
  <si>
    <t>Realizar apoyo a las 91 Instituciones Educativas Oficiales en la gestión administrativa del Fondo de Servicios Educativos de las Instituciones Educativas Oficiales</t>
  </si>
  <si>
    <t xml:space="preserve"> Instituciones Educativas Oficiales con apoyo para la Gestión de la administración de los Fondos de Servicios</t>
  </si>
  <si>
    <t>Se ha realizado el acompañamiento a 29 IEO</t>
  </si>
  <si>
    <t>Administración pago personal docentes, dir. docentes, administrativos y apoyo a la gestión administrativa de la SEM del Municipio de Santiago de Cali</t>
  </si>
  <si>
    <t>2040075A</t>
  </si>
  <si>
    <t>Cancelar 5.949 salarios de docentes</t>
  </si>
  <si>
    <t xml:space="preserve"> Docentes Con Salarios Cancelados</t>
  </si>
  <si>
    <t>2040075B</t>
  </si>
  <si>
    <t xml:space="preserve">Cancelar 453 salarios de Directivos docentes </t>
  </si>
  <si>
    <t xml:space="preserve"> Directivos Docentes Con Salarios Cancelados</t>
  </si>
  <si>
    <t>2040075C</t>
  </si>
  <si>
    <t>Cancelar 1.192 salarios de Administrativos IEO</t>
  </si>
  <si>
    <t>Administrativos Ieo Con Salarios Cancelados</t>
  </si>
  <si>
    <t>2040075D</t>
  </si>
  <si>
    <t xml:space="preserve">Cancelar 128 salarios de Administrativos planta central SEM </t>
  </si>
  <si>
    <t xml:space="preserve"> Administrativos Planta Central SEM Con Salarios Cancelados</t>
  </si>
  <si>
    <t>2040075E</t>
  </si>
  <si>
    <t xml:space="preserve">Prestar el Servicio de vigilanica a  99 Sedes educativas </t>
  </si>
  <si>
    <t>Sedes Educativas Con Servicio De Vigilancia</t>
  </si>
  <si>
    <t>2040075F</t>
  </si>
  <si>
    <t xml:space="preserve">Prestar el servicio de aseo a 88 Instituciones Educativas oficiales </t>
  </si>
  <si>
    <t xml:space="preserve"> Instituciones Educativas Oficiales Con Servicio De Aseo</t>
  </si>
  <si>
    <t>2040075G</t>
  </si>
  <si>
    <t xml:space="preserve">Realizar 298  apoyos para la Administracion de la prestacion del servicio publico de educacion </t>
  </si>
  <si>
    <t>Administracion De La Prestacion Del Servicio Publico De Educacion Con Apoyo Realizado</t>
  </si>
  <si>
    <t>2040075H</t>
  </si>
  <si>
    <t>Realizar 1 Dotacion de materiales y suministros en el Nivel Central</t>
  </si>
  <si>
    <t xml:space="preserve"> Dotacion De Materiales Y Equipos</t>
  </si>
  <si>
    <t>Licitación por $75.000.000</t>
  </si>
  <si>
    <t>2040075I</t>
  </si>
  <si>
    <t>Realizar 1 dotaci}on de equipamientos en el nivel central SEM</t>
  </si>
  <si>
    <t>Licitación por $125.000.000</t>
  </si>
  <si>
    <t>2040075J</t>
  </si>
  <si>
    <t>Realizar el diseño De La Implementación De Las Nicsp En Las Ieo</t>
  </si>
  <si>
    <t>IEO con el diseño de implementación de las normas internacionales contables del sector publico</t>
  </si>
  <si>
    <t>Ampliación de la capacidad de atención de población en edad escolar en el municipio de Santiago de Cali</t>
  </si>
  <si>
    <t>Atender con ampliacion de cobertura a  97548 Niños, niñas, adolescentes y jovenes con acceso al servicio educativo.</t>
  </si>
  <si>
    <t xml:space="preserve"> Niños, niñas, adolescentes y jovenes con acceso a educación, con ampliacion de cobertura </t>
  </si>
  <si>
    <t xml:space="preserve"> A corte del 31 de Junio se atendieron 60186 estudiantes por la contratada</t>
  </si>
  <si>
    <t>Divulgacion de la oferta Institucional y los mecanismos de ingreso a las Instituciones Educativas Oficiales del municipio de Santiago de Cali</t>
  </si>
  <si>
    <t xml:space="preserve">No ha iniciado la ejecución </t>
  </si>
  <si>
    <t>2040108A</t>
  </si>
  <si>
    <t xml:space="preserve">Realizar un (1)  difusion en medios tradicionales, de los procesos de inscripción y matrícula en las IEO </t>
  </si>
  <si>
    <t>Proceso de inscripción y matrícula en las IEO, difundido en medios tradicionales</t>
  </si>
  <si>
    <t>2040108B</t>
  </si>
  <si>
    <t xml:space="preserve">Realizar un (1)  difusion en medios alternativos, de los procesos de inscripción y matrícula en las IEO </t>
  </si>
  <si>
    <t>Proceso de inscripción y matrícula en las IEO, difundido en medios alternativos</t>
  </si>
  <si>
    <t>Fortalecimiento educativo y formativo integral complementario para niños, niñas y adolescentes afectados por el VIH-SIDA del municipio</t>
  </si>
  <si>
    <t>2040074A</t>
  </si>
  <si>
    <t>capacitar a 2000 NNJA en procesos formativos en desarrollo humano e inclusión social.</t>
  </si>
  <si>
    <t xml:space="preserve"> NNJA formados en  procesos formativos en desarrollo humano e inclusión social.</t>
  </si>
  <si>
    <t xml:space="preserve"> Se inicio contratacion .  No se ha firmado acta de inicio</t>
  </si>
  <si>
    <t>2040074B</t>
  </si>
  <si>
    <t xml:space="preserve">Capacitar en programas de formación integral a 20 NNAJ afectados por VIH/SIDA </t>
  </si>
  <si>
    <t xml:space="preserve"> NNAJ afectados por VIH/SIDA capacitados en programas de formación integral</t>
  </si>
  <si>
    <t>Fortalecimiento a los procesos pedagógicos y académicos para el mejoramiento de la Calidad Educativa en las IEO del municipio de Santiago de Cali</t>
  </si>
  <si>
    <t xml:space="preserve">No ha iniciado ejecución </t>
  </si>
  <si>
    <t>2040138A</t>
  </si>
  <si>
    <t>Desarrollar Planes de mejoramiento de la calidad educativa</t>
  </si>
  <si>
    <t>Planes de calidad elaborados</t>
  </si>
  <si>
    <t>2040138B</t>
  </si>
  <si>
    <t>Desarrollar reuniones de supervisión a la gestión Educativa para la vinculación de estudiantes al sistema educativo</t>
  </si>
  <si>
    <t xml:space="preserve"> Reuniones de Supervision  a la gestión Educativa para la vinculación de estudiantes al sistema educativo realizadas</t>
  </si>
  <si>
    <t>Administración pago servicios públicos y arredamiento de las sedes educativas oficiales del municipio de Santiago de Cali</t>
  </si>
  <si>
    <t>Beneficiar a 17692 Estudiantes de sedes educativas Oficiales con infraestructura física para la atención educativa</t>
  </si>
  <si>
    <t>Estudiantes beneficiados con  infraestructura física para la atención educativa</t>
  </si>
  <si>
    <t xml:space="preserve">Se elimino el proyecto </t>
  </si>
  <si>
    <t>Fortalecimiento de los procesos de inclusión educativa a grupos poblacionales vulnerables de Santiago de Cali</t>
  </si>
  <si>
    <t>2040155A</t>
  </si>
  <si>
    <t>Formar docentes en estrategias de inclusión educativa de la población vulnerable de las ieo</t>
  </si>
  <si>
    <t>2040155B</t>
  </si>
  <si>
    <t>Dotar de material pedagógico a las ieo para el reconocimiento de la diversidad en la escuela</t>
  </si>
  <si>
    <t>2040155C</t>
  </si>
  <si>
    <t>Reforzar pedagógicamente a 154 menores trabajadores</t>
  </si>
  <si>
    <t xml:space="preserve">Menor trabajador con refuerzo escolar </t>
  </si>
  <si>
    <t>2040155D</t>
  </si>
  <si>
    <t>Acompañar a 154  menores trabajadorescon plan de trabajo individual y reconocimiento familiar como sujeto de derechos.</t>
  </si>
  <si>
    <t>Menor trabajador con plan de trabajo individual y reconocimiento familiar como sujeto de derechos.</t>
  </si>
  <si>
    <t>2040155E</t>
  </si>
  <si>
    <t>Dotar 4 Instituciones Educativas oficiales con material pedagógico</t>
  </si>
  <si>
    <t>Instituciones dotadas con material pedagógico</t>
  </si>
  <si>
    <t>Mejoramiento en la prestación de servicios publicos domiciliarios y arrendamiento de las IEO del minicipio Santiago de Cali</t>
  </si>
  <si>
    <t>2047305A</t>
  </si>
  <si>
    <t xml:space="preserve"> Ofrecer a estudiantes de sedes educativas con espacios adecuados</t>
  </si>
  <si>
    <t>Estudiantes de sedes educativas beneficiados con espacios adecuados</t>
  </si>
  <si>
    <t>2047305B</t>
  </si>
  <si>
    <t xml:space="preserve"> Ofrecer a Sedes educativas con servicios publicos prestados </t>
  </si>
  <si>
    <t>Sedes educativas cubiertas con servicios publicos</t>
  </si>
  <si>
    <t xml:space="preserve">Estudiantes en condición de extra edad vinculados al sistema educativo oficial </t>
  </si>
  <si>
    <t xml:space="preserve">Secretaria Municipal de Educación-sub secretaria de Cobertura </t>
  </si>
  <si>
    <t>Fortalecimiento de metodologías  educativas flexibles en las Instituciones Educativas oficiales del municipio de Santiago de Cali</t>
  </si>
  <si>
    <t>02040031A</t>
  </si>
  <si>
    <t>Atender 390 Niños y niñas en extraedad  en el programa de brújula</t>
  </si>
  <si>
    <t xml:space="preserve">Estudiantes beneficiados del programa del brújula </t>
  </si>
  <si>
    <t>En ejecución, Reporte de ejecución fisica con corte a Marzo</t>
  </si>
  <si>
    <t>02040031B</t>
  </si>
  <si>
    <t>Atender  470 Niños, niñas en extraedad  en el programa de aceleración de aprendizaje</t>
  </si>
  <si>
    <t xml:space="preserve">Estudiantes beneficiados del programa de aceleración </t>
  </si>
  <si>
    <t>02040031C</t>
  </si>
  <si>
    <t xml:space="preserve">Realizar acompañamiento psicosocial en 128 aulas en metodolologias fflexibles </t>
  </si>
  <si>
    <t xml:space="preserve">Estudiantes  con acompañamiento psicosocial </t>
  </si>
  <si>
    <t xml:space="preserve">02040031D </t>
  </si>
  <si>
    <t xml:space="preserve">Acompañar a 35 docentes de aula de modelos flexibles para la atención de población en extraedad </t>
  </si>
  <si>
    <t xml:space="preserve">Docentes de aula de modelos flexibles acompañados </t>
  </si>
  <si>
    <t>02040031E</t>
  </si>
  <si>
    <t xml:space="preserve">documento de caracterización de los estudiantes en extraedad en aspectos socioeconomico,familiares,historia escolar y por habilidades y competencias </t>
  </si>
  <si>
    <t xml:space="preserve">documento de caracterización de estudiantes con extraedad </t>
  </si>
  <si>
    <t xml:space="preserve">02040031F </t>
  </si>
  <si>
    <t>Formar a 90 docentes en manejo de la atención  a población en extraedad con NEE</t>
  </si>
  <si>
    <t>Docentes formados en manejo de la atención a la población en extraedad con NEE</t>
  </si>
  <si>
    <t>02040031G</t>
  </si>
  <si>
    <t xml:space="preserve">realizar 1 encuentro de desarrollo humano con modelos educativos flexibles </t>
  </si>
  <si>
    <t xml:space="preserve">Encuentro realizado de desarrollo humano con modelos educativios flexibles </t>
  </si>
  <si>
    <t>02040031H</t>
  </si>
  <si>
    <t>Realizar 1 encuentro de socialización de experiencias significativas</t>
  </si>
  <si>
    <t>Encuentro de socialización de experiencias significativas realizado</t>
  </si>
  <si>
    <t>02040031I</t>
  </si>
  <si>
    <t xml:space="preserve">Dotar a10 IEO con aulas de material para la implementación de las metodologias flexibles </t>
  </si>
  <si>
    <t>IEO con aulas dotación para la implementación de modelos educativos flexibles</t>
  </si>
  <si>
    <t>02040031J</t>
  </si>
  <si>
    <t xml:space="preserve">Acompañar 46 IEO en sus programas de modelos flexible </t>
  </si>
  <si>
    <t>Acompañamiento a IEO realizado</t>
  </si>
  <si>
    <t>02040031K</t>
  </si>
  <si>
    <t xml:space="preserve">Formar a 50 docentes y directivos docentes en implementación de la metodologia educativas flexibles caminar en secundaria de las IEO  </t>
  </si>
  <si>
    <t>Docentes formados en el modelo educativo flexible caminar en secundaria</t>
  </si>
  <si>
    <t>02040031L</t>
  </si>
  <si>
    <t xml:space="preserve">apoyar la articulación de las 3 IEO con proyectos pedagogicos articulados con las áreas básicas </t>
  </si>
  <si>
    <t>IEO con proyectos pedagógicos definidos y articulados con las áreas básicas</t>
  </si>
  <si>
    <t>02040031M</t>
  </si>
  <si>
    <t xml:space="preserve">Realizar 1 informe de evaluación y seguimiento </t>
  </si>
  <si>
    <t>Informe de evaluación y seguimiento realizado</t>
  </si>
  <si>
    <t>Jóvenes y adultos matriculados en ciclos lectivos especiales integrados</t>
  </si>
  <si>
    <t>Fortalecimiento de la educación de adultos en las IEO del Municipio de Santiago de Cali</t>
  </si>
  <si>
    <t>2040139A</t>
  </si>
  <si>
    <t>Formar a 50 docentes en herramientas teorico conceptuales de orden curricular</t>
  </si>
  <si>
    <t xml:space="preserve">docentes capacitados en herramientas teoricas conceptuales de orden curricular </t>
  </si>
  <si>
    <t>2040139B</t>
  </si>
  <si>
    <t xml:space="preserve">Realizar la actualización de planes de estudio ciclo I y II de educación de jovenes y adultos </t>
  </si>
  <si>
    <t xml:space="preserve">planes de estudio revisados y actualizados </t>
  </si>
  <si>
    <t>2040139C</t>
  </si>
  <si>
    <t>Implementar las metodologias flexibles en los CLEI</t>
  </si>
  <si>
    <t>I.E.O con metodologia flexibles implementados</t>
  </si>
  <si>
    <t>2040139D</t>
  </si>
  <si>
    <t>Formar docentes en herramientas metodologicas y teoricas  para mejorar los parendizajes y convivencia escolar</t>
  </si>
  <si>
    <t xml:space="preserve">docentes formados </t>
  </si>
  <si>
    <t>2040139E</t>
  </si>
  <si>
    <t>Realizar la construcción de instrumentos para el estudio de casos y demas herramientas para la atención psicosocial en 12 I.E.O</t>
  </si>
  <si>
    <t xml:space="preserve">I.E.O con Instrumentos realizados para el manejo de atención Psicosocial </t>
  </si>
  <si>
    <t>2040139F</t>
  </si>
  <si>
    <t>Conformar la red del CLEI con docentes, directivos docentes y administrativos de SEM</t>
  </si>
  <si>
    <t>conformacion de la red de CLEI</t>
  </si>
  <si>
    <t>2040139G</t>
  </si>
  <si>
    <t xml:space="preserve">Realizar un foro Municipal de educación de Jóvenes y adultos de as I.E.O </t>
  </si>
  <si>
    <t>Foro realizado</t>
  </si>
  <si>
    <t xml:space="preserve">Estudiantes beneficiados con estrategia de transporte escolar </t>
  </si>
  <si>
    <t>Servicio de transporte escolar a estudiantes de matrícula oficial del municipio de Cali</t>
  </si>
  <si>
    <t>02040072A</t>
  </si>
  <si>
    <t xml:space="preserve">Beneficiar a 8.260 Estudiantes de la zona urbana  rural y ladera con servicio de transporte público especial modalidad escolar </t>
  </si>
  <si>
    <t>Estudiantes beneficiados con  transporte escolar</t>
  </si>
  <si>
    <t xml:space="preserve">Se esta ejecutando, reporte de la ejecución física de marzo </t>
  </si>
  <si>
    <t>02040072B</t>
  </si>
  <si>
    <t xml:space="preserve">Beneficiar a 2.219 Estudiantes  desplazados con servicio de transporte público especial modalidad escolar  </t>
  </si>
  <si>
    <t xml:space="preserve">Estudiantes beneficiados con servicio de transporte público  </t>
  </si>
  <si>
    <t>2040072C</t>
  </si>
  <si>
    <t xml:space="preserve">Beneficiar  a 2.210 estudiante de la zona urbana beneficiados con servivicio de transporte público especial modalidad escolar </t>
  </si>
  <si>
    <t xml:space="preserve">Estudiantes beneficiados con servicio de transporte público  especial modalidad escolar </t>
  </si>
  <si>
    <t>2040072D</t>
  </si>
  <si>
    <t xml:space="preserve">Beneficiar a 3.226 estudiantes de la zona urbana, rural y ladera con transporte masivo </t>
  </si>
  <si>
    <t xml:space="preserve"> Estudiantes de la zona urbana, rural y ladera beneficiados con servicio de transporte masivo</t>
  </si>
  <si>
    <t xml:space="preserve">Estudiantes en condición de vulnerabilidad beneficiados con la estrategia de paquetes escolares </t>
  </si>
  <si>
    <t>Suministro de paquetes escolares para las instituciones Educativas Oficiales con matricula de población vulnerable  del Municipio de Santiago de Cali</t>
  </si>
  <si>
    <t>2040157A</t>
  </si>
  <si>
    <t xml:space="preserve">Dotar de 6.800 paquetes escolares a las I.E.O para estudiantes vulnerables  </t>
  </si>
  <si>
    <t xml:space="preserve">estudiantes vulnerables dotados con paquetes escolares </t>
  </si>
  <si>
    <t>2040157B</t>
  </si>
  <si>
    <t xml:space="preserve">Dotar de 200 paquetes escolares a las Instituciones oficiales con población con discapacidad visual </t>
  </si>
  <si>
    <t xml:space="preserve">estudiantes de las I.E.O con discapacidad visual  dotados de  paquetes escolares </t>
  </si>
  <si>
    <t>Suministro de kit escolares para las instituciones Educativas Oficiales del municipio de Santiago de Cali</t>
  </si>
  <si>
    <t>Dotar con con kit´s escolares a 4.702 Estudiantes  de territorios TIO</t>
  </si>
  <si>
    <t>kit´s escolares a 4.702 Estudiantes  de territorios TIO</t>
  </si>
  <si>
    <t>Es una licitación que ya fue ejecutada.</t>
  </si>
  <si>
    <t xml:space="preserve">Instituciones Educativas Oficiales que desarrollan estrategias para promover el arte, la cultura, el deporte. </t>
  </si>
  <si>
    <t>Fortalecimiento de los procesos de formacion integral en las IEO del Municipio de Cali</t>
  </si>
  <si>
    <t>2040107A</t>
  </si>
  <si>
    <t xml:space="preserve">fortalecer los procesos de organización pedagógica a las  redes maestros </t>
  </si>
  <si>
    <t xml:space="preserve">redes de maestro fortalecidos </t>
  </si>
  <si>
    <t>2040107B</t>
  </si>
  <si>
    <t xml:space="preserve">Realizar acompañamiento situado en 10 IEO para fortalecimiento de proyectos pedagógicos en arte, deporte y cultura </t>
  </si>
  <si>
    <t xml:space="preserve">IEO con proyectos pedagogicos de tiempo libre implementados </t>
  </si>
  <si>
    <t>Comités escolares de convivencia que atienden los riesgos de violencia sexual y discriminación por orientación sexual e identidad de género</t>
  </si>
  <si>
    <t>Prevención de las violencias y la discriminación por identidad de género y orientación sexual en las Instituciones Educativas del Municipio de Santiago de Cali</t>
  </si>
  <si>
    <t>2040140A</t>
  </si>
  <si>
    <t xml:space="preserve">Realizar talleres con 10 Comites Escolares de Convivencia de las IEO, sobre imaginarios y prácticas de discriminación con motivo de la orientación sexual e identidad de género </t>
  </si>
  <si>
    <t>Comités escolares de las IEO que participan en los Circulos de Dialogo</t>
  </si>
  <si>
    <t>2040140B</t>
  </si>
  <si>
    <t>Realizar una investigación sobre imaginarios y prácticas alrededor de la orientación sexual e identidad de género no normativa.</t>
  </si>
  <si>
    <t>Investigación desarrollada</t>
  </si>
  <si>
    <t>4104002</t>
  </si>
  <si>
    <t>Calidad educativa con mayores resultados</t>
  </si>
  <si>
    <t>Estudiantes de las Instituciones Educativas oficiales beneficiados con el Programa de Jornada Única</t>
  </si>
  <si>
    <t>Implementación de Jornada Única en las Instituciones Educativas Oficiales del Municipio de Santiago de Cali</t>
  </si>
  <si>
    <t>Fortalecer a 23867 Estudiantes matriculados en Jornada Única en las Instituciones Educativas Oficiales</t>
  </si>
  <si>
    <t>Estudiantes fortalecidos  matriculados en Jornada Única en las Instituciones Educativas Oficiales</t>
  </si>
  <si>
    <t>Se canceló el presupuesto del proyecto</t>
  </si>
  <si>
    <t>Fortalecimiento al proceso de implementación de jornada única en las IEO del municipio Santiago de Cali</t>
  </si>
  <si>
    <t>2047303A</t>
  </si>
  <si>
    <t>Realizar acompañamiento en situ a  la gestion educativa y practicas pedagógicas en el aula  del Programa Jornada Única en las IEO del Municipio de Cali</t>
  </si>
  <si>
    <t>Acompañamientos realizados en el Programa de Jornada Unica</t>
  </si>
  <si>
    <t>En ejecución</t>
  </si>
  <si>
    <t>2047303B</t>
  </si>
  <si>
    <t>Realizar acompañamiento a la medicion de indicadores en la implementacion de la jornada unica</t>
  </si>
  <si>
    <t>Acompañamiento en medicion de indicadores realizados</t>
  </si>
  <si>
    <t>2047303C</t>
  </si>
  <si>
    <t xml:space="preserve">Realizar seguimiento y evaluacion de la implementacion de la jornada unica en la IEO </t>
  </si>
  <si>
    <t>Seguimiento y evaluaciones realizadas</t>
  </si>
  <si>
    <t>31/122017</t>
  </si>
  <si>
    <t xml:space="preserve">En ejecución </t>
  </si>
  <si>
    <t>Instituciones Educativas Oficiales acompañadas para el fortalecimiento de competencias básicas</t>
  </si>
  <si>
    <t>Mejoramiento de las competencia pedagógicas e investigativas de Docentes y Directivos Docentes de las IEO del municipio de Santiago de Cali</t>
  </si>
  <si>
    <t>2040165A</t>
  </si>
  <si>
    <t>Realizar Foro educativo Municipal de intercambio y conocimiento de las experiencias significativas de docentes de las IEO</t>
  </si>
  <si>
    <t>Foro Educativo realizado</t>
  </si>
  <si>
    <t>El proyecto se eliminó del indicador de Competencias básicas y se trasladó al indicador de Docentes y directivos docentes con procesos de formación e investigación pedagógica</t>
  </si>
  <si>
    <t>2040165B</t>
  </si>
  <si>
    <t xml:space="preserve">Realizar una actualización del Plan territorial de formación docente </t>
  </si>
  <si>
    <t xml:space="preserve">Actualización del Plan territorial de formación docente </t>
  </si>
  <si>
    <t>2040165C</t>
  </si>
  <si>
    <t>Realizar formación pedagogica a 120 Docentes de IEO</t>
  </si>
  <si>
    <t>Docentes con formacion pedagogica</t>
  </si>
  <si>
    <t>2040165D</t>
  </si>
  <si>
    <t>Socializacion y articulacion de 25  experiencias significativas a docentes</t>
  </si>
  <si>
    <t>Experiencias significativas socializadas a docentes</t>
  </si>
  <si>
    <t>2040165E</t>
  </si>
  <si>
    <t>Acompañar a docentes en procesos de articulacion y evaluacion de las expreciencias signifcativas.</t>
  </si>
  <si>
    <t>Docentes acompañados en procesos de articulacion de las expreciencias signifcativas.</t>
  </si>
  <si>
    <t>2040165F</t>
  </si>
  <si>
    <t>Realizar formacion a 90 docentes en competencias básicas didàctica, disciplinar e invistigacion pedagogica</t>
  </si>
  <si>
    <t>Docentes formados en competencias básicas didàctica, disciplinar e invistigacion pedagogica</t>
  </si>
  <si>
    <t>Fortalecimiento de las competencias básicas de los estidiantes de las IEO de Santiago de Cali</t>
  </si>
  <si>
    <t>2047308A</t>
  </si>
  <si>
    <t>Acompañar a 45 IEO con estrategias pedagógicas y didácticas transversales.</t>
  </si>
  <si>
    <t xml:space="preserve">IEO con estrategias pedagógicas y didácticas transversales. </t>
  </si>
  <si>
    <t xml:space="preserve">Proyecto de empréstito, sin ejecución </t>
  </si>
  <si>
    <t>2047308B</t>
  </si>
  <si>
    <t>Proover en 45 IEO Estrategías pedagógicas  para promover el acompañamiento de las familias.</t>
  </si>
  <si>
    <t xml:space="preserve">IEO con estrategías pedagógicas para promover el acompañamiento de las familias. </t>
  </si>
  <si>
    <t>2047308D</t>
  </si>
  <si>
    <t>Implementar en 45 IEO Proyectos de servicio social comunitario.</t>
  </si>
  <si>
    <t>IEO con proyecto de servicio social comunitario implementados.</t>
  </si>
  <si>
    <t>2047308C</t>
  </si>
  <si>
    <t>Grupos de estudiantes formados en competencias ciudadanas.</t>
  </si>
  <si>
    <t>IEO con grupos de estudiantes formados en competencias ciudadanas</t>
  </si>
  <si>
    <t>Instituciones Educativas Oficiales con planes de lectura y escritura implementados</t>
  </si>
  <si>
    <t>Implementación de Planes de Lectura, escritura y uso de las bibliotecas escolares en las IEO del Municipio de Santiago de cali</t>
  </si>
  <si>
    <t>2040141A</t>
  </si>
  <si>
    <t>Implementar en las 32 IEO el Plan Institucional de Lectura,escritura y oralidad</t>
  </si>
  <si>
    <t xml:space="preserve">PILEO implementado en la IEO </t>
  </si>
  <si>
    <t>2040141B</t>
  </si>
  <si>
    <t xml:space="preserve">Fortalecer el plan de lectura y escritura  y el uso de la biblioteca escolar a la comunidad educativa </t>
  </si>
  <si>
    <t>Bibliotecas escolares fortalecidas</t>
  </si>
  <si>
    <t>Instituciones Educativas Oficiales que implementan un sistema de evaluación para el mejoramiento de la calidad educativa</t>
  </si>
  <si>
    <t>Implementación del Sistema de Evaluación de la Calidad Educativa en las Instituciones Educativas Oficiales del municipio de Santiago de Cali</t>
  </si>
  <si>
    <t>El recurso se encuentra en CDP</t>
  </si>
  <si>
    <t>2040163A</t>
  </si>
  <si>
    <t>Realizar un Documento de la caracterización del perfil educativo</t>
  </si>
  <si>
    <t>Documento de la caracterización realizado</t>
  </si>
  <si>
    <t>2040163B</t>
  </si>
  <si>
    <t xml:space="preserve">Realizar acompañamiento a 20 IEO  en la implementacion de los componenetes del  sistema de  la Evaluación de la calidad </t>
  </si>
  <si>
    <t xml:space="preserve">IEO acompañadas en los componenetes del en la Evaluación de la calidad </t>
  </si>
  <si>
    <t>2040163C</t>
  </si>
  <si>
    <t>Realizar acompañamiento a 40 IEO en el  seguimiento de la implementacion del Sistema de Evaluación de Calidad</t>
  </si>
  <si>
    <t xml:space="preserve">IEO acompañadas en el seguimiento del Implementacion  del Sistema de Evaluación </t>
  </si>
  <si>
    <t>Instituciones Educativas rurales con currículos pertinentes, tales como proyectos pedagógicos productivos al turismo rural, encadenamiento productivo y manejo ambiental en la cuenca.</t>
  </si>
  <si>
    <t>Fortalecimiento de instituciones educativas rurales con proyectos pedagógicos productivos pertinentes</t>
  </si>
  <si>
    <t>Proyecto de emprestito-</t>
  </si>
  <si>
    <t>20314A</t>
  </si>
  <si>
    <t xml:space="preserve">IEO rurales con  Proyectos  Pedagógicos Productivos(PPP) fortalecidos </t>
  </si>
  <si>
    <t>Número de IEO rurales con Proyectos  Pedagógicos Productivos  (PPP) fortalecidos</t>
  </si>
  <si>
    <t>20314B</t>
  </si>
  <si>
    <t>Prácticas de aula  cualificadas en las IEO Rurales</t>
  </si>
  <si>
    <t>Número de IEO rurales  con practicas de aula cualificadas</t>
  </si>
  <si>
    <t>Fortalecimiento de la educacion rural oficial en el municipio Santiago de Cali</t>
  </si>
  <si>
    <t>2040035A</t>
  </si>
  <si>
    <t>Implementar en 14 Instituciones Educativas Oficialesa un modelo educativo flexible y pertinente</t>
  </si>
  <si>
    <t xml:space="preserve"> IEO rurales que implementan un modelo educativo flexible pertinente</t>
  </si>
  <si>
    <t>2040035B</t>
  </si>
  <si>
    <t>Realizar 14 Proyectos pedagogicos productivosal turismo rural, encadenamiento productivo y manejo ambiental de la cuenca.</t>
  </si>
  <si>
    <t>Proyectos pedagogicos productivos desarrollados</t>
  </si>
  <si>
    <t>Docentes y directivos docentes de Instituciones Educativas Oficiales que inician y/o continúan procesos de formación e investigación pedagógica.</t>
  </si>
  <si>
    <t>Mejoramiento de las competencias pedagógicas e investigativas de docentes y directivos de las IEO del municipio de Santiago de Cali</t>
  </si>
  <si>
    <t>Socializar 25 experiencias significativas de los docentes y directivos docentes de las Instituciones Educativas Oficiales en Foro Educativo Municipal</t>
  </si>
  <si>
    <t>Experiencias significativas socializadas en foro Educativo Municipal</t>
  </si>
  <si>
    <t>Fortalecer un Plan territorial  formacion docente de las IEO</t>
  </si>
  <si>
    <t>Fortalecer a 120 docentes con formación básica</t>
  </si>
  <si>
    <t>Docentes con formacion basica</t>
  </si>
  <si>
    <t>Realizar articulación con docentes de 25 experiencias significativas para la semana de la educación</t>
  </si>
  <si>
    <t>Experiencias significativas de docentes con articulacion para la semana de la educación</t>
  </si>
  <si>
    <t>Articular la formacion a 25 docente y los procesos de practicas educativas e investigativas en el aula</t>
  </si>
  <si>
    <t>Fortalecer la  formacion en didàctica, disciplinar e invistigacion pedagogica pertinente a 90 docentes de las  de las IEO</t>
  </si>
  <si>
    <t>4104003</t>
  </si>
  <si>
    <t>Instituciones Educativas líderes, eficientes y transparentes</t>
  </si>
  <si>
    <t>Instituciones Educativas Oficiales con PEI ajustado para el mejoramiento de la gestión curricular</t>
  </si>
  <si>
    <t>Fortalecimiento de los Proyectos Educativos Institucionales (PEI, PIER, PEC,) de las Instituciones Educativas Oficiales del Municipio de Santiago de Cali</t>
  </si>
  <si>
    <t>2040033A</t>
  </si>
  <si>
    <t xml:space="preserve">Acompañar a las IE en la actualización del diagnostico escolar y estudiantil en su PEI </t>
  </si>
  <si>
    <t>docuemtos diagnosticos escolar estudiantil actualizado</t>
  </si>
  <si>
    <t>2040033B</t>
  </si>
  <si>
    <t xml:space="preserve">Formar pedagogicamente a docentes y/o directivos docentes </t>
  </si>
  <si>
    <t xml:space="preserve">docentes y/o directivos docentes formados </t>
  </si>
  <si>
    <t>2040033C</t>
  </si>
  <si>
    <t>elaborar 8 documentos con fundamentacion pedagogica y curricular integrados a cada PEI</t>
  </si>
  <si>
    <t xml:space="preserve">documentos con fundamentación sistematizados </t>
  </si>
  <si>
    <t>2040033D</t>
  </si>
  <si>
    <t xml:space="preserve">Realizar una investigación sobre la base de análisis documental de los PEI de las IEO </t>
  </si>
  <si>
    <t xml:space="preserve">Investigación realizada </t>
  </si>
  <si>
    <t>2040033E</t>
  </si>
  <si>
    <t xml:space="preserve">Realizar informes descriptivos de seguimiento y retroalimentacion de los PEI </t>
  </si>
  <si>
    <t>inforne de seguimiento y retroalimentación realizados</t>
  </si>
  <si>
    <t>Mejoramiento de la gestión curricular en las instituciones educativas oficiales del municipio de Santiago de Cali</t>
  </si>
  <si>
    <t>Proyecto de empréstito</t>
  </si>
  <si>
    <t>2047310A</t>
  </si>
  <si>
    <t xml:space="preserve">Realizar en 45 documento  de caracterización de practicas de aulas  </t>
  </si>
  <si>
    <t>Instituciones educativas con prácticas de aula caracterizadas</t>
  </si>
  <si>
    <t>2047310B</t>
  </si>
  <si>
    <t xml:space="preserve">Realizar 1 proceso de capacitación a docentes - tutores </t>
  </si>
  <si>
    <t xml:space="preserve">proceso de capacitacion a docentes -tutores realizados </t>
  </si>
  <si>
    <t>2047310C</t>
  </si>
  <si>
    <t xml:space="preserve">Elaborar 2 reportes de evaluación  y seguimiento para el mejoramiento de la calidad educativa </t>
  </si>
  <si>
    <t>Reporte de seguimiento y evaluación de la calidad educativa elaborado</t>
  </si>
  <si>
    <t>2047310D</t>
  </si>
  <si>
    <t>Elaborar  45  documento de orientación para el mejoramiento de los aprendizajes y el diseño curricular</t>
  </si>
  <si>
    <t xml:space="preserve">documento de orientación para el emjoramiento de los aprendizajes elaborado </t>
  </si>
  <si>
    <t xml:space="preserve">Instituciones Educativas oficiales que implementan un modelo de gestión de calidad </t>
  </si>
  <si>
    <t xml:space="preserve">Fortalecimiento de los Modelos de gestión en las Instituciones educativas oficiales del Municipio de Santiago Cali </t>
  </si>
  <si>
    <t>2040041A</t>
  </si>
  <si>
    <t>Acompañar a las IEO para consolidar SGC</t>
  </si>
  <si>
    <t xml:space="preserve">IEO acompañadas  para consolidar  SGC </t>
  </si>
  <si>
    <t>2040041B</t>
  </si>
  <si>
    <t xml:space="preserve">fortalecer a las IEO en los modelos de SGC del programa de rectores Lideres tranformadores </t>
  </si>
  <si>
    <t>IEO fortalecidas en los modelos de SGC del programa de Rectores Lideres Transformadores</t>
  </si>
  <si>
    <t>Implementacion de sistemas de Gestión de Calidad escolar en las IEO del Municipio de Santiago de Cali</t>
  </si>
  <si>
    <t>2047309A</t>
  </si>
  <si>
    <t xml:space="preserve">Elaborar 1 manual de ruta para el acompañamiento a las IEO en gestión escolar </t>
  </si>
  <si>
    <t xml:space="preserve">Manual de ruta y acompañamiento elaborado </t>
  </si>
  <si>
    <t>2047309B</t>
  </si>
  <si>
    <t xml:space="preserve">Diseñar un sistema de información de procesos de gestion escolar </t>
  </si>
  <si>
    <t xml:space="preserve">Sistema de información funcionando </t>
  </si>
  <si>
    <t>2047309C</t>
  </si>
  <si>
    <t xml:space="preserve">Instalar un Plan de mejoramiento de las IEO </t>
  </si>
  <si>
    <t>Plan de mejoramiento de las IEO instalado</t>
  </si>
  <si>
    <t>2047309D</t>
  </si>
  <si>
    <t>Implementar y fortalecer  estrategias de comunicación interna y externa de las IEO</t>
  </si>
  <si>
    <t>Estrategia de comunicación implementada</t>
  </si>
  <si>
    <t>2047309E</t>
  </si>
  <si>
    <t xml:space="preserve">Implementar  caja de herramientas para abordaje de clima escolar </t>
  </si>
  <si>
    <t>Caja de herramientas implementada</t>
  </si>
  <si>
    <t>Inspección y control a establecimiento de educación formal, educación para el trabajo y desarrollo humano ( ETDH) por parte de la SEM</t>
  </si>
  <si>
    <t>Fortalecimiento del ejercicio de la inspeccion y vigilancia de los establecimientos educativos del Municipio de Cali</t>
  </si>
  <si>
    <t>Secretaria Municipal de Educacion-Despacho</t>
  </si>
  <si>
    <t>02040109A</t>
  </si>
  <si>
    <t xml:space="preserve">Realizar evaluacion a 500 Establecimientos de educacion formal </t>
  </si>
  <si>
    <t>Establecimientos de educación formal evaluadas</t>
  </si>
  <si>
    <t xml:space="preserve">En proceso de ejecucion </t>
  </si>
  <si>
    <t>02040109B</t>
  </si>
  <si>
    <t xml:space="preserve">Realizar control y seguimiento a 100 establecimientos  educativos </t>
  </si>
  <si>
    <t>Establecimientos de educacion con seguimientos y control</t>
  </si>
  <si>
    <t>30/122017</t>
  </si>
  <si>
    <t xml:space="preserve">En ejecucion </t>
  </si>
  <si>
    <t>41040030004 - Intervenciones (mantenimiento, adecuación de infraestructura) realizadas a sedes educativas oficiales</t>
  </si>
  <si>
    <t>Mejoramiento de la infraestructura escolar de la sedes edcuativas oficiales y administrativas de la Secretaria de Edcucaion Municipal</t>
  </si>
  <si>
    <t>Realizar  mantenimiento  y adecuaciones a 6 sedes educativas Oficiales, bajo Normas NTC (Vige. Futuras)</t>
  </si>
  <si>
    <t xml:space="preserve">Sedes educativas con ambientes escolares adecuados </t>
  </si>
  <si>
    <t>31/12/207</t>
  </si>
  <si>
    <t>Secretaria Municipal de Educacion-sub secretaria de Planeacion Sectoria</t>
  </si>
  <si>
    <t>Licitación</t>
  </si>
  <si>
    <t>2039935A</t>
  </si>
  <si>
    <t xml:space="preserve">Adecuar restaurantes escolares en las sedes educativas Oficiales con Programa de Jornada Única - </t>
  </si>
  <si>
    <t xml:space="preserve">Sedes educativas con restaurantes adecuados </t>
  </si>
  <si>
    <t>2039935B</t>
  </si>
  <si>
    <t>Construir  cubierta de la cancha múltiple en la Institución Educativa Oficial  Villa Colombia Sede Principal de la comuna 8</t>
  </si>
  <si>
    <t>Sede educativa con cancha múltiple adecuada</t>
  </si>
  <si>
    <t>2039935C</t>
  </si>
  <si>
    <t xml:space="preserve">Interventoria de obras en las Instituciones Educativas Oficiales de Santiago de Cali </t>
  </si>
  <si>
    <t xml:space="preserve">Interventorias  de obras realizadas </t>
  </si>
  <si>
    <t>2039935D</t>
  </si>
  <si>
    <t>Elaboración y ajustes de estudios y diseños para las sedes educativas oficiales que serán intervenidas como obras de gestión del riesgo y emergencias</t>
  </si>
  <si>
    <t xml:space="preserve">No. Diseños realizados </t>
  </si>
  <si>
    <t>29/03/0217</t>
  </si>
  <si>
    <t>Adecuación de la Infraestructura Física de las Sedes Educativas Oficiales del Municipio de Cali</t>
  </si>
  <si>
    <t xml:space="preserve">Proyecto  de emprestito </t>
  </si>
  <si>
    <t>2040128A</t>
  </si>
  <si>
    <t>Realizar mantenimiento y/o adecuacion de infraestructura educativa a 37 Sedes Educativas oficiales</t>
  </si>
  <si>
    <t xml:space="preserve">Sedes educativas con adecuaciones realizadas </t>
  </si>
  <si>
    <t xml:space="preserve"> En ejecucion.</t>
  </si>
  <si>
    <t>2040128B</t>
  </si>
  <si>
    <t xml:space="preserve">Realizar  acompañamiento al proceso de mejoramiento de la infraestructura en las IEO </t>
  </si>
  <si>
    <t>Proceso de mejoramiento de la infraestructura en las IEO con acompañamiento realizado</t>
  </si>
  <si>
    <t>2040128C</t>
  </si>
  <si>
    <t>Realizar Estudios y Diseños para el mejoramiento de la infraestructura en las sedes educativas</t>
  </si>
  <si>
    <t xml:space="preserve">Sedes educativas con estudios y diseños realizados </t>
  </si>
  <si>
    <t xml:space="preserve">Sin ejecutar </t>
  </si>
  <si>
    <t>Licitacion</t>
  </si>
  <si>
    <t xml:space="preserve"> Adecuar la infraestructura del grado de Transición en las IEO- </t>
  </si>
  <si>
    <t xml:space="preserve">Infraestructura fisica del grado de transicion IEO adecuada </t>
  </si>
  <si>
    <t xml:space="preserve">Licitacion en ejecucion </t>
  </si>
  <si>
    <t>Adecuar  Aulas de Educación inicial en Centros de Desarrollo Infantil -</t>
  </si>
  <si>
    <t xml:space="preserve">CDIs con Aulas adecuadas </t>
  </si>
  <si>
    <t>Adecuacion del Sistema electrico de las  Insituciones educativas oficiales de la comuna 15 del Municipio de Cali</t>
  </si>
  <si>
    <t xml:space="preserve">Adecuar el sistema electrico en la sede principal de la IEO Ciudad Cordoba </t>
  </si>
  <si>
    <t xml:space="preserve"> Instalaciones eléctricas en sede Jorge Eliecer Gaitán adecuadas</t>
  </si>
  <si>
    <t>Adecuaciòn de la planta fìsica en las sedes educativas de las IEO de la Comuna 14 del municipio de Cali</t>
  </si>
  <si>
    <t>Adecuar fachadas exteriores e interiores de la sede Educativa Monseñor Ramon Arcila sede principal</t>
  </si>
  <si>
    <t>Sede principal de la IEO Ramon Arcila con fachadas exteriores e interiores adecuadas</t>
  </si>
  <si>
    <t>En proceso de socializacion con la comunidad</t>
  </si>
  <si>
    <t>Adecuación de la infraestructura educativa en las Sedes Educativas de la Comuna 12 del Municipio de Cali</t>
  </si>
  <si>
    <t>2040088A</t>
  </si>
  <si>
    <t>Adecuar 1 muro de cerramiento en la Sede educativa Niño Jesus de Praga de la IEO Juan XXIII</t>
  </si>
  <si>
    <t>Cerramiento adecuado en la  sede Niño Jesus de Praga IEO Juan XXIII</t>
  </si>
  <si>
    <t>2040088B</t>
  </si>
  <si>
    <t>Adecuar el comedor  de la Sede Principal  de la IEO Juan XXIII</t>
  </si>
  <si>
    <t>Comedor adecuado sede principal IEO Juan XXIII</t>
  </si>
  <si>
    <t>Adecuación de la planta física de las sedes educativas de la comuna 20 del Municipio de Cali</t>
  </si>
  <si>
    <t>Adecuar el muro de contencion  de la sede Simon Bolivar de la IEO Juana de Caicedo y Cuero</t>
  </si>
  <si>
    <t>Muros de contención adecuado  en sede Simon Bolivar IEO Juana de Caicedo y Cuero</t>
  </si>
  <si>
    <t>Adecuacion de la planta fisica de las sedes educativas de la comuna 4 del municipio de cali</t>
  </si>
  <si>
    <t>Adecuar la zona deportiva y recreativa de la IEO Republica de Israel Sede Educativa Manuel Santiago Vallecilla</t>
  </si>
  <si>
    <t xml:space="preserve"> Sede Educativa Manuel Santiago Vallecilla con Zona deportiva y recreativa adecuada</t>
  </si>
  <si>
    <t>Desarrollo de estudios y Diseños para el reforzamiento estructural de las sedes educativas de la comuna 4 del Municipio de Cali</t>
  </si>
  <si>
    <t>Realizar estudios y diseños para el reforzamiento Estructural en la infraestructura de la IEO Veinte de Julio sede Educativa Jose Ignacio  Rengifo Salcedo</t>
  </si>
  <si>
    <t>Sede Educativa Jose Ignacio  Rengifo Salcedo con Estudios y diseños realizados</t>
  </si>
  <si>
    <t>Desarrollo de estudios y Diseños para el reforzamiento estructural de las sedes educativas de la comuna 6 del Municipio de Cali</t>
  </si>
  <si>
    <t xml:space="preserve"> Realizar estudios y diseños para el reforzamiento Estructural en la infraestructura de la IEO INEM Jorge Isaac sede Educativa Cecilia  Muñoz Ricaute</t>
  </si>
  <si>
    <t>sede Educativa Cecilia  Muñoz Ricaute  con Estudios y diseños realizados</t>
  </si>
  <si>
    <t>Adecuación de la planta física de las Sedes Educativas de la comuna 7 del Municipio de Cali</t>
  </si>
  <si>
    <t>Adecuar baterias sanitarias en la Sede Educativa Los Pinos de la IEO Manuel Maria Mallarino</t>
  </si>
  <si>
    <t>Baterias sanitarias adecuadas en la sede educativa Los pinos</t>
  </si>
  <si>
    <t>Desarrollo de estudios y diseños para el reforzamiento estructural de las Sedes Educativas de la comuna 8 del municipio de Cali</t>
  </si>
  <si>
    <t xml:space="preserve">Realizar Estudios y Diseños para el reforzamiento Estructural en la infraestructura de la IEO Evaristo Garcia sede Educativa Jose Fernando  de Aragon </t>
  </si>
  <si>
    <t xml:space="preserve">Sede Educativa Fernando Aragon  con estudios y diseños realizados </t>
  </si>
  <si>
    <t>Adecuacion de la infraestructura educativa en las sedes Educativas  de la comuna 8 del Municipio de Cali</t>
  </si>
  <si>
    <t>Adecuar el area deportiva/recreativa de la Sede educativa  Croydon de la IEO Santa Fe</t>
  </si>
  <si>
    <t>Sede Educativa Croydon con zona deportiva/recreativa adecuada</t>
  </si>
  <si>
    <t>Desarrollo de estudios y Diseños para el reforzamiento estructural de las sedes educativas de la comuna 13 del Municipio de Cali</t>
  </si>
  <si>
    <t>2040119A</t>
  </si>
  <si>
    <t xml:space="preserve">Realizar estudios y diseños para el reforzamiento Estructural en la infraestructura de la sede Educativa Villa Blanca de la IEO Humberto Jordan Mazuera </t>
  </si>
  <si>
    <t xml:space="preserve">Estudios y diseños Realizados </t>
  </si>
  <si>
    <t>2040119B</t>
  </si>
  <si>
    <t>Realizar estudios y diseños para el reforzamiento Estructural en la infraestructura  sede Educativa Miguel Camacho Perea de la IEO Humberto Jordan Mazuera</t>
  </si>
  <si>
    <t>2040119C</t>
  </si>
  <si>
    <t xml:space="preserve">Realizar estudios y diseños para el reforzamiento Estructural en la infraestructura sede Rodrigo Lloreda Caicedo de la  IEO Luz Haydee Guerrero </t>
  </si>
  <si>
    <t>2040119D</t>
  </si>
  <si>
    <t xml:space="preserve">Realizar estudios y diseños para el reforzamiento Estructural en la infraestructura sede principal IEO el Diamante </t>
  </si>
  <si>
    <t>Adecuacion de la planta fisica de las sedes educativas de la comuna 15 del Municipio de Cali</t>
  </si>
  <si>
    <t>2040120A</t>
  </si>
  <si>
    <t>Adecuar las baterias sanitarias  Sede Alfonso Bonilla Naar de la I.E.O. Gabriel Garcia Marquez</t>
  </si>
  <si>
    <t>Adecuaciones realizadas en baterias sanitarias sede Alfonso Bonilla Naar</t>
  </si>
  <si>
    <t>2040120B</t>
  </si>
  <si>
    <t xml:space="preserve">Adecuar las baterias sanitarias  Sede Principal de la I.E.O. Carlos Holguin Mallarino </t>
  </si>
  <si>
    <t>Adecuaciones realizadas en baterias sanitarias sede principal IEO Carlos Holguin Mallarino</t>
  </si>
  <si>
    <t>Adecuación de la planta física en las sedes educativas de las IEO de la comuna 16 del municipio de Cali</t>
  </si>
  <si>
    <t>2040121A</t>
  </si>
  <si>
    <t>Adecuar el cerramiento sede Luis Enrique Montoya de la I.E.O. Rodrigo Lloreda Caicedo</t>
  </si>
  <si>
    <t>Cerramiento adecuado  Sede Luis Enrique Montoya</t>
  </si>
  <si>
    <t>2040121B</t>
  </si>
  <si>
    <t>Adecuar el laboratorio de la Sede Principal de la  I.E.O. Carlos Holmes Trujillo</t>
  </si>
  <si>
    <t>Laboratorio  adecuado ede Principal   Carlos Holmes Trujillo</t>
  </si>
  <si>
    <t>Desarrollo de estudios y Diseños para el reforzamiento estructural de las sedes educativas de la comuna 18 del Municipio de Cali</t>
  </si>
  <si>
    <t>2040123A</t>
  </si>
  <si>
    <t>Realizar estudios y diseños para el reforzamiento Estructural  Sede Francisco de Paula Santander  IEO Politecnico Municipal</t>
  </si>
  <si>
    <t>Estudios y diseños Realizados sede Francisco de Paula Santande</t>
  </si>
  <si>
    <t>2040123B</t>
  </si>
  <si>
    <t xml:space="preserve">Realizar estudios y diseños para el reforzamiento Estructural en la infraestructura Sede Magdalena Ortega IEO  La Esperanza </t>
  </si>
  <si>
    <t>Estudios y diseños Realizados sede Magdalena Ortega</t>
  </si>
  <si>
    <t>2040123C</t>
  </si>
  <si>
    <t xml:space="preserve"> Realizar estudios y diseños para el reforzamiento Estructural en la infraestructura Sede Principal de la  IEO Alvaro Echeverry  Perea</t>
  </si>
  <si>
    <t>Estudios y diseños Realizados sede principal IEO Alvaro Echeverry Perea</t>
  </si>
  <si>
    <t>2040123D</t>
  </si>
  <si>
    <t>Realizar estudios y diseños para el reforzamiento Estructural en la infraestructura Sede Templo del Saber  de la IEO Juan Pablo II</t>
  </si>
  <si>
    <t>Estudios y diseños Realizados sede Templo del Saber</t>
  </si>
  <si>
    <t>Adecuación de la Planta Física en las Sedes Educativas de las IEO de la Comuna 18 del Municipio de Cali</t>
  </si>
  <si>
    <t>2040158A</t>
  </si>
  <si>
    <t>Construir 2 Aulas en la  Sede Alvaro Escobar Navia  de la IEO Juan pablo II</t>
  </si>
  <si>
    <t xml:space="preserve">Aulas construidas Sede  Alvaro Escobar Navia </t>
  </si>
  <si>
    <t>2040158B</t>
  </si>
  <si>
    <t>Adecuar baterias sanitarias  Sede Luis Eduardo Nieto Caballero de la IEO Alvaro Echeverry Perea</t>
  </si>
  <si>
    <t xml:space="preserve">Baterias sanitarias adecuadas sede Luis Eduardo Nieto Caballero </t>
  </si>
  <si>
    <t>Adecuación de la planta física de la sede educativa principal de la IEO Golondrinas Comuna 65 del Municipio de Cali</t>
  </si>
  <si>
    <t xml:space="preserve">Construir aula  sede educativa principal de la IEO Golondrinas </t>
  </si>
  <si>
    <t xml:space="preserve">Aulas construidas Sede principal Golondrinas  </t>
  </si>
  <si>
    <t>Adecuación de la planta física de las sedes educativas de la IEO Pichinde de la Comuna 57 del Municipio de Cali</t>
  </si>
  <si>
    <t>Adecuar baterias sanitarias  Sede Sergio Cantillo de la IEO Pichinde</t>
  </si>
  <si>
    <t>Baterias sanitarias adecuadas Sede Sergio Cantillo</t>
  </si>
  <si>
    <t>Adecuación de la planta física de las sedes educativas de la IEO La Paz del Corregimiento La Castilla Comuna 62 del Municipio de Cali</t>
  </si>
  <si>
    <t>Adecuar la planta fiisica con Construir Aulas en la SedeSagrado Corazon de Jesus de la IEO La Paz</t>
  </si>
  <si>
    <t xml:space="preserve">Adecuaciones realizadas  SedeSagrado Corazon </t>
  </si>
  <si>
    <t>Adecuacion de la planta fisica de las Sedes Educativas del corregimiento 53 Pance del Municipio de Cali</t>
  </si>
  <si>
    <t>Construir muro de cerramiento de la Sede Laureano Gomez de la I.E. Pance</t>
  </si>
  <si>
    <t>Muros de cerramiento cosntruidos en la  Sede Laureano Gomez de la I.E. Pance</t>
  </si>
  <si>
    <t>Adecuacion de la planta fisica de las sedes educativas de la IEO Felidia de la Comuna 59 del municipio de Cali</t>
  </si>
  <si>
    <t xml:space="preserve">Adecuar el laboratorio de la Sede Educativa Jose Holguin Garces de la   IEO FELIDIA </t>
  </si>
  <si>
    <t>Laboratorio adecuado  Sede Educativa Jose Holguin Garces</t>
  </si>
  <si>
    <t>Adecuación de la planta física de las Sedes Educativas del corregimiento 63 La Paz del Municipio de Cali</t>
  </si>
  <si>
    <t>2040126A</t>
  </si>
  <si>
    <t>Adecuar la Casa del Granjero en la Sede Villa del Rosario   de la IEO La Paz</t>
  </si>
  <si>
    <t>Adecuaciones relizadas en la   Sede Educativa Villa del Rosario</t>
  </si>
  <si>
    <t>2040126B</t>
  </si>
  <si>
    <t xml:space="preserve"> Adecuar el restaurante Escolar en la  Sede Jorge Robledo  I.E.O. La Paz</t>
  </si>
  <si>
    <t xml:space="preserve">Restaurante adecuado  sede   Jorge Robledo  </t>
  </si>
  <si>
    <t>Desarrollo de estudios y Diseños para el reforzamiento estructural de las sedes educativas del Corregimiento 64 Montebello del Municipio de Cali</t>
  </si>
  <si>
    <t xml:space="preserve"> Realizar estudios y diseños para el reforzamiento Estructural en la infraestructura de la sede Educativa San Pedro Apostol IEO Montebello  </t>
  </si>
  <si>
    <t>Estudios y diseños Realizados sede San Pedro Apostol</t>
  </si>
  <si>
    <t>Adecuación de la infraestructura física en las sedes educativas del corregimiento 56 Los Andes del municipio de Cali</t>
  </si>
  <si>
    <t>Realizar adecuaciones   para el mejoramiento de ambientes escolares en las Sedes Educativas del Corregimiento 56 Los Andes</t>
  </si>
  <si>
    <t>Adecuaciones realizadas sede Educativas del Corregimiento 56 Los Andes</t>
  </si>
  <si>
    <t>Adecuación de la infraestructura física de las sedes educativas de la IEO La Leonera de la comuna 58 del municipio de Cali</t>
  </si>
  <si>
    <t xml:space="preserve">Adecuar las Instalaciones electricas  en la sede  educativa Jorge Eliecer Gaitan </t>
  </si>
  <si>
    <t xml:space="preserve">Instalaciones electricas adecuadas </t>
  </si>
  <si>
    <t>Adecuación de la infraestructura educativa en las Sedes Educativas de la Comuna 13 del Municipio de Cali</t>
  </si>
  <si>
    <t xml:space="preserve">Realizar interventoria a obras de adecuacion de baterias sanitarias </t>
  </si>
  <si>
    <t>Interventoria realizada</t>
  </si>
  <si>
    <t xml:space="preserve">Adecuación de la infraestructura educativa en las Sedes Educativas de la Comuna 13 del Municipio de Cali </t>
  </si>
  <si>
    <t xml:space="preserve">Adecuar las baterias sanitarias en la sede principal IEO Luz Haydee Guerrero </t>
  </si>
  <si>
    <t>Baterias sanitarias adecuadas en  IEO Luz Haydee Guerrero Sede Principal</t>
  </si>
  <si>
    <t xml:space="preserve">Licitacion en proceso de ejecucion </t>
  </si>
  <si>
    <t>Adecuación del sistema de acueducto y alcantarillado de las sedes educativas de la comuna 2 del Municipio de Cali</t>
  </si>
  <si>
    <t>Adecuar  el sistema de acueducto y alcantarillado de la sede educativa Republica de Francia</t>
  </si>
  <si>
    <t>Sistema de acueducto y alcantarillado adecuado de la  sede republica de francia</t>
  </si>
  <si>
    <t>Adquisición de predios aledaños para ampliar la Sede Principal de la IEO Técnico Industrial Ciudadela Decepaz Comuna 21 Municipio de Cali</t>
  </si>
  <si>
    <t>Adquirir  Predios  en la institucion educativa tecnica ciudadela Desepaz - sede principal</t>
  </si>
  <si>
    <t>Predios adquiridos en la institucion educativa tecnica ciudadela Desepaz - sede principal</t>
  </si>
  <si>
    <t xml:space="preserve"> Licitacion proyecto de la vigencia 2016</t>
  </si>
  <si>
    <t>Adecuación de la planta física de las sedes educativas de la IEO Montebello de la Comuna 64 del Municipio de Cali</t>
  </si>
  <si>
    <t xml:space="preserve">Interventoria de obra realizada </t>
  </si>
  <si>
    <t xml:space="preserve">Proyecto en ejecucion </t>
  </si>
  <si>
    <t xml:space="preserve">Adecuación de la planta física de las sedes educativas de la IEO Montebello de la Comuna 64 del Municipio de Cali </t>
  </si>
  <si>
    <t xml:space="preserve">Adecuar baterias sanitarias sede San Pedro Apostol de la IEO montebello </t>
  </si>
  <si>
    <t>baterias sanitarias adecuadas de la IEO Montebello sede San Pedro Apostol</t>
  </si>
  <si>
    <t xml:space="preserve">Licitacion  proyecto de la vigencia 2016. </t>
  </si>
  <si>
    <t>Adecuación de la planta física en las sedes educativas de la Comuna 18 del Municipio de Cali</t>
  </si>
  <si>
    <t>Realizar 8 adecuaciones a Sedes educativas  para facilitar el acceso a presonas en condiciones de discapacidad</t>
  </si>
  <si>
    <t>Sedes educativas con adecuaciones realizadas para facilitar el acceso a presonas en condiciones de discapacidad</t>
  </si>
  <si>
    <t xml:space="preserve">El proyecto de la vigencia 2016. En ejecucion </t>
  </si>
  <si>
    <t>Intervenciones con nueva infraestructura para las sedes educativas</t>
  </si>
  <si>
    <t>Construccion de aulas nuevas en las Instituciones Educativas Oficiales del municipio Santiago de Cali</t>
  </si>
  <si>
    <t xml:space="preserve">Realizar  intervenciones en construccion de aulas nuevas  a 14  sedes   educativas Oficiales (vigencias futuras </t>
  </si>
  <si>
    <t xml:space="preserve">Intervenciones  realizadas en construccion de Aulas   alas Sedes educativas </t>
  </si>
  <si>
    <t xml:space="preserve">Proyecto en ejecucion, vigencias futuras </t>
  </si>
  <si>
    <t>Construcción de Sedes Educativas nuevas en el Municipio de Santiago de Cali</t>
  </si>
  <si>
    <t xml:space="preserve">Proyecto de Emprestito </t>
  </si>
  <si>
    <t>2047306A</t>
  </si>
  <si>
    <t xml:space="preserve">Adquirir 3  predios para la Construcción de Sedes Educativas nuevas </t>
  </si>
  <si>
    <t xml:space="preserve">Predios adquiridos </t>
  </si>
  <si>
    <t>2047306B</t>
  </si>
  <si>
    <t xml:space="preserve">Construir  1 Sede  Educativa </t>
  </si>
  <si>
    <t xml:space="preserve">Sedes Educativas  construidas </t>
  </si>
  <si>
    <t>2047306C</t>
  </si>
  <si>
    <t>Realizar estudios de preinversión para la construcción de Sedes Nuevas en el Municipio de Santiago de Cali.</t>
  </si>
  <si>
    <t xml:space="preserve"> Sedes con diseños  realizados </t>
  </si>
  <si>
    <t>Construccion de infraestructura fisica en las sedes educativas oficales del municipio de Santiago de Cali</t>
  </si>
  <si>
    <t xml:space="preserve">Proyecto de emprestito. sin informacion por falta de reporte </t>
  </si>
  <si>
    <t>Secretaria Municipal de Educacion-sub secretaria de Planeacion Sectorial</t>
  </si>
  <si>
    <t>2047302A</t>
  </si>
  <si>
    <t xml:space="preserve">Intervenir con Infraestructura Nueva 8 sedes educativas Oficiales </t>
  </si>
  <si>
    <t>Sedes Educativas Oficiales con infraestructura Nueva</t>
  </si>
  <si>
    <t>2047302B</t>
  </si>
  <si>
    <t>Realizar estudios de preinversión para construcción de infraestructura nueva en 15  Sedes educativas Oficiales.</t>
  </si>
  <si>
    <t xml:space="preserve">Sedes Educativas  con estudios y diseños </t>
  </si>
  <si>
    <t xml:space="preserve">Centros de Desarrollo Infantil construidos </t>
  </si>
  <si>
    <t xml:space="preserve">pr </t>
  </si>
  <si>
    <t xml:space="preserve">Construcion de Centros de Desarrollo Infantil </t>
  </si>
  <si>
    <t xml:space="preserve">Proyecto de emprestito  sin informacion por falta de reporte </t>
  </si>
  <si>
    <t>2047304A</t>
  </si>
  <si>
    <t xml:space="preserve">Construir 1 Centros de Desarrollo Infantil en Santiago de Cali </t>
  </si>
  <si>
    <t>Centros de Desarrollo Infantil Construidos</t>
  </si>
  <si>
    <t>2047304B</t>
  </si>
  <si>
    <t>Realizar estudios de preinversión para la construcción de Centros de Desarrollo Infantil en el Municipio de Santiago de Cali.</t>
  </si>
  <si>
    <t xml:space="preserve">Centros de Desarrollo Infantil con diseños </t>
  </si>
  <si>
    <t>Instituciones Educativas Oficiales dotadas con mobiliario escolar, materiales y suministros</t>
  </si>
  <si>
    <t>Dotacion de equipos,material didactico,insumos y suministros para las instituciones educativas oficialesdel Municipio Santiago de Cali</t>
  </si>
  <si>
    <t xml:space="preserve">Secretaria Municipal de Educacion-sub secretaria Administrativa y financiera </t>
  </si>
  <si>
    <t>2039871A</t>
  </si>
  <si>
    <t>Dotar 91 Instituciones Educativas Oficiales con  Mobiliarios escolares</t>
  </si>
  <si>
    <t>IEO dotadas con Mobiliarios escolares</t>
  </si>
  <si>
    <t>2039871B</t>
  </si>
  <si>
    <t>Dotar 7 IEO con  Equipos de laboratorio.</t>
  </si>
  <si>
    <t>Laboratorios dotados a las IEO</t>
  </si>
  <si>
    <t>2039871C</t>
  </si>
  <si>
    <t>Dotar 41 IEO de materiales y suministros</t>
  </si>
  <si>
    <t>IEO dotadas con materiales y suministros</t>
  </si>
  <si>
    <t>2039871D</t>
  </si>
  <si>
    <t>licitacion</t>
  </si>
  <si>
    <t>Dotar 13 Equipos de laboratorios  a las IEO</t>
  </si>
  <si>
    <t>2039871E</t>
  </si>
  <si>
    <t>2039871F</t>
  </si>
  <si>
    <t>Dotar 3 IEO  con implementos deportivos</t>
  </si>
  <si>
    <t xml:space="preserve"> IEO dotadas con implementos deportivos</t>
  </si>
  <si>
    <t>Dotaciòn de equipos a las sedes educativas de las IEO de la Comuna 14 del Municipio de Santiago de Cali</t>
  </si>
  <si>
    <t>Dotar con 1 Equipo de sonido la sede educativa Monseñor Ramon Arcila</t>
  </si>
  <si>
    <t>Sede monseñor Arcila con equipo de Sonido dotado</t>
  </si>
  <si>
    <t>Dotación  de mobiliario escolar, materiales y suministros a las Sedes Educativas de la comuna 16 del Municipio de Cali</t>
  </si>
  <si>
    <t>Dotar con 149 pupitres unipersonales a la IEO Rodrigo Lloreda Caicedo sede principal</t>
  </si>
  <si>
    <t>Pupitres unipersonales dotadosa la IEO Rodrigo Lloreda Caicedo sede principal</t>
  </si>
  <si>
    <t>Plataforma de Gestión Educativa, incluyendo elementos LMS, LCMS, componentes de comunicación y administración, que brinda un componente virtual al fortalecimiento de la calidad educativa</t>
  </si>
  <si>
    <t>Implementación de la plataforma de gestión educativa en las IEO del municipio de Santiago de Cali</t>
  </si>
  <si>
    <t>2040142A</t>
  </si>
  <si>
    <t>Caracterizaciones de la gestion educativa de la SEM fortaleciendo la calidad educativa elaborado</t>
  </si>
  <si>
    <t>Caracterización de la gestion educatica elaborado</t>
  </si>
  <si>
    <t>2040142B</t>
  </si>
  <si>
    <t>Identificacion de necesidades a traves de la tecnologia elaborado</t>
  </si>
  <si>
    <t>Procedimientos pedagogicos identificadas</t>
  </si>
  <si>
    <t>2040142C</t>
  </si>
  <si>
    <t>Plataforma P.G.E. Implementada</t>
  </si>
  <si>
    <t>Implementacion de la plataforma de gestion educativa</t>
  </si>
  <si>
    <t>2040142D</t>
  </si>
  <si>
    <t>Evaluacion del mejoramiento Continuo de los aplicativos multimedios desarrollados</t>
  </si>
  <si>
    <t>Aplicativos multimedios desarrollados</t>
  </si>
  <si>
    <t>Instituciones educativas oficiales fortalecidas en gestión tecnológica</t>
  </si>
  <si>
    <t>Mejoramiento de las TIC en el sector educativo oficial en el municipio de Santiago de Cali</t>
  </si>
  <si>
    <t>2040003A</t>
  </si>
  <si>
    <t>Crear un Sistema de información articulado a la plataforma educativa</t>
  </si>
  <si>
    <t>Sistema de información articulado a la plataforma educativa</t>
  </si>
  <si>
    <t xml:space="preserve">Secretaria Municipal de Educacion-sub secretaria de Planeacion Sectorial </t>
  </si>
  <si>
    <t>2040003B</t>
  </si>
  <si>
    <t>Prestar 2 Servicios de conectividad a las IEO</t>
  </si>
  <si>
    <t>Servicio de conectividad prestado</t>
  </si>
  <si>
    <t>En jecución</t>
  </si>
  <si>
    <t>2040003C</t>
  </si>
  <si>
    <t>Adquirir para las 91 IEO licencias de software</t>
  </si>
  <si>
    <t>IEO con adquisición de licencias de software</t>
  </si>
  <si>
    <t xml:space="preserve">El recurso se encuentra en CDPy en proceso de contratación </t>
  </si>
  <si>
    <t>2040003D</t>
  </si>
  <si>
    <t>Realizar 20000 Mantenimientos del hardware de las IEO  y SEM</t>
  </si>
  <si>
    <t>Mantenimiento del hardware de las IEO  y SEM realizado</t>
  </si>
  <si>
    <t>2040003E</t>
  </si>
  <si>
    <t>Adquirir 5 Equipos tecnologicos en la SEM</t>
  </si>
  <si>
    <t>Equipos tecnologicos adquiridos en la SEM</t>
  </si>
  <si>
    <t>2040003F</t>
  </si>
  <si>
    <t xml:space="preserve">Apoyar a las 91 IEO y la SEM en el uso de las TIC y soporte técnico </t>
  </si>
  <si>
    <t>IEO  apoyadas en el uso de las TIC y soporte técnico SEM</t>
  </si>
  <si>
    <t xml:space="preserve">Mejoramiento de las TIC en el sector educativo oficial en el municipio de Santiago de Cali </t>
  </si>
  <si>
    <t xml:space="preserve">Licitación </t>
  </si>
  <si>
    <t>Adquirir equipos de computo para la Secretaría de Educación Municipal sede central.</t>
  </si>
  <si>
    <t>Equipos de computo adquiridos</t>
  </si>
  <si>
    <t>Fortalecimiento de la Gestión Tecnológica de las Sedes Educativas Oficiales del Municipio de Cali</t>
  </si>
  <si>
    <t>2047316A</t>
  </si>
  <si>
    <t xml:space="preserve"> Implementar en 100 sedes educativas una red GPON para la interconexión de las IEO con la Red Municipal Integrada - REMI</t>
  </si>
  <si>
    <t>Sedes Educativas oficiales conectadas con la Red Municipal Integrada - REMI</t>
  </si>
  <si>
    <t xml:space="preserve">Proyecto de empréstito,sin ejecución </t>
  </si>
  <si>
    <t>2047316B</t>
  </si>
  <si>
    <t xml:space="preserve"> Mejorar la infraestructura física y lógica de las IEO para la conectividad </t>
  </si>
  <si>
    <t>Sedes Educativas Oficiales con infraestructura física y lógica mejorada</t>
  </si>
  <si>
    <t>Instituciones Educativas Oficiales que incorporan en el PEI el enfoque de género y no violencia contra las mujeres.</t>
  </si>
  <si>
    <t>Fortalecimiento en equidad y género a las Instituciones Educativas Oficiales del municipio de Santiago de Cali</t>
  </si>
  <si>
    <t>2040166A</t>
  </si>
  <si>
    <t xml:space="preserve">Realizar en 3 IEO caracterizacion en el PEI del enfoque de género y de no violencias contra las mujeres </t>
  </si>
  <si>
    <t xml:space="preserve"> IEO con caracterizacion en el PEI de enfoque de género y de no violencias contra las mujeres</t>
  </si>
  <si>
    <t>2040166B</t>
  </si>
  <si>
    <t>Realizar formación a 30 Docentes en enfoque de género y de no violencias contra las mujeres</t>
  </si>
  <si>
    <t>Docentes formados en enfoque de género y de no violencias contra las mujeres</t>
  </si>
  <si>
    <t>2040166C</t>
  </si>
  <si>
    <t>Formar a 600 Estudiantes en enfoque de género y de no violencias contra las mujeres</t>
  </si>
  <si>
    <t>Estudiantes formados en enfoque de género y de no violencias contra las mujeres</t>
  </si>
  <si>
    <t>2040166D</t>
  </si>
  <si>
    <t>Desarrollar 3 estratetegia pedagogicas para prevencion de violencoia contra la mujer en las IEO</t>
  </si>
  <si>
    <t>Estrategias realizadas</t>
  </si>
  <si>
    <t>2040166E</t>
  </si>
  <si>
    <t xml:space="preserve">Ealborar 3 documentos de incorporacion del enfoque de género y de no violencias contra las mujeresen el
PEI de las IEO </t>
  </si>
  <si>
    <t>Documento de incorporacion  elaborado</t>
  </si>
  <si>
    <t>Instituciones Educativas oficiales que promueven estilos de Vida saludable y la protección del ambiente, a través de los proyectos escolares ambientales -PRAE</t>
  </si>
  <si>
    <t xml:space="preserve">Fortalecimiento de la educación ambiental y estilos de vida saludable articulados a los proyectos escolares ambientales -PRAES en las Instituciones Educativas Oficiales del Municipio de Santiago de Cali </t>
  </si>
  <si>
    <t>2040160A</t>
  </si>
  <si>
    <t xml:space="preserve"> Promover la protección del ambiente a través de los proyectos escolares ambientales - PRAE y sus componentes en las 30 IEO</t>
  </si>
  <si>
    <t xml:space="preserve"> IEO que promueven la protección del medio ambiente a través de los PRAES</t>
  </si>
  <si>
    <t>2040160B</t>
  </si>
  <si>
    <t>Articular   los estilos de vida saludable y la educación ambiental a través de los proyectos ambientales escolares -PRAES- en las 30 IEO</t>
  </si>
  <si>
    <t>IEO con estilos de vida saludable y educacion ambiental articulados a través de los PRAES</t>
  </si>
  <si>
    <t>4104004</t>
  </si>
  <si>
    <t>Una educación al compás de la innovación e inserta en la sociedad del conocimien</t>
  </si>
  <si>
    <t>Estudiantes beneficiados con programas de articulación entre la media y la educación terciaria.</t>
  </si>
  <si>
    <t>Fortalecimiento de la articulación de la educación media con la educación superior para el desarrollo humano en el municipio de Cali</t>
  </si>
  <si>
    <t>2040079A</t>
  </si>
  <si>
    <t>Formar a 845 estudiantes de grado 11, en programas tècnicos profesionales.</t>
  </si>
  <si>
    <t>Estudiantes de grado 11 de las Instituciones Educativasd Oficiales, formados en programas tècnicos profesionales</t>
  </si>
  <si>
    <t xml:space="preserve">El proyecto fue eliminado </t>
  </si>
  <si>
    <t>2040079B</t>
  </si>
  <si>
    <t>Formar a 154 estudiantes de grado 10, en programas tècnicos profesionales.</t>
  </si>
  <si>
    <t>Estudiantes formados en Programas tècnicos profesionales</t>
  </si>
  <si>
    <t>2040079C</t>
  </si>
  <si>
    <t>Acompañar 20 Propuestas en la articulaciòn a la educaciòn terciaria para  estudiantes de grado 10 y 11en las Instituciones Educativas Oficiales</t>
  </si>
  <si>
    <t>Propuestas en articulaciòn a la educaciòn terciaria con acompañamiento</t>
  </si>
  <si>
    <t>Fortalecimiento de la articulación de la educación media con la educación terciaria del municipio de Santiago de Cali</t>
  </si>
  <si>
    <t>2047301A</t>
  </si>
  <si>
    <t>Formar 691 Estudiantes de grados 11 de IEO en programas tecnicos profesionales</t>
  </si>
  <si>
    <t>Estudiantes de grados 11 de IEO formados en programas tecnicos profesionales</t>
  </si>
  <si>
    <t>Se encuentra en estudios previos</t>
  </si>
  <si>
    <t>2047301B</t>
  </si>
  <si>
    <t xml:space="preserve">Formar 154 Estudiantes de grados 10 de IEO en programas tecnicos profesionales </t>
  </si>
  <si>
    <t xml:space="preserve">Estudiantes de grados 10 de IEO matriculados en programas tecnicos profesionales </t>
  </si>
  <si>
    <t>2047301C</t>
  </si>
  <si>
    <t>Realizar acompañamiento a la implementación del proceso de articulación de estudiantes de grado décimo y undecimo de las ie con la educación terciaria</t>
  </si>
  <si>
    <t>Acompañamiento realizado</t>
  </si>
  <si>
    <t>Fortalecimiento de la educación terciaria de los estudiantes de las instituciones educativas del municipio de Santiago de Cali</t>
  </si>
  <si>
    <t>2040152A</t>
  </si>
  <si>
    <t xml:space="preserve">Formar a  68 Jovenes egresados de las instituciones educativas en programas de educacion terciaria en Tecnico o Tecnologico , </t>
  </si>
  <si>
    <t>Jovenes egresados de las instituciones educativas, formados en programas de educacion terciaria en Tecnico o Tecnologico</t>
  </si>
  <si>
    <t>2040152B</t>
  </si>
  <si>
    <t>Formar a  47 Jovenes egresados de las instituciones educativas en programas de educacion terciaria en nivel Profesional</t>
  </si>
  <si>
    <t>Jovenes egresados de las instituciones educativas, formados  en programas de educacion terciaria en nivel Profesional</t>
  </si>
  <si>
    <t>Proyectos pedagógicos productivos implementados en las instituciones educativas oficiales</t>
  </si>
  <si>
    <t>Fortalecimiento  de los proyectos productivos pedagógicos en las IEO del Municipio de Santiago de Cali</t>
  </si>
  <si>
    <t>2040144A</t>
  </si>
  <si>
    <t>Capacitar 20 Docentes con  herramientas pedagógicas productivas y de emprendimiento educativo</t>
  </si>
  <si>
    <t>Docentes Capacitados  con herramientas pedagógicas productivas y de emprendimiento educativo</t>
  </si>
  <si>
    <t>2040144B</t>
  </si>
  <si>
    <t>Realizar 20 Proyectos productivos pedagógicos</t>
  </si>
  <si>
    <t>Proyectos productivos pedagógicos realizados</t>
  </si>
  <si>
    <t>2040144C</t>
  </si>
  <si>
    <t>Realizar 1 Socialización de proyectos productivos pedagógicos</t>
  </si>
  <si>
    <t>Socialización de proyectos productivos pedagógicos</t>
  </si>
  <si>
    <t>Instituciones educativas que fortalecen el inglés a través de estrategias curriculares validadas institucionalmente</t>
  </si>
  <si>
    <t>Fortalecimiento del bilingúismo en las Instituciones Educativas en el Municipio Santiago de Cali</t>
  </si>
  <si>
    <t xml:space="preserve">2039992A </t>
  </si>
  <si>
    <t xml:space="preserve">Acompañar a 30  IEO en estrategias curriculares </t>
  </si>
  <si>
    <t xml:space="preserve">IEO acompañadas en estrategias curriculares </t>
  </si>
  <si>
    <t>2039992B</t>
  </si>
  <si>
    <t xml:space="preserve">Realizar un documento diagnostico a docentes que enseñan ingles </t>
  </si>
  <si>
    <t xml:space="preserve">Documento diagnostico realizado </t>
  </si>
  <si>
    <t>2039992C</t>
  </si>
  <si>
    <t xml:space="preserve">Formar a 152 docentes en aspectos linguisticos,pedagogico y curriculares para la enseñanza del ingles </t>
  </si>
  <si>
    <t xml:space="preserve">docentes formados  en aspectos lingúisticos </t>
  </si>
  <si>
    <t>20399992D</t>
  </si>
  <si>
    <t xml:space="preserve">Fortalecer la Red docentes de lenguas extranjeras </t>
  </si>
  <si>
    <t xml:space="preserve">Red de docentes fortalecidas </t>
  </si>
  <si>
    <t>20399992E</t>
  </si>
  <si>
    <t xml:space="preserve">Formar 16 docentes en frances </t>
  </si>
  <si>
    <t xml:space="preserve">Docentes formados en frances </t>
  </si>
  <si>
    <t>2039992F</t>
  </si>
  <si>
    <t xml:space="preserve">Capacitar 15 docentes en aspectospedagogicos para la enseñanza del inglés a docentes </t>
  </si>
  <si>
    <t xml:space="preserve">Docentes capacitados en aspectos pedagogicos </t>
  </si>
  <si>
    <t>Docentes y Directivos Docentes con acompañamiento didáctico y curricular en estrategias pedagógicas mediadas por TIC.</t>
  </si>
  <si>
    <t>Consolidación de uso y apropiación de las TIC para el desarro de estrategias pedagogicas mediadas por TIC en el Municipio Santiago de Cali</t>
  </si>
  <si>
    <t>2040129A</t>
  </si>
  <si>
    <t xml:space="preserve">Acompañar a 100 docentes y directivos docentes en las TIC para el desarrollo de practicas en el aula </t>
  </si>
  <si>
    <t xml:space="preserve"> Apropiaciones  mediadas por TIC realizadas</t>
  </si>
  <si>
    <t xml:space="preserve">No ha iniciado Ejecución </t>
  </si>
  <si>
    <t>2040129B</t>
  </si>
  <si>
    <t xml:space="preserve">Promover la participación de 50 docentes en las comunidades de práctica </t>
  </si>
  <si>
    <t xml:space="preserve">Docentes participando en comunidades de prractica </t>
  </si>
  <si>
    <t>Instituciones Educativas oficiales con semilleros TIC funcionando</t>
  </si>
  <si>
    <t>Apoyo al acceso de las TIC en las Instituciones educativas Oficiales del Municipio de Santiago de Cali</t>
  </si>
  <si>
    <t>Implementación  de Semilleros TIC, en las IEO formandos en soportes y mantenimiento de Infraestructura TIC</t>
  </si>
  <si>
    <t>Semilleros implementados en las IEO</t>
  </si>
  <si>
    <t>Conformación de Semilleros TIC en las Instituciones Educativas Oficiales - Mi Comunidad es Escuela del Municipio de Santiago de Cali</t>
  </si>
  <si>
    <t>2047307A</t>
  </si>
  <si>
    <t>Conformar la estrategias de formación a los semilleros TIC</t>
  </si>
  <si>
    <t>Semilleros TIC conformados en las IEO</t>
  </si>
  <si>
    <t>2047307B</t>
  </si>
  <si>
    <t>Implementar estrategia de  formación a los semilleros TIC</t>
  </si>
  <si>
    <t>Estrategia de formación a los semilleros TIC implementada</t>
  </si>
  <si>
    <t>2047307C</t>
  </si>
  <si>
    <t xml:space="preserve"> Semilleros TIC articulados con Mesa de Servicios </t>
  </si>
  <si>
    <t xml:space="preserve">Semilleros TIC articulados </t>
  </si>
  <si>
    <t>Política pública de bilingüismo formulada</t>
  </si>
  <si>
    <t>Política pública de bilingüismo implementada</t>
  </si>
  <si>
    <t>Implementación de la política pública para el fortalecimiento del bilinguismo en el municipio de Santiago de Cali</t>
  </si>
  <si>
    <t>2040145A</t>
  </si>
  <si>
    <t>Realizar 6  Jornadas de  divulgación de la política pública  del bilinguismo</t>
  </si>
  <si>
    <t xml:space="preserve"> Jornadas de divulgación realizadas</t>
  </si>
  <si>
    <t>2040145B</t>
  </si>
  <si>
    <t>Realizar 3 Jornadas de implementación de la polìtica pública de bilingüismo diseñadas</t>
  </si>
  <si>
    <t>Jornadas de implementación realizadas</t>
  </si>
  <si>
    <t>2040145C</t>
  </si>
  <si>
    <t>Públicar 1  Documento de Política pública de bilingüismo - versión 2 publicado.</t>
  </si>
  <si>
    <t xml:space="preserve"> Documentos publicados </t>
  </si>
  <si>
    <t>4106</t>
  </si>
  <si>
    <t>Lucha contra la pobreza extrema</t>
  </si>
  <si>
    <t>4106002</t>
  </si>
  <si>
    <t>Seguridad alimentaria y nutricional.</t>
  </si>
  <si>
    <t xml:space="preserve">Estudiantes de las Instituciones Educativas Oficiales beneficiados con Programa de Alimentación Escolar </t>
  </si>
  <si>
    <t>Fortalecimiento del Programa de Alimentación Escolar en el Municipio de Santiago de Cali</t>
  </si>
  <si>
    <t>2040045A</t>
  </si>
  <si>
    <t xml:space="preserve">Suministrar el  complemento alimentario a 166,315 estudiantes </t>
  </si>
  <si>
    <t xml:space="preserve">Estudiantes de las IEO beneficiados con suministro de raciones alimenticias </t>
  </si>
  <si>
    <t>Se atienden 156.000 estudiantes a la fecha</t>
  </si>
  <si>
    <t>2040045B</t>
  </si>
  <si>
    <t xml:space="preserve">Suministrar almuerzo a los estudiantes de Jornada Unica </t>
  </si>
  <si>
    <t xml:space="preserve">Estudiantes de las IEO  beneficiados con almuerzos </t>
  </si>
  <si>
    <t>Se atienden a la fecha 17,102 estudiantes de jornada unica</t>
  </si>
  <si>
    <t>2040045C</t>
  </si>
  <si>
    <t>Realizar el 100% de acompañamiento al desarrollo del  Programa de Alimentación Escolar - PAE</t>
  </si>
  <si>
    <t>Porcentaje de acompañamiento realizado al PAE</t>
  </si>
  <si>
    <t>Se encuentra en ejecución</t>
  </si>
  <si>
    <t>Cali progresa en paz, con seguridad y cultura ciudadana</t>
  </si>
  <si>
    <t>4302</t>
  </si>
  <si>
    <t>Paz y derechos humanos</t>
  </si>
  <si>
    <t>4302001</t>
  </si>
  <si>
    <t>Garantía de derechos humanos</t>
  </si>
  <si>
    <t>Acceso y permanencia de los jóvenes vinculados al Sistema de Responsabilidad Penal para Adolescentes que soliciten atención educativa</t>
  </si>
  <si>
    <t>Apoyo psicosocial para los jovenes del sistema de responsabilidad penal  del municipio de santiago de cali</t>
  </si>
  <si>
    <t>2040147A</t>
  </si>
  <si>
    <t>Realizar apoyo psicosocial a 200 jóvenes con medidas privativas de la libertad orientado al aprendizaje</t>
  </si>
  <si>
    <t>Jóvenes con apoyo psicosocial en el aula</t>
  </si>
  <si>
    <t>2040147B</t>
  </si>
  <si>
    <t>Suministrar 200 paquetes escolares a  los jóvenes con medidas privativas de la libertad</t>
  </si>
  <si>
    <t>Paquetes escolares entregados</t>
  </si>
  <si>
    <t>2040147C</t>
  </si>
  <si>
    <t>Formar 25 docentes de las IEO para la atención de los jóvenes con medidas privativas de la libertad</t>
  </si>
  <si>
    <t>Docentes formados</t>
  </si>
  <si>
    <t>2040147D</t>
  </si>
  <si>
    <t>Dotar 70 material pedagógico con enfoque diferencial para el aprendizaje de los jóvenes con medidas preventivas de la libertad</t>
  </si>
  <si>
    <t>Material pedagógico entregado</t>
  </si>
  <si>
    <t>4302002</t>
  </si>
  <si>
    <t>Cultura de paz y reconciliación</t>
  </si>
  <si>
    <t xml:space="preserve">Instituciones educativas oficiales que implementan programas de formación ciudadana y construcción de paz </t>
  </si>
  <si>
    <t>Formación en pedagogia y didacticas para los derechos humanos de ciudadania, paz y construcción de ambientes protectores de los derechos humanos en las ieo del municipio de santiago de cali</t>
  </si>
  <si>
    <t>2040148A</t>
  </si>
  <si>
    <t>Caracterizar 17  Instituciones educativas oficiales sobre las percepciones de los estudiantes sobre sexualidad y construcción de ciudadanía</t>
  </si>
  <si>
    <t xml:space="preserve"> Instituciones educativas oficiales  con caracterización de educación para la sexualidad y construcción de ciudadania</t>
  </si>
  <si>
    <t>2040148B</t>
  </si>
  <si>
    <t xml:space="preserve">Desarrollar  en 17  Instituciones educativas oficiales estratégias en  formaciòn lùdico creativa en educaciòn para la sexuailidad y construcciòn de ciudadania  </t>
  </si>
  <si>
    <t xml:space="preserve"> Instituciones educativas oficiales con estratègias desarrolladas en  formaciòn lùdico creativa en educaciòn para la sexuailidad y construcciòn de ciudadania  </t>
  </si>
  <si>
    <t>Instituciones educativas oficiales que implementan la cátedra de paz</t>
  </si>
  <si>
    <t>Implementación de la cátedra de paz en las IEO del Municipio de Santiago de Cali</t>
  </si>
  <si>
    <t>2040149A</t>
  </si>
  <si>
    <t>Implementar en 5 Instituciones educativas oficiales un proceso de autoformación para la Paz y los DDHH</t>
  </si>
  <si>
    <t xml:space="preserve"> Instituciones educativas oficiales que participan del proceso de autoformación</t>
  </si>
  <si>
    <t>2040149B</t>
  </si>
  <si>
    <t>Asesorar 5 Instituciones educativas oficiales sobre la creación de la malla curricular de la cátedra de Paz</t>
  </si>
  <si>
    <t xml:space="preserve"> Instituciones educativas oficiales que participan del proceso de asesoria sobre la creación de la malla curricular de la cátedra de paz </t>
  </si>
  <si>
    <t>2040149C</t>
  </si>
  <si>
    <t>Acompañar 5 Instituciones educativas oficiales  la realización de Iniciativas pedagógicas de estudiantes y docentes para la construcción de la Cultura de Paz</t>
  </si>
  <si>
    <t xml:space="preserve"> Instituciones educativas oficiales con iniciativas pedagógicas acompañadas</t>
  </si>
  <si>
    <t>2040149D</t>
  </si>
  <si>
    <t>Implementar red de semilleros de investigación</t>
  </si>
  <si>
    <t xml:space="preserve"> Instituciones educativas oficiales  que participan en la implementación de una red de semilleros de investigación </t>
  </si>
  <si>
    <t>Instituciones educativas oficiales que implementan el modelo de justicia restaurativa</t>
  </si>
  <si>
    <t xml:space="preserve">Implementación del modelo de justicia restaurativa en las Instituciones Educativas del Municipio del Santiago de Cali </t>
  </si>
  <si>
    <t>2040150A</t>
  </si>
  <si>
    <t>Realizar el diseño de un modelo de justicia restaurativa para las IEO</t>
  </si>
  <si>
    <t>Diseño del modelo de justicia restaurativa realizado</t>
  </si>
  <si>
    <t>2040150B</t>
  </si>
  <si>
    <t>Formar a docentes de 15 IEO en educación para la paz y fundamentos de la justicia restaurativa</t>
  </si>
  <si>
    <t xml:space="preserve"> IEO con docentes formados en educación para la paz y fundamentos de la justicia restaurativa </t>
  </si>
  <si>
    <t>2040150C</t>
  </si>
  <si>
    <t>Realizar encuentro municipal de experiencias en prácticas restaurativas con las IEO</t>
  </si>
  <si>
    <t>4302003</t>
  </si>
  <si>
    <t>Reintegración social y económica de desvinculados y desmovilizados del conflicto</t>
  </si>
  <si>
    <t>Atención a la población adulta desvinculada del conflicto armado matriculada en el sector educativo.</t>
  </si>
  <si>
    <t>Fortalecimiento de la atención a la población adulta desvinculada del conflicto armado matriculada en el sector educativo en el Municipio de Santiago de Cali</t>
  </si>
  <si>
    <t xml:space="preserve">Capacitar a 60 docentes en estrategias de atención a población desmovilizada en proceso de reintegración </t>
  </si>
  <si>
    <t>docentes capacitados en estrategias de atención a población desmovilizada en proceso de reintegración</t>
  </si>
  <si>
    <t>4304</t>
  </si>
  <si>
    <t>Atención Integral a las víctimas del conflicto armado</t>
  </si>
  <si>
    <t>4304002</t>
  </si>
  <si>
    <t>Asistencia y Atención a Víctimas</t>
  </si>
  <si>
    <t>Acceso y permanencia de los estudiantes víctimas del conflicto armado interno matriculados en las Instituciones Educativas Oficiales</t>
  </si>
  <si>
    <t>Mejoramiento de los procesos de atención educativa a victimas del conflicto armado interno en el municipio de Santiago de Cali</t>
  </si>
  <si>
    <t>2039982A</t>
  </si>
  <si>
    <t>Suministrar paquetes escolares a 10.396 estudiantes  víctimas del conflicto armado interno matriculados en las IEO</t>
  </si>
  <si>
    <t xml:space="preserve">Estudiantes victimas del conflicto beneficiados </t>
  </si>
  <si>
    <t xml:space="preserve">Actividad eliminada </t>
  </si>
  <si>
    <t>2039982B</t>
  </si>
  <si>
    <t xml:space="preserve">Formar a 95 docentes  en estrategias de atención a víctimas </t>
  </si>
  <si>
    <t xml:space="preserve">Docentes capacitados en estrategias de atención a víctimas </t>
  </si>
  <si>
    <t>2039982C</t>
  </si>
  <si>
    <t xml:space="preserve">Fortalecer y publicar  la ruta de atención educativa a la población vulnerable y víctima del conflicto armado interno </t>
  </si>
  <si>
    <t xml:space="preserve">Ruta de atención fortalecida y publicada </t>
  </si>
  <si>
    <t>2039982D</t>
  </si>
  <si>
    <t xml:space="preserve">socializar las estrategias de atencióneducativa a victimas del conflicto armado interno </t>
  </si>
  <si>
    <t xml:space="preserve">estrategias de atención educativa a victimas socializadas </t>
  </si>
  <si>
    <t>2039982E</t>
  </si>
  <si>
    <t>Suministrar 3.170 uniformes escolares para estudiantes  victima del conflicto armado</t>
  </si>
  <si>
    <t xml:space="preserve">estudiantes victimas del conflicto armado con uniformes suministrados </t>
  </si>
  <si>
    <t>Mejoramiento de los procesos de atención educativa a victimas del conflicto armado interno en el municipio de Santiago de Cali, licitación</t>
  </si>
  <si>
    <t xml:space="preserve"> Suministrar paquetes escolares a las IEO que atienden población víctima del conflicto armado interno</t>
  </si>
  <si>
    <t xml:space="preserve">licitación </t>
  </si>
  <si>
    <t>los recursos son 2016, pasaron como licitacion en curso y se encuentra en  ejecución a través del contrato 4143.0.26.436.2017</t>
  </si>
  <si>
    <t>Proyectos</t>
  </si>
  <si>
    <t>Proyectos desfinanciados</t>
  </si>
  <si>
    <t>Avance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</si>
</sst>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</cellStyleXfs>
  <cellXfs count="268">
    <xf numFmtId="0" fontId="0" fillId="0" borderId="0" xfId="0"/>
    <xf numFmtId="0" fontId="2" fillId="2" borderId="1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vertical="center"/>
    </xf>
    <xf numFmtId="0" fontId="4" fillId="2" borderId="3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4" xfId="5" applyFont="1" applyFill="1" applyBorder="1" applyAlignment="1" applyProtection="1">
      <alignment horizontal="center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14" fontId="4" fillId="0" borderId="3" xfId="5" applyNumberFormat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3" borderId="2" xfId="5" applyFont="1" applyFill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6" fillId="0" borderId="4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vertical="center"/>
    </xf>
    <xf numFmtId="0" fontId="7" fillId="4" borderId="7" xfId="6" applyFont="1" applyFill="1" applyBorder="1" applyAlignment="1">
      <alignment horizontal="right" vertical="center" wrapText="1"/>
    </xf>
    <xf numFmtId="0" fontId="7" fillId="4" borderId="7" xfId="6" applyFont="1" applyFill="1" applyBorder="1" applyAlignment="1">
      <alignment horizontal="center" vertical="center"/>
    </xf>
    <xf numFmtId="0" fontId="7" fillId="4" borderId="7" xfId="6" applyFont="1" applyFill="1" applyBorder="1" applyAlignment="1">
      <alignment vertical="center"/>
    </xf>
    <xf numFmtId="0" fontId="7" fillId="4" borderId="7" xfId="6" applyFont="1" applyFill="1" applyBorder="1" applyAlignment="1">
      <alignment horizontal="left" vertical="center"/>
    </xf>
    <xf numFmtId="3" fontId="7" fillId="4" borderId="7" xfId="6" applyNumberFormat="1" applyFont="1" applyFill="1" applyBorder="1" applyAlignment="1">
      <alignment horizontal="right" vertical="center"/>
    </xf>
    <xf numFmtId="9" fontId="7" fillId="4" borderId="7" xfId="2" applyFont="1" applyFill="1" applyBorder="1" applyAlignment="1">
      <alignment horizontal="right" vertical="center"/>
    </xf>
    <xf numFmtId="164" fontId="7" fillId="4" borderId="7" xfId="2" applyNumberFormat="1" applyFont="1" applyFill="1" applyBorder="1" applyAlignment="1">
      <alignment horizontal="right" vertical="center" wrapText="1"/>
    </xf>
    <xf numFmtId="164" fontId="7" fillId="4" borderId="7" xfId="2" applyNumberFormat="1" applyFont="1" applyFill="1" applyBorder="1" applyAlignment="1">
      <alignment horizontal="center" vertical="center" wrapText="1"/>
    </xf>
    <xf numFmtId="3" fontId="7" fillId="4" borderId="7" xfId="6" applyNumberFormat="1" applyFont="1" applyFill="1" applyBorder="1" applyAlignment="1">
      <alignment horizontal="right" vertical="center" wrapText="1"/>
    </xf>
    <xf numFmtId="3" fontId="8" fillId="4" borderId="8" xfId="4" applyNumberFormat="1" applyFont="1" applyFill="1" applyBorder="1" applyAlignment="1">
      <alignment horizontal="right" vertical="center"/>
    </xf>
    <xf numFmtId="10" fontId="8" fillId="4" borderId="8" xfId="2" applyNumberFormat="1" applyFont="1" applyFill="1" applyBorder="1" applyAlignment="1">
      <alignment horizontal="right" vertical="center"/>
    </xf>
    <xf numFmtId="0" fontId="8" fillId="4" borderId="8" xfId="4" applyFont="1" applyFill="1" applyBorder="1" applyAlignment="1">
      <alignment vertical="center"/>
    </xf>
    <xf numFmtId="0" fontId="8" fillId="4" borderId="8" xfId="4" applyFont="1" applyFill="1" applyBorder="1" applyAlignment="1">
      <alignment horizontal="left" vertical="center"/>
    </xf>
    <xf numFmtId="0" fontId="8" fillId="4" borderId="8" xfId="4" applyFont="1" applyFill="1" applyBorder="1" applyAlignment="1">
      <alignment horizontal="center" vertical="center"/>
    </xf>
    <xf numFmtId="0" fontId="7" fillId="4" borderId="9" xfId="6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8" fillId="4" borderId="9" xfId="3" applyFont="1" applyFill="1" applyBorder="1" applyAlignment="1">
      <alignment vertical="center"/>
    </xf>
    <xf numFmtId="0" fontId="7" fillId="4" borderId="9" xfId="6" applyFont="1" applyFill="1" applyBorder="1" applyAlignment="1">
      <alignment horizontal="right" vertical="center" wrapText="1"/>
    </xf>
    <xf numFmtId="0" fontId="7" fillId="4" borderId="9" xfId="6" applyFont="1" applyFill="1" applyBorder="1" applyAlignment="1">
      <alignment vertical="center"/>
    </xf>
    <xf numFmtId="0" fontId="7" fillId="4" borderId="9" xfId="6" applyFont="1" applyFill="1" applyBorder="1" applyAlignment="1">
      <alignment horizontal="left" vertical="center"/>
    </xf>
    <xf numFmtId="3" fontId="7" fillId="4" borderId="9" xfId="6" applyNumberFormat="1" applyFont="1" applyFill="1" applyBorder="1" applyAlignment="1">
      <alignment horizontal="right" vertical="center"/>
    </xf>
    <xf numFmtId="9" fontId="7" fillId="4" borderId="9" xfId="2" applyFont="1" applyFill="1" applyBorder="1" applyAlignment="1">
      <alignment horizontal="right" vertical="center"/>
    </xf>
    <xf numFmtId="164" fontId="7" fillId="4" borderId="9" xfId="2" applyNumberFormat="1" applyFont="1" applyFill="1" applyBorder="1" applyAlignment="1">
      <alignment horizontal="right" vertical="center" wrapText="1"/>
    </xf>
    <xf numFmtId="164" fontId="7" fillId="4" borderId="9" xfId="2" applyNumberFormat="1" applyFont="1" applyFill="1" applyBorder="1" applyAlignment="1">
      <alignment horizontal="center" vertical="center" wrapText="1"/>
    </xf>
    <xf numFmtId="3" fontId="7" fillId="4" borderId="9" xfId="6" applyNumberFormat="1" applyFont="1" applyFill="1" applyBorder="1" applyAlignment="1">
      <alignment horizontal="right" vertical="center" wrapText="1"/>
    </xf>
    <xf numFmtId="3" fontId="2" fillId="4" borderId="9" xfId="4" applyNumberFormat="1" applyFont="1" applyFill="1" applyBorder="1" applyAlignment="1">
      <alignment horizontal="right" vertical="center"/>
    </xf>
    <xf numFmtId="10" fontId="2" fillId="4" borderId="9" xfId="2" applyNumberFormat="1" applyFont="1" applyFill="1" applyBorder="1" applyAlignment="1">
      <alignment horizontal="right" vertical="center"/>
    </xf>
    <xf numFmtId="0" fontId="2" fillId="4" borderId="9" xfId="4" applyFont="1" applyFill="1" applyBorder="1" applyAlignment="1">
      <alignment vertical="center"/>
    </xf>
    <xf numFmtId="0" fontId="2" fillId="4" borderId="9" xfId="4" applyFont="1" applyFill="1" applyBorder="1" applyAlignment="1">
      <alignment horizontal="left" vertical="center"/>
    </xf>
    <xf numFmtId="0" fontId="2" fillId="4" borderId="9" xfId="4" applyFont="1" applyFill="1" applyBorder="1" applyAlignment="1">
      <alignment horizontal="center" vertical="center"/>
    </xf>
    <xf numFmtId="0" fontId="2" fillId="4" borderId="9" xfId="3" applyFont="1" applyFill="1" applyBorder="1" applyAlignment="1">
      <alignment vertical="center" wrapText="1"/>
    </xf>
    <xf numFmtId="0" fontId="7" fillId="4" borderId="9" xfId="3" applyFont="1" applyFill="1" applyBorder="1" applyAlignment="1">
      <alignment horizontal="center" vertical="center"/>
    </xf>
    <xf numFmtId="0" fontId="7" fillId="4" borderId="9" xfId="3" applyFont="1" applyFill="1" applyBorder="1" applyAlignment="1">
      <alignment vertical="center" wrapText="1"/>
    </xf>
    <xf numFmtId="3" fontId="7" fillId="4" borderId="9" xfId="4" applyNumberFormat="1" applyFont="1" applyFill="1" applyBorder="1" applyAlignment="1">
      <alignment horizontal="right" vertical="center"/>
    </xf>
    <xf numFmtId="10" fontId="7" fillId="4" borderId="9" xfId="2" applyNumberFormat="1" applyFont="1" applyFill="1" applyBorder="1" applyAlignment="1">
      <alignment horizontal="right" vertical="center"/>
    </xf>
    <xf numFmtId="0" fontId="7" fillId="4" borderId="9" xfId="4" applyFont="1" applyFill="1" applyBorder="1" applyAlignment="1">
      <alignment vertical="center"/>
    </xf>
    <xf numFmtId="0" fontId="7" fillId="4" borderId="9" xfId="4" applyFont="1" applyFill="1" applyBorder="1" applyAlignment="1">
      <alignment horizontal="left" vertical="center"/>
    </xf>
    <xf numFmtId="0" fontId="7" fillId="4" borderId="9" xfId="4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vertical="center" wrapText="1"/>
    </xf>
    <xf numFmtId="0" fontId="10" fillId="4" borderId="9" xfId="6" applyFont="1" applyFill="1" applyBorder="1" applyAlignment="1">
      <alignment horizontal="right" vertical="center" wrapText="1"/>
    </xf>
    <xf numFmtId="0" fontId="10" fillId="4" borderId="9" xfId="6" applyFont="1" applyFill="1" applyBorder="1" applyAlignment="1">
      <alignment horizontal="center" vertical="center" wrapText="1"/>
    </xf>
    <xf numFmtId="0" fontId="10" fillId="4" borderId="9" xfId="6" applyFont="1" applyFill="1" applyBorder="1" applyAlignment="1">
      <alignment vertical="center" wrapText="1"/>
    </xf>
    <xf numFmtId="0" fontId="10" fillId="4" borderId="9" xfId="6" applyFont="1" applyFill="1" applyBorder="1" applyAlignment="1">
      <alignment horizontal="left" vertical="center" wrapText="1"/>
    </xf>
    <xf numFmtId="3" fontId="10" fillId="4" borderId="9" xfId="6" applyNumberFormat="1" applyFont="1" applyFill="1" applyBorder="1" applyAlignment="1">
      <alignment horizontal="right" vertical="center" wrapText="1"/>
    </xf>
    <xf numFmtId="9" fontId="10" fillId="4" borderId="9" xfId="2" applyFont="1" applyFill="1" applyBorder="1" applyAlignment="1">
      <alignment horizontal="right" vertical="center" wrapText="1"/>
    </xf>
    <xf numFmtId="164" fontId="10" fillId="4" borderId="9" xfId="2" applyNumberFormat="1" applyFont="1" applyFill="1" applyBorder="1" applyAlignment="1">
      <alignment horizontal="right" vertical="center" wrapText="1"/>
    </xf>
    <xf numFmtId="164" fontId="10" fillId="4" borderId="9" xfId="2" applyNumberFormat="1" applyFont="1" applyFill="1" applyBorder="1" applyAlignment="1">
      <alignment horizontal="center" vertical="center" wrapText="1"/>
    </xf>
    <xf numFmtId="3" fontId="10" fillId="4" borderId="9" xfId="4" applyNumberFormat="1" applyFont="1" applyFill="1" applyBorder="1" applyAlignment="1">
      <alignment horizontal="right" vertical="center" wrapText="1"/>
    </xf>
    <xf numFmtId="164" fontId="10" fillId="4" borderId="9" xfId="2" applyNumberFormat="1" applyFont="1" applyFill="1" applyBorder="1" applyAlignment="1">
      <alignment vertical="center"/>
    </xf>
    <xf numFmtId="0" fontId="10" fillId="4" borderId="9" xfId="4" applyFont="1" applyFill="1" applyBorder="1" applyAlignment="1">
      <alignment vertical="center" wrapText="1"/>
    </xf>
    <xf numFmtId="0" fontId="10" fillId="4" borderId="9" xfId="4" applyFont="1" applyFill="1" applyBorder="1" applyAlignment="1">
      <alignment horizontal="left" vertical="center" wrapText="1"/>
    </xf>
    <xf numFmtId="0" fontId="10" fillId="4" borderId="9" xfId="4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1" fontId="7" fillId="4" borderId="9" xfId="3" quotePrefix="1" applyNumberFormat="1" applyFont="1" applyFill="1" applyBorder="1" applyAlignment="1">
      <alignment horizontal="center" vertical="center" wrapText="1"/>
    </xf>
    <xf numFmtId="1" fontId="7" fillId="4" borderId="9" xfId="3" applyNumberFormat="1" applyFont="1" applyFill="1" applyBorder="1" applyAlignment="1">
      <alignment horizontal="center" vertical="center" wrapText="1"/>
    </xf>
    <xf numFmtId="0" fontId="7" fillId="4" borderId="9" xfId="5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vertical="center" wrapText="1"/>
    </xf>
    <xf numFmtId="0" fontId="7" fillId="4" borderId="9" xfId="6" applyFont="1" applyFill="1" applyBorder="1" applyAlignment="1">
      <alignment horizontal="left" vertical="center" wrapText="1"/>
    </xf>
    <xf numFmtId="9" fontId="7" fillId="4" borderId="9" xfId="2" applyFont="1" applyFill="1" applyBorder="1" applyAlignment="1">
      <alignment horizontal="right" vertical="center" wrapText="1"/>
    </xf>
    <xf numFmtId="3" fontId="2" fillId="4" borderId="9" xfId="4" applyNumberFormat="1" applyFont="1" applyFill="1" applyBorder="1" applyAlignment="1">
      <alignment horizontal="right" vertical="center" wrapText="1"/>
    </xf>
    <xf numFmtId="164" fontId="2" fillId="4" borderId="9" xfId="2" applyNumberFormat="1" applyFont="1" applyFill="1" applyBorder="1" applyAlignment="1">
      <alignment horizontal="right" vertical="center" wrapText="1"/>
    </xf>
    <xf numFmtId="0" fontId="2" fillId="4" borderId="9" xfId="4" applyFont="1" applyFill="1" applyBorder="1" applyAlignment="1">
      <alignment vertical="center" wrapText="1"/>
    </xf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7" fillId="4" borderId="10" xfId="6" applyFont="1" applyFill="1" applyBorder="1" applyAlignment="1">
      <alignment horizontal="center" vertical="center" wrapText="1"/>
    </xf>
    <xf numFmtId="1" fontId="10" fillId="4" borderId="9" xfId="3" quotePrefix="1" applyNumberFormat="1" applyFont="1" applyFill="1" applyBorder="1" applyAlignment="1">
      <alignment horizontal="center" vertical="center" wrapText="1"/>
    </xf>
    <xf numFmtId="1" fontId="10" fillId="4" borderId="10" xfId="3" applyNumberFormat="1" applyFont="1" applyFill="1" applyBorder="1" applyAlignment="1">
      <alignment horizontal="center" vertical="center" wrapText="1"/>
    </xf>
    <xf numFmtId="0" fontId="10" fillId="4" borderId="10" xfId="3" applyFont="1" applyFill="1" applyBorder="1" applyAlignment="1">
      <alignment vertical="center" wrapText="1"/>
    </xf>
    <xf numFmtId="0" fontId="10" fillId="4" borderId="9" xfId="5" applyFont="1" applyFill="1" applyBorder="1" applyAlignment="1">
      <alignment horizontal="center" vertical="center" wrapText="1"/>
    </xf>
    <xf numFmtId="164" fontId="10" fillId="4" borderId="10" xfId="6" applyNumberFormat="1" applyFont="1" applyFill="1" applyBorder="1" applyAlignment="1">
      <alignment horizontal="center" vertical="center" wrapText="1"/>
    </xf>
    <xf numFmtId="14" fontId="10" fillId="4" borderId="9" xfId="4" applyNumberFormat="1" applyFont="1" applyFill="1" applyBorder="1" applyAlignment="1">
      <alignment vertical="center" wrapText="1"/>
    </xf>
    <xf numFmtId="0" fontId="10" fillId="4" borderId="10" xfId="4" applyFont="1" applyFill="1" applyBorder="1" applyAlignment="1">
      <alignment horizontal="center" vertical="center" wrapText="1"/>
    </xf>
    <xf numFmtId="0" fontId="7" fillId="4" borderId="11" xfId="6" applyFont="1" applyFill="1" applyBorder="1" applyAlignment="1">
      <alignment horizontal="center" vertical="center" wrapText="1"/>
    </xf>
    <xf numFmtId="1" fontId="10" fillId="4" borderId="11" xfId="3" applyNumberFormat="1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vertical="center" wrapText="1"/>
    </xf>
    <xf numFmtId="164" fontId="10" fillId="4" borderId="9" xfId="6" applyNumberFormat="1" applyFont="1" applyFill="1" applyBorder="1" applyAlignment="1">
      <alignment horizontal="right" vertical="center" wrapText="1"/>
    </xf>
    <xf numFmtId="164" fontId="10" fillId="4" borderId="11" xfId="6" applyNumberFormat="1" applyFont="1" applyFill="1" applyBorder="1" applyAlignment="1">
      <alignment horizontal="center" vertical="center" wrapText="1"/>
    </xf>
    <xf numFmtId="0" fontId="10" fillId="4" borderId="11" xfId="4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" fontId="10" fillId="4" borderId="7" xfId="3" applyNumberFormat="1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vertical="center" wrapText="1"/>
    </xf>
    <xf numFmtId="164" fontId="10" fillId="4" borderId="7" xfId="6" applyNumberFormat="1" applyFont="1" applyFill="1" applyBorder="1" applyAlignment="1">
      <alignment horizontal="center" vertical="center" wrapText="1"/>
    </xf>
    <xf numFmtId="0" fontId="10" fillId="4" borderId="7" xfId="4" applyFont="1" applyFill="1" applyBorder="1" applyAlignment="1">
      <alignment horizontal="center" vertical="center" wrapText="1"/>
    </xf>
    <xf numFmtId="3" fontId="7" fillId="4" borderId="9" xfId="4" applyNumberFormat="1" applyFont="1" applyFill="1" applyBorder="1" applyAlignment="1">
      <alignment horizontal="right" vertical="center" wrapText="1"/>
    </xf>
    <xf numFmtId="0" fontId="7" fillId="4" borderId="9" xfId="4" applyFont="1" applyFill="1" applyBorder="1" applyAlignment="1">
      <alignment vertical="center" wrapText="1"/>
    </xf>
    <xf numFmtId="0" fontId="8" fillId="4" borderId="0" xfId="3" applyFont="1" applyFill="1" applyBorder="1" applyAlignment="1">
      <alignment horizontal="center" vertical="center" wrapText="1"/>
    </xf>
    <xf numFmtId="1" fontId="10" fillId="4" borderId="10" xfId="3" applyNumberFormat="1" applyFont="1" applyFill="1" applyBorder="1" applyAlignment="1">
      <alignment horizontal="center" vertical="center" wrapText="1"/>
    </xf>
    <xf numFmtId="0" fontId="10" fillId="4" borderId="10" xfId="3" applyFont="1" applyFill="1" applyBorder="1" applyAlignment="1">
      <alignment vertical="center" wrapText="1"/>
    </xf>
    <xf numFmtId="164" fontId="10" fillId="4" borderId="10" xfId="2" applyNumberFormat="1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2" fillId="4" borderId="9" xfId="4" applyFont="1" applyFill="1" applyBorder="1" applyAlignment="1">
      <alignment horizontal="right" vertical="center" wrapText="1"/>
    </xf>
    <xf numFmtId="0" fontId="7" fillId="4" borderId="0" xfId="3" applyFont="1" applyFill="1" applyAlignment="1">
      <alignment horizontal="center" vertical="center"/>
    </xf>
    <xf numFmtId="0" fontId="10" fillId="4" borderId="9" xfId="4" applyFont="1" applyFill="1" applyBorder="1" applyAlignment="1">
      <alignment horizontal="center" vertical="center"/>
    </xf>
    <xf numFmtId="0" fontId="10" fillId="4" borderId="9" xfId="4" applyFont="1" applyFill="1" applyBorder="1" applyAlignment="1">
      <alignment horizontal="right" vertical="center" wrapText="1"/>
    </xf>
    <xf numFmtId="164" fontId="7" fillId="4" borderId="9" xfId="3" applyNumberFormat="1" applyFont="1" applyFill="1" applyBorder="1" applyAlignment="1">
      <alignment horizontal="right" vertical="center" wrapText="1"/>
    </xf>
    <xf numFmtId="3" fontId="7" fillId="4" borderId="9" xfId="3" applyNumberFormat="1" applyFont="1" applyFill="1" applyBorder="1" applyAlignment="1">
      <alignment horizontal="right" vertical="center" wrapText="1"/>
    </xf>
    <xf numFmtId="0" fontId="2" fillId="4" borderId="10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10" fillId="4" borderId="10" xfId="4" applyFont="1" applyFill="1" applyBorder="1" applyAlignment="1">
      <alignment horizontal="center" vertical="center"/>
    </xf>
    <xf numFmtId="0" fontId="10" fillId="4" borderId="10" xfId="4" applyFont="1" applyFill="1" applyBorder="1" applyAlignment="1">
      <alignment vertical="center" wrapText="1"/>
    </xf>
    <xf numFmtId="164" fontId="10" fillId="4" borderId="10" xfId="2" applyNumberFormat="1" applyFont="1" applyFill="1" applyBorder="1" applyAlignment="1">
      <alignment horizontal="center" vertical="center" wrapText="1"/>
    </xf>
    <xf numFmtId="0" fontId="2" fillId="4" borderId="11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/>
    </xf>
    <xf numFmtId="0" fontId="10" fillId="4" borderId="11" xfId="4" applyFont="1" applyFill="1" applyBorder="1" applyAlignment="1">
      <alignment horizontal="center" vertical="center"/>
    </xf>
    <xf numFmtId="0" fontId="10" fillId="4" borderId="11" xfId="4" applyFont="1" applyFill="1" applyBorder="1" applyAlignment="1">
      <alignment vertical="center" wrapText="1"/>
    </xf>
    <xf numFmtId="164" fontId="10" fillId="4" borderId="11" xfId="2" applyNumberFormat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vertical="center" wrapText="1"/>
    </xf>
    <xf numFmtId="164" fontId="10" fillId="4" borderId="7" xfId="2" applyNumberFormat="1" applyFont="1" applyFill="1" applyBorder="1" applyAlignment="1">
      <alignment horizontal="center" vertical="center" wrapText="1"/>
    </xf>
    <xf numFmtId="0" fontId="2" fillId="4" borderId="7" xfId="4" applyFont="1" applyFill="1" applyBorder="1" applyAlignment="1">
      <alignment horizontal="center" vertical="center" wrapText="1"/>
    </xf>
    <xf numFmtId="164" fontId="10" fillId="4" borderId="10" xfId="4" applyNumberFormat="1" applyFont="1" applyFill="1" applyBorder="1" applyAlignment="1">
      <alignment horizontal="center" vertical="center" wrapText="1"/>
    </xf>
    <xf numFmtId="164" fontId="10" fillId="4" borderId="9" xfId="4" applyNumberFormat="1" applyFont="1" applyFill="1" applyBorder="1" applyAlignment="1">
      <alignment horizontal="right" vertical="center" wrapText="1"/>
    </xf>
    <xf numFmtId="164" fontId="10" fillId="4" borderId="11" xfId="4" applyNumberFormat="1" applyFont="1" applyFill="1" applyBorder="1" applyAlignment="1">
      <alignment horizontal="center" vertical="center" wrapText="1"/>
    </xf>
    <xf numFmtId="164" fontId="10" fillId="4" borderId="7" xfId="4" applyNumberFormat="1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vertical="center" wrapText="1"/>
    </xf>
    <xf numFmtId="0" fontId="10" fillId="4" borderId="10" xfId="4" applyFont="1" applyFill="1" applyBorder="1" applyAlignment="1">
      <alignment vertical="center" wrapText="1"/>
    </xf>
    <xf numFmtId="0" fontId="7" fillId="4" borderId="11" xfId="4" applyFont="1" applyFill="1" applyBorder="1" applyAlignment="1">
      <alignment vertical="center" wrapText="1"/>
    </xf>
    <xf numFmtId="0" fontId="7" fillId="4" borderId="7" xfId="4" applyFont="1" applyFill="1" applyBorder="1" applyAlignment="1">
      <alignment vertical="center" wrapText="1"/>
    </xf>
    <xf numFmtId="0" fontId="10" fillId="4" borderId="7" xfId="4" applyFont="1" applyFill="1" applyBorder="1" applyAlignment="1">
      <alignment horizontal="center" vertical="center"/>
    </xf>
    <xf numFmtId="164" fontId="10" fillId="4" borderId="7" xfId="2" applyNumberFormat="1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vertical="center" wrapText="1"/>
    </xf>
    <xf numFmtId="0" fontId="7" fillId="4" borderId="0" xfId="3" applyFont="1" applyFill="1" applyBorder="1" applyAlignment="1">
      <alignment horizontal="right" vertical="center" wrapText="1"/>
    </xf>
    <xf numFmtId="164" fontId="7" fillId="4" borderId="0" xfId="3" applyNumberFormat="1" applyFont="1" applyFill="1" applyBorder="1" applyAlignment="1">
      <alignment horizontal="right" vertical="center" wrapText="1"/>
    </xf>
    <xf numFmtId="164" fontId="7" fillId="4" borderId="10" xfId="2" applyNumberFormat="1" applyFont="1" applyFill="1" applyBorder="1" applyAlignment="1">
      <alignment horizontal="right" vertical="center" wrapText="1"/>
    </xf>
    <xf numFmtId="3" fontId="7" fillId="4" borderId="10" xfId="4" applyNumberFormat="1" applyFont="1" applyFill="1" applyBorder="1" applyAlignment="1">
      <alignment horizontal="right" vertical="center" wrapText="1"/>
    </xf>
    <xf numFmtId="0" fontId="7" fillId="4" borderId="10" xfId="4" applyFont="1" applyFill="1" applyBorder="1" applyAlignment="1">
      <alignment vertical="center" wrapText="1"/>
    </xf>
    <xf numFmtId="0" fontId="2" fillId="4" borderId="0" xfId="3" applyFont="1" applyFill="1" applyBorder="1" applyAlignment="1">
      <alignment horizontal="right" vertical="center" wrapText="1"/>
    </xf>
    <xf numFmtId="0" fontId="2" fillId="4" borderId="12" xfId="4" applyFont="1" applyFill="1" applyBorder="1" applyAlignment="1">
      <alignment horizontal="left" vertical="center" wrapText="1"/>
    </xf>
    <xf numFmtId="0" fontId="7" fillId="4" borderId="9" xfId="3" applyFont="1" applyFill="1" applyBorder="1" applyAlignment="1">
      <alignment horizontal="right" vertical="center" wrapText="1"/>
    </xf>
    <xf numFmtId="0" fontId="7" fillId="4" borderId="0" xfId="3" applyFont="1" applyFill="1" applyBorder="1" applyAlignment="1">
      <alignment vertical="center" wrapText="1"/>
    </xf>
    <xf numFmtId="0" fontId="2" fillId="4" borderId="9" xfId="3" applyFont="1" applyFill="1" applyBorder="1" applyAlignment="1">
      <alignment horizontal="center" vertical="center" wrapText="1"/>
    </xf>
    <xf numFmtId="3" fontId="10" fillId="4" borderId="7" xfId="4" applyNumberFormat="1" applyFont="1" applyFill="1" applyBorder="1" applyAlignment="1">
      <alignment horizontal="right" vertical="center" wrapText="1"/>
    </xf>
    <xf numFmtId="164" fontId="10" fillId="4" borderId="7" xfId="2" applyNumberFormat="1" applyFont="1" applyFill="1" applyBorder="1" applyAlignment="1">
      <alignment horizontal="right" vertical="center" wrapText="1"/>
    </xf>
    <xf numFmtId="0" fontId="10" fillId="4" borderId="7" xfId="4" applyFont="1" applyFill="1" applyBorder="1" applyAlignment="1">
      <alignment vertical="center" wrapText="1"/>
    </xf>
    <xf numFmtId="3" fontId="2" fillId="4" borderId="9" xfId="4" applyNumberFormat="1" applyFont="1" applyFill="1" applyBorder="1" applyAlignment="1">
      <alignment horizontal="center" vertical="center" wrapText="1"/>
    </xf>
    <xf numFmtId="164" fontId="10" fillId="4" borderId="9" xfId="4" applyNumberFormat="1" applyFont="1" applyFill="1" applyBorder="1" applyAlignment="1">
      <alignment horizontal="center" vertical="center" wrapText="1"/>
    </xf>
    <xf numFmtId="14" fontId="10" fillId="4" borderId="0" xfId="3" applyNumberFormat="1" applyFont="1" applyFill="1" applyAlignment="1">
      <alignment horizontal="right" vertical="center" wrapText="1"/>
    </xf>
    <xf numFmtId="14" fontId="10" fillId="4" borderId="9" xfId="4" applyNumberFormat="1" applyFont="1" applyFill="1" applyBorder="1" applyAlignment="1">
      <alignment horizontal="right" vertical="center" wrapText="1"/>
    </xf>
    <xf numFmtId="0" fontId="10" fillId="4" borderId="10" xfId="4" applyFont="1" applyFill="1" applyBorder="1" applyAlignment="1">
      <alignment horizontal="center" vertical="center"/>
    </xf>
    <xf numFmtId="0" fontId="10" fillId="4" borderId="10" xfId="4" applyFont="1" applyFill="1" applyBorder="1" applyAlignment="1">
      <alignment horizontal="center" vertical="center" wrapText="1"/>
    </xf>
    <xf numFmtId="0" fontId="10" fillId="4" borderId="10" xfId="4" applyFont="1" applyFill="1" applyBorder="1" applyAlignment="1">
      <alignment horizontal="left" vertical="center" wrapText="1"/>
    </xf>
    <xf numFmtId="0" fontId="10" fillId="4" borderId="10" xfId="4" applyFont="1" applyFill="1" applyBorder="1" applyAlignment="1">
      <alignment horizontal="right" vertical="center" wrapText="1"/>
    </xf>
    <xf numFmtId="164" fontId="10" fillId="4" borderId="10" xfId="2" applyNumberFormat="1" applyFont="1" applyFill="1" applyBorder="1" applyAlignment="1">
      <alignment horizontal="right" vertical="center" wrapText="1"/>
    </xf>
    <xf numFmtId="3" fontId="10" fillId="4" borderId="10" xfId="4" applyNumberFormat="1" applyFont="1" applyFill="1" applyBorder="1" applyAlignment="1">
      <alignment horizontal="right" vertical="center" wrapText="1"/>
    </xf>
    <xf numFmtId="164" fontId="7" fillId="4" borderId="10" xfId="2" applyNumberFormat="1" applyFont="1" applyFill="1" applyBorder="1" applyAlignment="1">
      <alignment horizontal="center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10" fillId="4" borderId="13" xfId="4" applyFont="1" applyFill="1" applyBorder="1" applyAlignment="1">
      <alignment horizontal="center" vertical="center"/>
    </xf>
    <xf numFmtId="0" fontId="10" fillId="4" borderId="9" xfId="4" applyFont="1" applyFill="1" applyBorder="1" applyAlignment="1">
      <alignment vertical="center" wrapText="1"/>
    </xf>
    <xf numFmtId="0" fontId="10" fillId="4" borderId="14" xfId="4" applyFont="1" applyFill="1" applyBorder="1" applyAlignment="1">
      <alignment horizontal="right" vertical="center" wrapText="1"/>
    </xf>
    <xf numFmtId="0" fontId="10" fillId="4" borderId="13" xfId="4" applyFont="1" applyFill="1" applyBorder="1" applyAlignment="1">
      <alignment horizontal="center" vertical="center"/>
    </xf>
    <xf numFmtId="0" fontId="10" fillId="4" borderId="15" xfId="4" applyFont="1" applyFill="1" applyBorder="1" applyAlignment="1">
      <alignment horizontal="center" vertical="center"/>
    </xf>
    <xf numFmtId="0" fontId="10" fillId="4" borderId="16" xfId="4" applyFont="1" applyFill="1" applyBorder="1" applyAlignment="1">
      <alignment horizontal="right" vertical="center" wrapText="1"/>
    </xf>
    <xf numFmtId="0" fontId="10" fillId="4" borderId="17" xfId="4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/>
    </xf>
    <xf numFmtId="0" fontId="7" fillId="4" borderId="7" xfId="4" applyFont="1" applyFill="1" applyBorder="1" applyAlignment="1">
      <alignment vertical="center" wrapText="1"/>
    </xf>
    <xf numFmtId="0" fontId="2" fillId="4" borderId="7" xfId="4" applyFont="1" applyFill="1" applyBorder="1" applyAlignment="1">
      <alignment horizontal="right" vertical="center" wrapText="1"/>
    </xf>
    <xf numFmtId="0" fontId="2" fillId="4" borderId="7" xfId="4" applyFont="1" applyFill="1" applyBorder="1" applyAlignment="1">
      <alignment horizontal="center" vertical="center" wrapText="1"/>
    </xf>
    <xf numFmtId="0" fontId="2" fillId="4" borderId="7" xfId="4" applyFont="1" applyFill="1" applyBorder="1" applyAlignment="1">
      <alignment vertical="center" wrapText="1"/>
    </xf>
    <xf numFmtId="0" fontId="2" fillId="4" borderId="7" xfId="4" applyFont="1" applyFill="1" applyBorder="1" applyAlignment="1">
      <alignment horizontal="left" vertical="center" wrapText="1"/>
    </xf>
    <xf numFmtId="9" fontId="7" fillId="4" borderId="7" xfId="4" applyNumberFormat="1" applyFont="1" applyFill="1" applyBorder="1" applyAlignment="1">
      <alignment horizontal="right" vertical="center" wrapText="1"/>
    </xf>
    <xf numFmtId="164" fontId="7" fillId="4" borderId="9" xfId="4" applyNumberFormat="1" applyFont="1" applyFill="1" applyBorder="1" applyAlignment="1">
      <alignment horizontal="right" vertical="center" wrapText="1"/>
    </xf>
    <xf numFmtId="0" fontId="7" fillId="4" borderId="18" xfId="4" applyFont="1" applyFill="1" applyBorder="1" applyAlignment="1">
      <alignment vertical="center" wrapText="1"/>
    </xf>
    <xf numFmtId="165" fontId="10" fillId="4" borderId="9" xfId="1" applyNumberFormat="1" applyFont="1" applyFill="1" applyBorder="1" applyAlignment="1">
      <alignment horizontal="right" vertical="center" wrapText="1"/>
    </xf>
    <xf numFmtId="0" fontId="10" fillId="4" borderId="14" xfId="4" applyFont="1" applyFill="1" applyBorder="1" applyAlignment="1">
      <alignment vertical="center" wrapText="1"/>
    </xf>
    <xf numFmtId="164" fontId="10" fillId="4" borderId="9" xfId="2" applyNumberFormat="1" applyFont="1" applyFill="1" applyBorder="1" applyAlignment="1">
      <alignment horizontal="center" vertical="center" wrapText="1"/>
    </xf>
    <xf numFmtId="0" fontId="10" fillId="4" borderId="9" xfId="4" applyFont="1" applyFill="1" applyBorder="1" applyAlignment="1">
      <alignment horizontal="center" vertical="center" wrapText="1"/>
    </xf>
    <xf numFmtId="3" fontId="10" fillId="4" borderId="9" xfId="4" applyNumberFormat="1" applyFont="1" applyFill="1" applyBorder="1" applyAlignment="1">
      <alignment horizontal="center" vertical="center" wrapText="1"/>
    </xf>
    <xf numFmtId="3" fontId="2" fillId="4" borderId="0" xfId="3" applyNumberFormat="1" applyFont="1" applyFill="1" applyAlignment="1">
      <alignment vertical="center"/>
    </xf>
    <xf numFmtId="0" fontId="10" fillId="4" borderId="0" xfId="3" applyFont="1" applyFill="1" applyBorder="1" applyAlignment="1">
      <alignment vertical="center" wrapText="1"/>
    </xf>
    <xf numFmtId="0" fontId="10" fillId="4" borderId="0" xfId="3" applyFont="1" applyFill="1" applyBorder="1" applyAlignment="1">
      <alignment horizontal="left" vertical="center" wrapText="1"/>
    </xf>
    <xf numFmtId="3" fontId="10" fillId="4" borderId="0" xfId="3" applyNumberFormat="1" applyFont="1" applyFill="1" applyBorder="1" applyAlignment="1">
      <alignment horizontal="right" vertical="center" wrapText="1"/>
    </xf>
    <xf numFmtId="164" fontId="10" fillId="4" borderId="9" xfId="3" applyNumberFormat="1" applyFont="1" applyFill="1" applyBorder="1" applyAlignment="1">
      <alignment horizontal="right" vertical="center" wrapText="1"/>
    </xf>
    <xf numFmtId="164" fontId="10" fillId="4" borderId="0" xfId="3" applyNumberFormat="1" applyFont="1" applyFill="1" applyBorder="1" applyAlignment="1">
      <alignment horizontal="right" vertical="center" wrapText="1"/>
    </xf>
    <xf numFmtId="0" fontId="2" fillId="4" borderId="0" xfId="3" applyFont="1" applyFill="1" applyAlignment="1">
      <alignment vertical="center"/>
    </xf>
    <xf numFmtId="0" fontId="7" fillId="4" borderId="10" xfId="4" applyFont="1" applyFill="1" applyBorder="1" applyAlignment="1">
      <alignment horizontal="center" vertical="center"/>
    </xf>
    <xf numFmtId="164" fontId="10" fillId="4" borderId="7" xfId="4" applyNumberFormat="1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right" vertical="center" wrapText="1"/>
    </xf>
    <xf numFmtId="164" fontId="10" fillId="4" borderId="9" xfId="2" applyNumberFormat="1" applyFont="1" applyFill="1" applyBorder="1" applyAlignment="1">
      <alignment horizontal="left" vertical="center" wrapText="1"/>
    </xf>
    <xf numFmtId="0" fontId="10" fillId="4" borderId="0" xfId="3" applyFont="1" applyFill="1" applyAlignment="1">
      <alignment vertical="center" wrapText="1"/>
    </xf>
    <xf numFmtId="0" fontId="10" fillId="4" borderId="0" xfId="3" applyFont="1" applyFill="1" applyAlignment="1">
      <alignment vertical="center"/>
    </xf>
    <xf numFmtId="3" fontId="10" fillId="4" borderId="12" xfId="4" applyNumberFormat="1" applyFont="1" applyFill="1" applyBorder="1" applyAlignment="1">
      <alignment horizontal="right" vertical="center" wrapText="1"/>
    </xf>
    <xf numFmtId="164" fontId="10" fillId="4" borderId="12" xfId="2" applyNumberFormat="1" applyFont="1" applyFill="1" applyBorder="1" applyAlignment="1">
      <alignment horizontal="right" vertical="center" wrapText="1"/>
    </xf>
    <xf numFmtId="0" fontId="10" fillId="4" borderId="12" xfId="3" applyFont="1" applyFill="1" applyBorder="1" applyAlignment="1">
      <alignment vertical="center" wrapText="1"/>
    </xf>
    <xf numFmtId="0" fontId="10" fillId="4" borderId="12" xfId="3" applyFont="1" applyFill="1" applyBorder="1" applyAlignment="1">
      <alignment horizontal="right" vertical="center" wrapText="1"/>
    </xf>
    <xf numFmtId="3" fontId="10" fillId="4" borderId="9" xfId="3" applyNumberFormat="1" applyFont="1" applyFill="1" applyBorder="1" applyAlignment="1">
      <alignment horizontal="right" vertical="center" wrapText="1"/>
    </xf>
    <xf numFmtId="0" fontId="7" fillId="4" borderId="16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 vertical="center" wrapText="1"/>
    </xf>
    <xf numFmtId="0" fontId="7" fillId="4" borderId="19" xfId="4" applyFont="1" applyFill="1" applyBorder="1" applyAlignment="1">
      <alignment horizontal="center" vertical="center"/>
    </xf>
    <xf numFmtId="164" fontId="10" fillId="4" borderId="7" xfId="2" applyNumberFormat="1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center" vertical="center"/>
    </xf>
    <xf numFmtId="3" fontId="7" fillId="4" borderId="0" xfId="3" applyNumberFormat="1" applyFont="1" applyFill="1" applyBorder="1" applyAlignment="1">
      <alignment horizontal="right" vertical="center" wrapText="1"/>
    </xf>
    <xf numFmtId="164" fontId="2" fillId="4" borderId="0" xfId="3" applyNumberFormat="1" applyFont="1" applyFill="1" applyAlignment="1">
      <alignment vertical="center"/>
    </xf>
    <xf numFmtId="10" fontId="2" fillId="4" borderId="0" xfId="3" applyNumberFormat="1" applyFont="1" applyFill="1" applyAlignment="1">
      <alignment vertical="center"/>
    </xf>
    <xf numFmtId="0" fontId="10" fillId="4" borderId="9" xfId="4" applyNumberFormat="1" applyFont="1" applyFill="1" applyBorder="1" applyAlignment="1">
      <alignment vertical="center" wrapText="1"/>
    </xf>
    <xf numFmtId="164" fontId="10" fillId="4" borderId="0" xfId="2" applyNumberFormat="1" applyFont="1" applyFill="1" applyBorder="1" applyAlignment="1">
      <alignment horizontal="right" vertical="center" wrapText="1"/>
    </xf>
    <xf numFmtId="164" fontId="7" fillId="4" borderId="0" xfId="2" applyNumberFormat="1" applyFont="1" applyFill="1" applyBorder="1" applyAlignment="1">
      <alignment horizontal="right" vertical="center" wrapText="1"/>
    </xf>
    <xf numFmtId="0" fontId="10" fillId="4" borderId="12" xfId="4" applyFont="1" applyFill="1" applyBorder="1" applyAlignment="1">
      <alignment horizontal="left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left" vertical="center" wrapText="1"/>
    </xf>
    <xf numFmtId="0" fontId="2" fillId="4" borderId="10" xfId="4" applyFont="1" applyFill="1" applyBorder="1" applyAlignment="1">
      <alignment horizontal="center" vertical="center" wrapText="1"/>
    </xf>
    <xf numFmtId="0" fontId="10" fillId="4" borderId="20" xfId="3" applyFont="1" applyFill="1" applyBorder="1" applyAlignment="1">
      <alignment horizontal="right" vertical="center" wrapText="1"/>
    </xf>
    <xf numFmtId="0" fontId="10" fillId="4" borderId="9" xfId="3" applyFont="1" applyFill="1" applyBorder="1" applyAlignment="1">
      <alignment horizontal="center" vertical="center" wrapText="1"/>
    </xf>
    <xf numFmtId="0" fontId="10" fillId="4" borderId="21" xfId="3" applyFont="1" applyFill="1" applyBorder="1" applyAlignment="1">
      <alignment vertical="center" wrapText="1"/>
    </xf>
    <xf numFmtId="0" fontId="10" fillId="4" borderId="16" xfId="3" applyFont="1" applyFill="1" applyBorder="1" applyAlignment="1">
      <alignment vertical="center" wrapText="1"/>
    </xf>
    <xf numFmtId="3" fontId="10" fillId="4" borderId="10" xfId="3" applyNumberFormat="1" applyFont="1" applyFill="1" applyBorder="1" applyAlignment="1">
      <alignment horizontal="right" vertical="center" wrapText="1"/>
    </xf>
    <xf numFmtId="164" fontId="10" fillId="4" borderId="7" xfId="3" applyNumberFormat="1" applyFont="1" applyFill="1" applyBorder="1" applyAlignment="1">
      <alignment horizontal="right" vertical="center" wrapText="1"/>
    </xf>
    <xf numFmtId="0" fontId="10" fillId="4" borderId="22" xfId="3" applyFont="1" applyFill="1" applyBorder="1" applyAlignment="1">
      <alignment horizontal="right" vertical="center" wrapText="1"/>
    </xf>
    <xf numFmtId="0" fontId="10" fillId="4" borderId="7" xfId="3" applyFont="1" applyFill="1" applyBorder="1" applyAlignment="1">
      <alignment vertical="center" wrapText="1"/>
    </xf>
    <xf numFmtId="0" fontId="10" fillId="4" borderId="18" xfId="3" applyFont="1" applyFill="1" applyBorder="1" applyAlignment="1">
      <alignment vertical="center" wrapText="1"/>
    </xf>
    <xf numFmtId="3" fontId="10" fillId="4" borderId="7" xfId="3" applyNumberFormat="1" applyFont="1" applyFill="1" applyBorder="1" applyAlignment="1">
      <alignment horizontal="right" vertical="center" wrapText="1"/>
    </xf>
    <xf numFmtId="0" fontId="10" fillId="4" borderId="13" xfId="4" applyFont="1" applyFill="1" applyBorder="1" applyAlignment="1">
      <alignment horizontal="center" vertical="center" wrapText="1"/>
    </xf>
    <xf numFmtId="0" fontId="10" fillId="4" borderId="15" xfId="4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vertical="center"/>
    </xf>
    <xf numFmtId="164" fontId="7" fillId="4" borderId="9" xfId="4" applyNumberFormat="1" applyFont="1" applyFill="1" applyBorder="1" applyAlignment="1">
      <alignment horizontal="center" vertical="center" wrapText="1"/>
    </xf>
    <xf numFmtId="0" fontId="7" fillId="4" borderId="9" xfId="2" applyNumberFormat="1" applyFont="1" applyFill="1" applyBorder="1" applyAlignment="1">
      <alignment horizontal="right" vertical="center" wrapText="1"/>
    </xf>
    <xf numFmtId="0" fontId="8" fillId="4" borderId="9" xfId="4" applyFont="1" applyFill="1" applyBorder="1" applyAlignment="1">
      <alignment horizontal="center" vertical="center"/>
    </xf>
    <xf numFmtId="0" fontId="4" fillId="4" borderId="9" xfId="4" applyFont="1" applyFill="1" applyBorder="1" applyAlignment="1">
      <alignment vertical="center" wrapText="1"/>
    </xf>
    <xf numFmtId="0" fontId="10" fillId="4" borderId="9" xfId="3" applyFont="1" applyFill="1" applyBorder="1" applyAlignment="1">
      <alignment horizontal="right" vertical="center"/>
    </xf>
    <xf numFmtId="0" fontId="10" fillId="4" borderId="9" xfId="3" applyFont="1" applyFill="1" applyBorder="1" applyAlignment="1">
      <alignment vertical="center"/>
    </xf>
    <xf numFmtId="9" fontId="10" fillId="4" borderId="9" xfId="4" applyNumberFormat="1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right" vertical="center" wrapText="1"/>
    </xf>
    <xf numFmtId="0" fontId="2" fillId="4" borderId="10" xfId="4" applyFont="1" applyFill="1" applyBorder="1" applyAlignment="1">
      <alignment vertical="center" wrapText="1"/>
    </xf>
    <xf numFmtId="0" fontId="7" fillId="4" borderId="23" xfId="4" applyFont="1" applyFill="1" applyBorder="1" applyAlignment="1">
      <alignment horizontal="center" vertical="center"/>
    </xf>
    <xf numFmtId="0" fontId="10" fillId="4" borderId="23" xfId="4" applyFont="1" applyFill="1" applyBorder="1" applyAlignment="1">
      <alignment horizontal="center" vertical="center"/>
    </xf>
    <xf numFmtId="0" fontId="10" fillId="4" borderId="23" xfId="4" applyFont="1" applyFill="1" applyBorder="1" applyAlignment="1">
      <alignment vertical="center" wrapText="1"/>
    </xf>
    <xf numFmtId="0" fontId="10" fillId="4" borderId="23" xfId="3" applyFont="1" applyFill="1" applyBorder="1" applyAlignment="1">
      <alignment horizontal="right" vertical="center" wrapText="1"/>
    </xf>
    <xf numFmtId="0" fontId="10" fillId="4" borderId="23" xfId="4" applyFont="1" applyFill="1" applyBorder="1" applyAlignment="1">
      <alignment horizontal="center" vertical="center" wrapText="1"/>
    </xf>
    <xf numFmtId="0" fontId="10" fillId="4" borderId="23" xfId="3" applyFont="1" applyFill="1" applyBorder="1" applyAlignment="1">
      <alignment vertical="center" wrapText="1"/>
    </xf>
    <xf numFmtId="164" fontId="10" fillId="4" borderId="23" xfId="2" applyNumberFormat="1" applyFont="1" applyFill="1" applyBorder="1" applyAlignment="1">
      <alignment horizontal="right" vertical="center" wrapText="1"/>
    </xf>
    <xf numFmtId="164" fontId="10" fillId="4" borderId="23" xfId="2" applyNumberFormat="1" applyFont="1" applyFill="1" applyBorder="1" applyAlignment="1">
      <alignment horizontal="center" vertical="center" wrapText="1"/>
    </xf>
    <xf numFmtId="3" fontId="10" fillId="4" borderId="23" xfId="3" applyNumberFormat="1" applyFont="1" applyFill="1" applyBorder="1" applyAlignment="1">
      <alignment horizontal="right" vertical="center" wrapText="1"/>
    </xf>
    <xf numFmtId="164" fontId="10" fillId="4" borderId="23" xfId="2" applyNumberFormat="1" applyFont="1" applyFill="1" applyBorder="1" applyAlignment="1">
      <alignment vertical="center"/>
    </xf>
    <xf numFmtId="14" fontId="10" fillId="4" borderId="23" xfId="4" applyNumberFormat="1" applyFont="1" applyFill="1" applyBorder="1" applyAlignment="1">
      <alignment vertical="center" wrapText="1"/>
    </xf>
    <xf numFmtId="0" fontId="10" fillId="4" borderId="23" xfId="4" applyFont="1" applyFill="1" applyBorder="1" applyAlignment="1">
      <alignment horizontal="left" vertical="center" wrapText="1"/>
    </xf>
    <xf numFmtId="0" fontId="10" fillId="4" borderId="23" xfId="4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164" fontId="7" fillId="0" borderId="0" xfId="3" applyNumberFormat="1" applyFont="1" applyFill="1" applyAlignment="1">
      <alignment horizontal="center" vertical="center"/>
    </xf>
    <xf numFmtId="3" fontId="7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center" wrapText="1"/>
    </xf>
  </cellXfs>
  <cellStyles count="7">
    <cellStyle name="Millares" xfId="1" builtinId="3"/>
    <cellStyle name="Normal" xfId="0" builtinId="0"/>
    <cellStyle name="Normal 2 2" xfId="5"/>
    <cellStyle name="Normal 3" xfId="3"/>
    <cellStyle name="Normal 3 2" xfId="4"/>
    <cellStyle name="Normal 3 3" xfId="6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22</xdr:col>
      <xdr:colOff>0</xdr:colOff>
      <xdr:row>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525" y="0"/>
          <a:ext cx="23403540" cy="1270000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14" y="0"/>
            <a:ext cx="3409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MEDE01.03.18.P03.F05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36" y="588"/>
            <a:ext cx="1687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14" y="588"/>
            <a:ext cx="1751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54" y="895"/>
            <a:ext cx="1669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20/jun/2016</a:t>
            </a:r>
            <a:endParaRPr lang="es-CO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14" y="895"/>
            <a:ext cx="1751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2051" y="0"/>
            <a:ext cx="8963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CO" sz="1200" b="0">
                <a:effectLst/>
                <a:latin typeface="Arial" pitchFamily="34" charset="0"/>
                <a:ea typeface="+mn-ea"/>
                <a:cs typeface="Arial" pitchFamily="34" charset="0"/>
              </a:rPr>
              <a:t>RELACIÓN DE LOS PROYECTOS DE COMPETENCIA DE LA DEPENDENCIA  FRENTE AL PLAN DE DESARROLLO</a:t>
            </a:r>
            <a:endParaRPr lang="es-CO" sz="1200" b="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1S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762000</xdr:colOff>
      <xdr:row>0</xdr:row>
      <xdr:rowOff>123825</xdr:rowOff>
    </xdr:from>
    <xdr:to>
      <xdr:col>2</xdr:col>
      <xdr:colOff>247650</xdr:colOff>
      <xdr:row>0</xdr:row>
      <xdr:rowOff>952500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966498</xdr:rowOff>
    </xdr:from>
    <xdr:to>
      <xdr:col>3</xdr:col>
      <xdr:colOff>133350</xdr:colOff>
      <xdr:row>0</xdr:row>
      <xdr:rowOff>1171575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381000" y="966498"/>
          <a:ext cx="1914525" cy="20507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420"/>
  <sheetViews>
    <sheetView tabSelected="1" zoomScale="93" zoomScaleNormal="93" zoomScaleSheetLayoutView="100" workbookViewId="0">
      <selection activeCell="D17" sqref="D17"/>
    </sheetView>
  </sheetViews>
  <sheetFormatPr baseColWidth="10" defaultRowHeight="16.5" x14ac:dyDescent="0.25"/>
  <cols>
    <col min="1" max="1" width="13" style="261" customWidth="1"/>
    <col min="2" max="2" width="10.85546875" style="2" customWidth="1"/>
    <col min="3" max="3" width="8.5703125" style="261" customWidth="1"/>
    <col min="4" max="4" width="55" style="2" customWidth="1"/>
    <col min="5" max="5" width="13" style="2" customWidth="1"/>
    <col min="6" max="6" width="12.42578125" style="2" customWidth="1"/>
    <col min="7" max="7" width="17.7109375" style="2" customWidth="1"/>
    <col min="8" max="8" width="17.5703125" style="261" customWidth="1"/>
    <col min="9" max="10" width="13.140625" style="266" customWidth="1"/>
    <col min="11" max="11" width="12.7109375" style="2" customWidth="1"/>
    <col min="12" max="12" width="11.7109375" style="261" customWidth="1"/>
    <col min="13" max="13" width="14.28515625" style="2" customWidth="1"/>
    <col min="14" max="14" width="14.140625" style="2" customWidth="1"/>
    <col min="15" max="18" width="12.7109375" style="2" customWidth="1"/>
    <col min="19" max="20" width="10.7109375" style="2" customWidth="1"/>
    <col min="21" max="21" width="34" style="2" customWidth="1"/>
    <col min="22" max="22" width="17.140625" style="267" customWidth="1"/>
    <col min="23" max="23" width="11.42578125" style="2"/>
    <col min="24" max="24" width="12.42578125" style="2" bestFit="1" customWidth="1"/>
    <col min="25" max="16384" width="11.42578125" style="2"/>
  </cols>
  <sheetData>
    <row r="1" spans="1:22" ht="99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24.95" customHeight="1" x14ac:dyDescent="0.25">
      <c r="A3" s="5" t="s">
        <v>0</v>
      </c>
      <c r="B3" s="6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  <c r="Q3" s="8"/>
      <c r="R3" s="9"/>
      <c r="S3" s="10">
        <v>42916</v>
      </c>
      <c r="T3" s="9"/>
      <c r="U3" s="11" t="s">
        <v>3</v>
      </c>
      <c r="V3" s="12">
        <v>2017</v>
      </c>
    </row>
    <row r="4" spans="1:22" s="4" customFormat="1" ht="25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53.25" customHeight="1" x14ac:dyDescent="0.25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16" t="s">
        <v>14</v>
      </c>
      <c r="L5" s="16" t="s">
        <v>15</v>
      </c>
      <c r="M5" s="17" t="s">
        <v>16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17" t="s">
        <v>22</v>
      </c>
      <c r="T5" s="17" t="s">
        <v>23</v>
      </c>
      <c r="U5" s="16" t="s">
        <v>24</v>
      </c>
      <c r="V5" s="16" t="s">
        <v>25</v>
      </c>
    </row>
    <row r="6" spans="1:22" ht="42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8"/>
      <c r="K6" s="19"/>
      <c r="L6" s="19"/>
      <c r="M6" s="20"/>
      <c r="N6" s="19"/>
      <c r="O6" s="19"/>
      <c r="P6" s="19"/>
      <c r="Q6" s="19"/>
      <c r="R6" s="19"/>
      <c r="S6" s="20"/>
      <c r="T6" s="20"/>
      <c r="U6" s="19"/>
      <c r="V6" s="19"/>
    </row>
    <row r="7" spans="1:22" x14ac:dyDescent="0.25">
      <c r="A7" s="21"/>
      <c r="B7" s="22">
        <v>41</v>
      </c>
      <c r="C7" s="22" t="s">
        <v>26</v>
      </c>
      <c r="D7" s="23" t="s">
        <v>27</v>
      </c>
      <c r="E7" s="24"/>
      <c r="F7" s="25"/>
      <c r="G7" s="26"/>
      <c r="H7" s="27"/>
      <c r="I7" s="28"/>
      <c r="J7" s="29"/>
      <c r="K7" s="30"/>
      <c r="L7" s="31"/>
      <c r="M7" s="32"/>
      <c r="N7" s="28"/>
      <c r="O7" s="33"/>
      <c r="P7" s="33"/>
      <c r="Q7" s="34"/>
      <c r="R7" s="34"/>
      <c r="S7" s="35"/>
      <c r="T7" s="35"/>
      <c r="U7" s="36"/>
      <c r="V7" s="37"/>
    </row>
    <row r="8" spans="1:22" x14ac:dyDescent="0.25">
      <c r="A8" s="38"/>
      <c r="B8" s="39" t="s">
        <v>28</v>
      </c>
      <c r="C8" s="39" t="s">
        <v>29</v>
      </c>
      <c r="D8" s="40" t="s">
        <v>30</v>
      </c>
      <c r="E8" s="41"/>
      <c r="F8" s="38"/>
      <c r="G8" s="42"/>
      <c r="H8" s="43"/>
      <c r="I8" s="44"/>
      <c r="J8" s="45"/>
      <c r="K8" s="46"/>
      <c r="L8" s="47"/>
      <c r="M8" s="48"/>
      <c r="N8" s="44"/>
      <c r="O8" s="49"/>
      <c r="P8" s="49"/>
      <c r="Q8" s="50"/>
      <c r="R8" s="50"/>
      <c r="S8" s="51"/>
      <c r="T8" s="51"/>
      <c r="U8" s="52"/>
      <c r="V8" s="53"/>
    </row>
    <row r="9" spans="1:22" x14ac:dyDescent="0.25">
      <c r="A9" s="38"/>
      <c r="B9" s="39" t="s">
        <v>31</v>
      </c>
      <c r="C9" s="39" t="s">
        <v>32</v>
      </c>
      <c r="D9" s="54" t="s">
        <v>33</v>
      </c>
      <c r="E9" s="41"/>
      <c r="F9" s="38"/>
      <c r="G9" s="42"/>
      <c r="H9" s="43"/>
      <c r="I9" s="44"/>
      <c r="J9" s="45"/>
      <c r="K9" s="46"/>
      <c r="L9" s="47"/>
      <c r="M9" s="48"/>
      <c r="N9" s="44"/>
      <c r="O9" s="49"/>
      <c r="P9" s="49"/>
      <c r="Q9" s="50"/>
      <c r="R9" s="50"/>
      <c r="S9" s="51"/>
      <c r="T9" s="51"/>
      <c r="U9" s="52"/>
      <c r="V9" s="53"/>
    </row>
    <row r="10" spans="1:22" ht="25.5" x14ac:dyDescent="0.25">
      <c r="A10" s="38"/>
      <c r="B10" s="55">
        <v>41010010001</v>
      </c>
      <c r="C10" s="55" t="s">
        <v>34</v>
      </c>
      <c r="D10" s="56" t="s">
        <v>35</v>
      </c>
      <c r="E10" s="41"/>
      <c r="F10" s="38">
        <v>0</v>
      </c>
      <c r="G10" s="42"/>
      <c r="H10" s="43"/>
      <c r="I10" s="44"/>
      <c r="J10" s="45"/>
      <c r="K10" s="46"/>
      <c r="L10" s="47"/>
      <c r="M10" s="48"/>
      <c r="N10" s="44"/>
      <c r="O10" s="57"/>
      <c r="P10" s="57"/>
      <c r="Q10" s="58"/>
      <c r="R10" s="58"/>
      <c r="S10" s="59"/>
      <c r="T10" s="59"/>
      <c r="U10" s="60"/>
      <c r="V10" s="61"/>
    </row>
    <row r="11" spans="1:22" ht="40.5" x14ac:dyDescent="0.25">
      <c r="A11" s="38">
        <v>4143</v>
      </c>
      <c r="B11" s="62"/>
      <c r="C11" s="62" t="s">
        <v>36</v>
      </c>
      <c r="D11" s="63" t="s">
        <v>37</v>
      </c>
      <c r="E11" s="64">
        <v>2039986</v>
      </c>
      <c r="F11" s="65"/>
      <c r="G11" s="66" t="s">
        <v>38</v>
      </c>
      <c r="H11" s="67" t="s">
        <v>39</v>
      </c>
      <c r="I11" s="68">
        <v>3</v>
      </c>
      <c r="J11" s="69" t="s">
        <v>40</v>
      </c>
      <c r="K11" s="70" t="s">
        <v>41</v>
      </c>
      <c r="L11" s="71" t="str">
        <f>IF(N11&gt;0,K11,"na")</f>
        <v>na</v>
      </c>
      <c r="M11" s="68">
        <v>0</v>
      </c>
      <c r="N11" s="68">
        <v>1367799641</v>
      </c>
      <c r="O11" s="72">
        <v>862225623</v>
      </c>
      <c r="P11" s="72">
        <v>0</v>
      </c>
      <c r="Q11" s="73">
        <f>IF(N11=0,0,O11/N11)</f>
        <v>0.63037421355778822</v>
      </c>
      <c r="R11" s="73">
        <f>IF(N11=0,0,P11/N11)</f>
        <v>0</v>
      </c>
      <c r="S11" s="74"/>
      <c r="T11" s="74"/>
      <c r="U11" s="75" t="s">
        <v>42</v>
      </c>
      <c r="V11" s="76" t="s">
        <v>43</v>
      </c>
    </row>
    <row r="12" spans="1:22" ht="25.5" x14ac:dyDescent="0.25">
      <c r="A12" s="77"/>
      <c r="B12" s="78">
        <v>41010010002</v>
      </c>
      <c r="C12" s="79" t="s">
        <v>34</v>
      </c>
      <c r="D12" s="56" t="s">
        <v>44</v>
      </c>
      <c r="E12" s="41"/>
      <c r="F12" s="80">
        <v>520</v>
      </c>
      <c r="G12" s="81"/>
      <c r="H12" s="82"/>
      <c r="I12" s="48"/>
      <c r="J12" s="83"/>
      <c r="K12" s="46"/>
      <c r="L12" s="47"/>
      <c r="M12" s="48"/>
      <c r="N12" s="48"/>
      <c r="O12" s="84"/>
      <c r="P12" s="84"/>
      <c r="Q12" s="85"/>
      <c r="R12" s="85"/>
      <c r="S12" s="86"/>
      <c r="T12" s="86"/>
      <c r="U12" s="87"/>
      <c r="V12" s="88"/>
    </row>
    <row r="13" spans="1:22" x14ac:dyDescent="0.25">
      <c r="A13" s="89">
        <v>4143</v>
      </c>
      <c r="B13" s="90"/>
      <c r="C13" s="91" t="s">
        <v>36</v>
      </c>
      <c r="D13" s="92" t="s">
        <v>45</v>
      </c>
      <c r="E13" s="64">
        <v>2040133</v>
      </c>
      <c r="F13" s="93"/>
      <c r="G13" s="66"/>
      <c r="H13" s="67"/>
      <c r="I13" s="68">
        <f>SUM(I14:I15)</f>
        <v>520</v>
      </c>
      <c r="J13" s="70">
        <f>SUM(J14:J15)</f>
        <v>1</v>
      </c>
      <c r="K13" s="70">
        <f>SUM(K14:K15)</f>
        <v>0.2</v>
      </c>
      <c r="L13" s="94">
        <f>IF(N13&gt;0,K13,"na")</f>
        <v>0.2</v>
      </c>
      <c r="M13" s="68">
        <f>SUM(M14:M15)</f>
        <v>417060000</v>
      </c>
      <c r="N13" s="68">
        <f>N14+N15</f>
        <v>417060000</v>
      </c>
      <c r="O13" s="72">
        <f>O14+O15</f>
        <v>237775000</v>
      </c>
      <c r="P13" s="72">
        <f>P14+P15</f>
        <v>135520000</v>
      </c>
      <c r="Q13" s="73">
        <f>IF(N13=0,0,O13/N13)</f>
        <v>0.5701218050160648</v>
      </c>
      <c r="R13" s="73">
        <f>IF(N13=0,0,P13/N13)</f>
        <v>0.32494125545485064</v>
      </c>
      <c r="S13" s="95"/>
      <c r="T13" s="95"/>
      <c r="U13" s="75"/>
      <c r="V13" s="96" t="s">
        <v>43</v>
      </c>
    </row>
    <row r="14" spans="1:22" ht="94.5" x14ac:dyDescent="0.25">
      <c r="A14" s="97"/>
      <c r="B14" s="90"/>
      <c r="C14" s="98"/>
      <c r="D14" s="99"/>
      <c r="E14" s="64" t="s">
        <v>46</v>
      </c>
      <c r="F14" s="65"/>
      <c r="G14" s="66" t="s">
        <v>47</v>
      </c>
      <c r="H14" s="67" t="s">
        <v>48</v>
      </c>
      <c r="I14" s="64">
        <v>400</v>
      </c>
      <c r="J14" s="70">
        <v>0.2</v>
      </c>
      <c r="K14" s="100">
        <v>0.2</v>
      </c>
      <c r="L14" s="101"/>
      <c r="M14" s="68">
        <v>337060000</v>
      </c>
      <c r="N14" s="68">
        <v>337060000</v>
      </c>
      <c r="O14" s="72">
        <v>237775000</v>
      </c>
      <c r="P14" s="72">
        <v>135520000</v>
      </c>
      <c r="Q14" s="73">
        <f>IF(N14=0,0,O14/N14)</f>
        <v>0.70543820091378384</v>
      </c>
      <c r="R14" s="73">
        <f>IF(N14=0,0,P14/N14)</f>
        <v>0.40206491425858898</v>
      </c>
      <c r="S14" s="95">
        <v>42782</v>
      </c>
      <c r="T14" s="95">
        <v>43100</v>
      </c>
      <c r="U14" s="75" t="s">
        <v>49</v>
      </c>
      <c r="V14" s="102"/>
    </row>
    <row r="15" spans="1:22" ht="67.5" x14ac:dyDescent="0.25">
      <c r="A15" s="103"/>
      <c r="B15" s="90"/>
      <c r="C15" s="104"/>
      <c r="D15" s="105"/>
      <c r="E15" s="64" t="s">
        <v>50</v>
      </c>
      <c r="F15" s="65"/>
      <c r="G15" s="66" t="s">
        <v>51</v>
      </c>
      <c r="H15" s="67" t="s">
        <v>52</v>
      </c>
      <c r="I15" s="64">
        <v>120</v>
      </c>
      <c r="J15" s="70">
        <v>0.8</v>
      </c>
      <c r="K15" s="100">
        <v>0</v>
      </c>
      <c r="L15" s="106"/>
      <c r="M15" s="68">
        <v>80000000</v>
      </c>
      <c r="N15" s="68">
        <v>80000000</v>
      </c>
      <c r="O15" s="72">
        <v>0</v>
      </c>
      <c r="P15" s="72">
        <v>0</v>
      </c>
      <c r="Q15" s="73">
        <f>IF(N15=0,0,O15/N15)</f>
        <v>0</v>
      </c>
      <c r="R15" s="73">
        <f>IF(N15=0,0,P15/N15)</f>
        <v>0</v>
      </c>
      <c r="S15" s="74"/>
      <c r="T15" s="74"/>
      <c r="U15" s="75"/>
      <c r="V15" s="107"/>
    </row>
    <row r="16" spans="1:22" x14ac:dyDescent="0.25">
      <c r="A16" s="77"/>
      <c r="B16" s="78">
        <v>41010010003</v>
      </c>
      <c r="C16" s="79" t="s">
        <v>34</v>
      </c>
      <c r="D16" s="56" t="s">
        <v>53</v>
      </c>
      <c r="E16" s="41"/>
      <c r="F16" s="80">
        <v>32</v>
      </c>
      <c r="G16" s="81"/>
      <c r="H16" s="82"/>
      <c r="I16" s="48"/>
      <c r="J16" s="46"/>
      <c r="K16" s="46"/>
      <c r="L16" s="47"/>
      <c r="M16" s="48"/>
      <c r="N16" s="48"/>
      <c r="O16" s="108"/>
      <c r="P16" s="108"/>
      <c r="Q16" s="46"/>
      <c r="R16" s="46"/>
      <c r="S16" s="109"/>
      <c r="T16" s="109"/>
      <c r="U16" s="87"/>
      <c r="V16" s="110"/>
    </row>
    <row r="17" spans="1:22" ht="67.5" x14ac:dyDescent="0.25">
      <c r="A17" s="77">
        <v>4143</v>
      </c>
      <c r="B17" s="90"/>
      <c r="C17" s="111" t="s">
        <v>36</v>
      </c>
      <c r="D17" s="112" t="s">
        <v>54</v>
      </c>
      <c r="E17" s="64">
        <v>2047311</v>
      </c>
      <c r="F17" s="93"/>
      <c r="G17" s="66" t="s">
        <v>55</v>
      </c>
      <c r="H17" s="67" t="s">
        <v>56</v>
      </c>
      <c r="I17" s="68">
        <v>6</v>
      </c>
      <c r="J17" s="70">
        <v>1</v>
      </c>
      <c r="K17" s="70">
        <v>0</v>
      </c>
      <c r="L17" s="113">
        <f>IF(N17&gt;0,K17,"na")</f>
        <v>0</v>
      </c>
      <c r="M17" s="68">
        <v>0</v>
      </c>
      <c r="N17" s="68">
        <v>343782932</v>
      </c>
      <c r="O17" s="72">
        <v>0</v>
      </c>
      <c r="P17" s="72">
        <v>0</v>
      </c>
      <c r="Q17" s="73">
        <f t="shared" ref="Q17:Q24" si="0">IF(N17=0,0,O17/N17)</f>
        <v>0</v>
      </c>
      <c r="R17" s="73">
        <f t="shared" ref="R17:R24" si="1">IF(N17=0,0,P17/N17)</f>
        <v>0</v>
      </c>
      <c r="S17" s="74"/>
      <c r="T17" s="74"/>
      <c r="U17" s="75" t="s">
        <v>57</v>
      </c>
      <c r="V17" s="114" t="s">
        <v>43</v>
      </c>
    </row>
    <row r="18" spans="1:22" x14ac:dyDescent="0.25">
      <c r="A18" s="89">
        <v>4143</v>
      </c>
      <c r="B18" s="90"/>
      <c r="C18" s="91" t="s">
        <v>36</v>
      </c>
      <c r="D18" s="92" t="s">
        <v>45</v>
      </c>
      <c r="E18" s="64">
        <v>2040132</v>
      </c>
      <c r="F18" s="93"/>
      <c r="G18" s="66"/>
      <c r="H18" s="67"/>
      <c r="I18" s="68">
        <f>SUM(I19:I20)</f>
        <v>58</v>
      </c>
      <c r="J18" s="70">
        <f>SUM(J19:J20)</f>
        <v>1</v>
      </c>
      <c r="K18" s="70">
        <f>SUM(K19:K20)</f>
        <v>0</v>
      </c>
      <c r="L18" s="94">
        <f>IF(N18&gt;0,K18,"na")</f>
        <v>0</v>
      </c>
      <c r="M18" s="68">
        <f>M19+M20</f>
        <v>392479216</v>
      </c>
      <c r="N18" s="68">
        <f>SUM(N19:N20)</f>
        <v>2622278581</v>
      </c>
      <c r="O18" s="68">
        <f>O19+O20</f>
        <v>2496278580</v>
      </c>
      <c r="P18" s="68">
        <f>P19+P20</f>
        <v>0</v>
      </c>
      <c r="Q18" s="73">
        <f t="shared" si="0"/>
        <v>0.95195018488388439</v>
      </c>
      <c r="R18" s="73">
        <f t="shared" si="1"/>
        <v>0</v>
      </c>
      <c r="S18" s="74"/>
      <c r="T18" s="74"/>
      <c r="U18" s="75"/>
      <c r="V18" s="96" t="s">
        <v>43</v>
      </c>
    </row>
    <row r="19" spans="1:22" ht="40.5" x14ac:dyDescent="0.25">
      <c r="A19" s="97"/>
      <c r="B19" s="90"/>
      <c r="C19" s="98"/>
      <c r="D19" s="99"/>
      <c r="E19" s="64" t="s">
        <v>58</v>
      </c>
      <c r="F19" s="93"/>
      <c r="G19" s="66" t="s">
        <v>59</v>
      </c>
      <c r="H19" s="67" t="s">
        <v>60</v>
      </c>
      <c r="I19" s="64">
        <v>29</v>
      </c>
      <c r="J19" s="70">
        <v>0.3</v>
      </c>
      <c r="K19" s="100">
        <v>0</v>
      </c>
      <c r="L19" s="101"/>
      <c r="M19" s="68">
        <v>126000000</v>
      </c>
      <c r="N19" s="68">
        <v>2229799365</v>
      </c>
      <c r="O19" s="72">
        <v>2229799365</v>
      </c>
      <c r="P19" s="72">
        <v>0</v>
      </c>
      <c r="Q19" s="73">
        <f t="shared" si="0"/>
        <v>1</v>
      </c>
      <c r="R19" s="73">
        <f t="shared" si="1"/>
        <v>0</v>
      </c>
      <c r="S19" s="95">
        <v>42908</v>
      </c>
      <c r="T19" s="95">
        <v>43100</v>
      </c>
      <c r="U19" s="75" t="s">
        <v>61</v>
      </c>
      <c r="V19" s="102"/>
    </row>
    <row r="20" spans="1:22" ht="27" x14ac:dyDescent="0.25">
      <c r="A20" s="103"/>
      <c r="B20" s="90"/>
      <c r="C20" s="104"/>
      <c r="D20" s="105"/>
      <c r="E20" s="64" t="s">
        <v>62</v>
      </c>
      <c r="F20" s="93"/>
      <c r="G20" s="66" t="s">
        <v>63</v>
      </c>
      <c r="H20" s="67" t="s">
        <v>64</v>
      </c>
      <c r="I20" s="64">
        <v>29</v>
      </c>
      <c r="J20" s="70">
        <v>0.7</v>
      </c>
      <c r="K20" s="100">
        <v>0</v>
      </c>
      <c r="L20" s="106"/>
      <c r="M20" s="68">
        <v>266479216.00000003</v>
      </c>
      <c r="N20" s="68">
        <v>392479216</v>
      </c>
      <c r="O20" s="72">
        <v>266479215</v>
      </c>
      <c r="P20" s="72">
        <v>0</v>
      </c>
      <c r="Q20" s="73">
        <f t="shared" si="0"/>
        <v>0.6789638893897505</v>
      </c>
      <c r="R20" s="73">
        <f t="shared" si="1"/>
        <v>0</v>
      </c>
      <c r="S20" s="74"/>
      <c r="T20" s="74"/>
      <c r="U20" s="75"/>
      <c r="V20" s="107"/>
    </row>
    <row r="21" spans="1:22" x14ac:dyDescent="0.25">
      <c r="A21" s="89">
        <v>4143</v>
      </c>
      <c r="B21" s="90"/>
      <c r="C21" s="91" t="s">
        <v>36</v>
      </c>
      <c r="D21" s="92" t="s">
        <v>65</v>
      </c>
      <c r="E21" s="64">
        <v>2040164</v>
      </c>
      <c r="F21" s="93"/>
      <c r="G21" s="66"/>
      <c r="H21" s="67"/>
      <c r="I21" s="68">
        <f>SUM(I22:I24)</f>
        <v>252</v>
      </c>
      <c r="J21" s="70">
        <f>SUM(J22:J24)</f>
        <v>1</v>
      </c>
      <c r="K21" s="70">
        <f>SUM(K22:K24)</f>
        <v>0</v>
      </c>
      <c r="L21" s="94">
        <f>IF(N21&gt;0,K21,"na")</f>
        <v>0</v>
      </c>
      <c r="M21" s="68">
        <f>SUM(M22:M24)</f>
        <v>429871834</v>
      </c>
      <c r="N21" s="68">
        <f>SUM(N22:N24)</f>
        <v>429871834</v>
      </c>
      <c r="O21" s="72">
        <f>SUM(O22:O24)</f>
        <v>121500000</v>
      </c>
      <c r="P21" s="72">
        <f>SUM(P22:P24)</f>
        <v>72000000</v>
      </c>
      <c r="Q21" s="73">
        <f t="shared" si="0"/>
        <v>0.28264238405533681</v>
      </c>
      <c r="R21" s="73">
        <f t="shared" si="1"/>
        <v>0.16749178314390331</v>
      </c>
      <c r="S21" s="95"/>
      <c r="T21" s="95"/>
      <c r="U21" s="75"/>
      <c r="V21" s="96" t="s">
        <v>43</v>
      </c>
    </row>
    <row r="22" spans="1:22" ht="40.5" x14ac:dyDescent="0.25">
      <c r="A22" s="97"/>
      <c r="B22" s="90"/>
      <c r="C22" s="98"/>
      <c r="D22" s="99"/>
      <c r="E22" s="64" t="s">
        <v>66</v>
      </c>
      <c r="F22" s="93"/>
      <c r="G22" s="66" t="s">
        <v>67</v>
      </c>
      <c r="H22" s="67" t="s">
        <v>68</v>
      </c>
      <c r="I22" s="64">
        <v>110</v>
      </c>
      <c r="J22" s="70">
        <v>0.35</v>
      </c>
      <c r="K22" s="100">
        <v>0</v>
      </c>
      <c r="L22" s="101"/>
      <c r="M22" s="68">
        <v>180000000</v>
      </c>
      <c r="N22" s="68">
        <v>180000000</v>
      </c>
      <c r="O22" s="72">
        <v>0</v>
      </c>
      <c r="P22" s="72">
        <v>0</v>
      </c>
      <c r="Q22" s="73">
        <f t="shared" si="0"/>
        <v>0</v>
      </c>
      <c r="R22" s="73">
        <f t="shared" si="1"/>
        <v>0</v>
      </c>
      <c r="S22" s="74"/>
      <c r="T22" s="74"/>
      <c r="U22" s="75"/>
      <c r="V22" s="102"/>
    </row>
    <row r="23" spans="1:22" ht="40.5" x14ac:dyDescent="0.25">
      <c r="A23" s="97"/>
      <c r="B23" s="90"/>
      <c r="C23" s="98"/>
      <c r="D23" s="99"/>
      <c r="E23" s="64" t="s">
        <v>69</v>
      </c>
      <c r="F23" s="93"/>
      <c r="G23" s="66" t="s">
        <v>70</v>
      </c>
      <c r="H23" s="67" t="s">
        <v>71</v>
      </c>
      <c r="I23" s="64">
        <v>32</v>
      </c>
      <c r="J23" s="70">
        <v>0.2</v>
      </c>
      <c r="K23" s="100">
        <v>0</v>
      </c>
      <c r="L23" s="101"/>
      <c r="M23" s="68">
        <v>119871834</v>
      </c>
      <c r="N23" s="68">
        <v>119871834</v>
      </c>
      <c r="O23" s="72">
        <v>0</v>
      </c>
      <c r="P23" s="72">
        <v>0</v>
      </c>
      <c r="Q23" s="73">
        <f t="shared" si="0"/>
        <v>0</v>
      </c>
      <c r="R23" s="73">
        <f t="shared" si="1"/>
        <v>0</v>
      </c>
      <c r="S23" s="74"/>
      <c r="T23" s="74"/>
      <c r="U23" s="75"/>
      <c r="V23" s="107"/>
    </row>
    <row r="24" spans="1:22" ht="54" x14ac:dyDescent="0.25">
      <c r="A24" s="103"/>
      <c r="B24" s="90"/>
      <c r="C24" s="104"/>
      <c r="D24" s="105"/>
      <c r="E24" s="64" t="s">
        <v>72</v>
      </c>
      <c r="F24" s="93"/>
      <c r="G24" s="66" t="s">
        <v>73</v>
      </c>
      <c r="H24" s="67" t="s">
        <v>74</v>
      </c>
      <c r="I24" s="64">
        <v>110</v>
      </c>
      <c r="J24" s="70">
        <v>0.45</v>
      </c>
      <c r="K24" s="100">
        <v>0</v>
      </c>
      <c r="L24" s="106"/>
      <c r="M24" s="68">
        <v>130000000</v>
      </c>
      <c r="N24" s="68">
        <v>130000000</v>
      </c>
      <c r="O24" s="72">
        <v>121500000</v>
      </c>
      <c r="P24" s="72">
        <v>72000000</v>
      </c>
      <c r="Q24" s="73">
        <f t="shared" si="0"/>
        <v>0.93461538461538463</v>
      </c>
      <c r="R24" s="73">
        <f t="shared" si="1"/>
        <v>0.55384615384615388</v>
      </c>
      <c r="S24" s="95">
        <v>42788</v>
      </c>
      <c r="T24" s="95">
        <v>43100</v>
      </c>
      <c r="U24" s="75" t="s">
        <v>75</v>
      </c>
      <c r="V24" s="76"/>
    </row>
    <row r="25" spans="1:22" ht="33" x14ac:dyDescent="0.25">
      <c r="A25" s="61"/>
      <c r="B25" s="53" t="s">
        <v>76</v>
      </c>
      <c r="C25" s="53" t="s">
        <v>32</v>
      </c>
      <c r="D25" s="86" t="s">
        <v>77</v>
      </c>
      <c r="E25" s="115"/>
      <c r="F25" s="88"/>
      <c r="G25" s="86"/>
      <c r="H25" s="87"/>
      <c r="I25" s="108"/>
      <c r="J25" s="46"/>
      <c r="K25" s="46"/>
      <c r="L25" s="47"/>
      <c r="M25" s="108"/>
      <c r="N25" s="108"/>
      <c r="O25" s="108"/>
      <c r="P25" s="108"/>
      <c r="Q25" s="46"/>
      <c r="R25" s="46"/>
      <c r="S25" s="109"/>
      <c r="T25" s="109"/>
      <c r="U25" s="87"/>
      <c r="V25" s="88"/>
    </row>
    <row r="26" spans="1:22" ht="38.25" x14ac:dyDescent="0.25">
      <c r="A26" s="116"/>
      <c r="B26" s="61">
        <v>41010020020</v>
      </c>
      <c r="C26" s="61" t="s">
        <v>34</v>
      </c>
      <c r="D26" s="109" t="s">
        <v>78</v>
      </c>
      <c r="E26" s="115"/>
      <c r="F26" s="88">
        <v>20</v>
      </c>
      <c r="G26" s="86"/>
      <c r="H26" s="87"/>
      <c r="I26" s="108"/>
      <c r="J26" s="46"/>
      <c r="K26" s="46"/>
      <c r="L26" s="47"/>
      <c r="M26" s="108"/>
      <c r="N26" s="108"/>
      <c r="O26" s="108"/>
      <c r="P26" s="108"/>
      <c r="Q26" s="46"/>
      <c r="R26" s="46"/>
      <c r="S26" s="109"/>
      <c r="T26" s="109"/>
      <c r="U26" s="87"/>
      <c r="V26" s="88"/>
    </row>
    <row r="27" spans="1:22" ht="67.5" x14ac:dyDescent="0.25">
      <c r="A27" s="61">
        <v>4143</v>
      </c>
      <c r="B27" s="117"/>
      <c r="C27" s="117" t="s">
        <v>79</v>
      </c>
      <c r="D27" s="74" t="s">
        <v>80</v>
      </c>
      <c r="E27" s="118">
        <v>2040135</v>
      </c>
      <c r="F27" s="76"/>
      <c r="G27" s="74" t="s">
        <v>81</v>
      </c>
      <c r="H27" s="75" t="s">
        <v>82</v>
      </c>
      <c r="I27" s="72">
        <v>1</v>
      </c>
      <c r="J27" s="70">
        <v>1</v>
      </c>
      <c r="K27" s="70">
        <v>0.4</v>
      </c>
      <c r="L27" s="113">
        <f>IF(N27&gt;0,K27,"na")</f>
        <v>0.4</v>
      </c>
      <c r="M27" s="72">
        <v>20000000</v>
      </c>
      <c r="N27" s="72">
        <v>20000000</v>
      </c>
      <c r="O27" s="72">
        <v>19500000</v>
      </c>
      <c r="P27" s="72">
        <v>6000000</v>
      </c>
      <c r="Q27" s="73">
        <f>IF(N27=0,0,O27/N27)</f>
        <v>0.97499999999999998</v>
      </c>
      <c r="R27" s="73">
        <f>IF(N27=0,0,P27/N27)</f>
        <v>0.3</v>
      </c>
      <c r="S27" s="95">
        <v>42804</v>
      </c>
      <c r="T27" s="95">
        <v>42962</v>
      </c>
      <c r="U27" s="75" t="s">
        <v>83</v>
      </c>
      <c r="V27" s="76" t="s">
        <v>43</v>
      </c>
    </row>
    <row r="28" spans="1:22" x14ac:dyDescent="0.25">
      <c r="A28" s="61"/>
      <c r="B28" s="53" t="s">
        <v>84</v>
      </c>
      <c r="C28" s="53" t="s">
        <v>32</v>
      </c>
      <c r="D28" s="86" t="s">
        <v>85</v>
      </c>
      <c r="E28" s="115"/>
      <c r="F28" s="88"/>
      <c r="G28" s="86"/>
      <c r="H28" s="87"/>
      <c r="I28" s="108"/>
      <c r="J28" s="46"/>
      <c r="K28" s="46"/>
      <c r="L28" s="47"/>
      <c r="M28" s="108"/>
      <c r="N28" s="108"/>
      <c r="O28" s="108"/>
      <c r="P28" s="108"/>
      <c r="Q28" s="46"/>
      <c r="R28" s="46"/>
      <c r="S28" s="109"/>
      <c r="T28" s="109"/>
      <c r="U28" s="87"/>
      <c r="V28" s="88"/>
    </row>
    <row r="29" spans="1:22" ht="25.5" x14ac:dyDescent="0.25">
      <c r="A29" s="116"/>
      <c r="B29" s="61">
        <v>41010030003</v>
      </c>
      <c r="C29" s="61" t="s">
        <v>34</v>
      </c>
      <c r="D29" s="109" t="s">
        <v>86</v>
      </c>
      <c r="E29" s="115"/>
      <c r="F29" s="88">
        <v>58</v>
      </c>
      <c r="G29" s="86"/>
      <c r="H29" s="87"/>
      <c r="I29" s="108"/>
      <c r="J29" s="119"/>
      <c r="K29" s="119"/>
      <c r="L29" s="47"/>
      <c r="M29" s="120"/>
      <c r="N29" s="120"/>
      <c r="O29" s="120"/>
      <c r="P29" s="120"/>
      <c r="Q29" s="119"/>
      <c r="R29" s="119"/>
      <c r="S29" s="109"/>
      <c r="T29" s="109"/>
      <c r="U29" s="87"/>
      <c r="V29" s="121" t="s">
        <v>87</v>
      </c>
    </row>
    <row r="30" spans="1:22" x14ac:dyDescent="0.25">
      <c r="A30" s="122">
        <v>4143</v>
      </c>
      <c r="B30" s="117"/>
      <c r="C30" s="123" t="s">
        <v>79</v>
      </c>
      <c r="D30" s="124" t="s">
        <v>88</v>
      </c>
      <c r="E30" s="118">
        <v>2040136</v>
      </c>
      <c r="F30" s="76"/>
      <c r="G30" s="74"/>
      <c r="H30" s="75"/>
      <c r="I30" s="72">
        <f>SUM(I31:I32)</f>
        <v>78</v>
      </c>
      <c r="J30" s="70">
        <f>SUM(J31:J32)</f>
        <v>1</v>
      </c>
      <c r="K30" s="70">
        <f>SUM(K31:K32)</f>
        <v>0.82</v>
      </c>
      <c r="L30" s="125">
        <f>IF(N30&gt;0,K30,"na")</f>
        <v>0.82</v>
      </c>
      <c r="M30" s="72">
        <f>SUM(M31:M32)</f>
        <v>828000000</v>
      </c>
      <c r="N30" s="72">
        <f>SUM(N31:N32)</f>
        <v>828000000</v>
      </c>
      <c r="O30" s="72">
        <f>SUM(O31:O32)</f>
        <v>604520000</v>
      </c>
      <c r="P30" s="72">
        <f>SUM(P31:P32)</f>
        <v>297772000</v>
      </c>
      <c r="Q30" s="73">
        <f>IF(N30=0,0,O30/N30)</f>
        <v>0.73009661835748796</v>
      </c>
      <c r="R30" s="73">
        <f>IF(N30=0,0,P30/N30)</f>
        <v>0.3596280193236715</v>
      </c>
      <c r="S30" s="74"/>
      <c r="T30" s="74"/>
      <c r="U30" s="75"/>
      <c r="V30" s="126"/>
    </row>
    <row r="31" spans="1:22" ht="54" x14ac:dyDescent="0.25">
      <c r="A31" s="127"/>
      <c r="B31" s="117"/>
      <c r="C31" s="128"/>
      <c r="D31" s="129"/>
      <c r="E31" s="118" t="s">
        <v>89</v>
      </c>
      <c r="F31" s="76"/>
      <c r="G31" s="74" t="s">
        <v>90</v>
      </c>
      <c r="H31" s="75" t="s">
        <v>91</v>
      </c>
      <c r="I31" s="72">
        <v>20</v>
      </c>
      <c r="J31" s="70">
        <v>0.3</v>
      </c>
      <c r="K31" s="70">
        <v>0.25</v>
      </c>
      <c r="L31" s="130"/>
      <c r="M31" s="72">
        <v>50000000</v>
      </c>
      <c r="N31" s="72">
        <v>50000000</v>
      </c>
      <c r="O31" s="72">
        <v>35000000</v>
      </c>
      <c r="P31" s="72">
        <v>0</v>
      </c>
      <c r="Q31" s="73">
        <f>IF(N31=0,0,O31/N31)</f>
        <v>0.7</v>
      </c>
      <c r="R31" s="73">
        <f>IF(N31=0,0,P31/N31)</f>
        <v>0</v>
      </c>
      <c r="S31" s="95">
        <v>42794</v>
      </c>
      <c r="T31" s="95">
        <v>42901</v>
      </c>
      <c r="U31" s="75" t="s">
        <v>92</v>
      </c>
      <c r="V31" s="126"/>
    </row>
    <row r="32" spans="1:22" ht="40.5" x14ac:dyDescent="0.25">
      <c r="A32" s="131"/>
      <c r="B32" s="117"/>
      <c r="C32" s="132"/>
      <c r="D32" s="133"/>
      <c r="E32" s="118" t="s">
        <v>93</v>
      </c>
      <c r="F32" s="76"/>
      <c r="G32" s="74" t="s">
        <v>94</v>
      </c>
      <c r="H32" s="75" t="s">
        <v>95</v>
      </c>
      <c r="I32" s="72">
        <v>58</v>
      </c>
      <c r="J32" s="70">
        <v>0.7</v>
      </c>
      <c r="K32" s="70">
        <v>0.56999999999999995</v>
      </c>
      <c r="L32" s="134"/>
      <c r="M32" s="72">
        <v>778000000</v>
      </c>
      <c r="N32" s="72">
        <v>778000000</v>
      </c>
      <c r="O32" s="72">
        <v>569520000</v>
      </c>
      <c r="P32" s="72">
        <v>297772000</v>
      </c>
      <c r="Q32" s="73">
        <f>IF(N32=0,0,O32/N32)</f>
        <v>0.73203084832904886</v>
      </c>
      <c r="R32" s="73">
        <f>IF(N32=0,0,P32/N32)</f>
        <v>0.38274035989717226</v>
      </c>
      <c r="S32" s="95">
        <v>42800</v>
      </c>
      <c r="T32" s="95">
        <v>42901</v>
      </c>
      <c r="U32" s="75"/>
      <c r="V32" s="135"/>
    </row>
    <row r="33" spans="1:22" ht="25.5" x14ac:dyDescent="0.25">
      <c r="A33" s="116"/>
      <c r="B33" s="61">
        <v>41010030004</v>
      </c>
      <c r="C33" s="61" t="s">
        <v>34</v>
      </c>
      <c r="D33" s="109" t="s">
        <v>96</v>
      </c>
      <c r="E33" s="115"/>
      <c r="F33" s="88">
        <v>10</v>
      </c>
      <c r="G33" s="86"/>
      <c r="H33" s="87"/>
      <c r="I33" s="108"/>
      <c r="J33" s="46"/>
      <c r="K33" s="46"/>
      <c r="L33" s="47"/>
      <c r="M33" s="108"/>
      <c r="N33" s="108"/>
      <c r="O33" s="108"/>
      <c r="P33" s="108"/>
      <c r="Q33" s="46"/>
      <c r="R33" s="46"/>
      <c r="S33" s="109"/>
      <c r="T33" s="109"/>
      <c r="U33" s="87"/>
      <c r="V33" s="88"/>
    </row>
    <row r="34" spans="1:22" x14ac:dyDescent="0.25">
      <c r="A34" s="122">
        <v>4143</v>
      </c>
      <c r="B34" s="117"/>
      <c r="C34" s="123" t="s">
        <v>36</v>
      </c>
      <c r="D34" s="124" t="s">
        <v>97</v>
      </c>
      <c r="E34" s="118">
        <v>2040137</v>
      </c>
      <c r="F34" s="76"/>
      <c r="G34" s="74"/>
      <c r="H34" s="75"/>
      <c r="I34" s="72">
        <f>SUM(I35:I36)</f>
        <v>11</v>
      </c>
      <c r="J34" s="70">
        <f>SUM(J35:J36)</f>
        <v>1</v>
      </c>
      <c r="K34" s="70">
        <f>SUM(K35:K36)</f>
        <v>0</v>
      </c>
      <c r="L34" s="125">
        <f>IF(N34&gt;0,K34,"na")</f>
        <v>0</v>
      </c>
      <c r="M34" s="72">
        <f>SUM(M35:M36)</f>
        <v>25000000</v>
      </c>
      <c r="N34" s="72">
        <f>SUM(N35:N36)</f>
        <v>25000000</v>
      </c>
      <c r="O34" s="72">
        <f>SUM(O35:O36)</f>
        <v>0</v>
      </c>
      <c r="P34" s="72">
        <f>SUM(P35:P36)</f>
        <v>0</v>
      </c>
      <c r="Q34" s="73">
        <f>IF(N34=0,0,O34/N34)</f>
        <v>0</v>
      </c>
      <c r="R34" s="73">
        <f>IF(N34=0,0,P34/N34)</f>
        <v>0</v>
      </c>
      <c r="S34" s="74"/>
      <c r="T34" s="74"/>
      <c r="U34" s="75"/>
      <c r="V34" s="96" t="s">
        <v>98</v>
      </c>
    </row>
    <row r="35" spans="1:22" ht="67.5" x14ac:dyDescent="0.25">
      <c r="A35" s="127"/>
      <c r="B35" s="117"/>
      <c r="C35" s="128"/>
      <c r="D35" s="129"/>
      <c r="E35" s="118" t="s">
        <v>99</v>
      </c>
      <c r="F35" s="76"/>
      <c r="G35" s="75" t="s">
        <v>100</v>
      </c>
      <c r="H35" s="75" t="s">
        <v>101</v>
      </c>
      <c r="I35" s="72">
        <v>10</v>
      </c>
      <c r="J35" s="70">
        <v>0.8</v>
      </c>
      <c r="K35" s="70">
        <v>0</v>
      </c>
      <c r="L35" s="130"/>
      <c r="M35" s="72">
        <v>22000000</v>
      </c>
      <c r="N35" s="72">
        <v>22000000</v>
      </c>
      <c r="O35" s="72">
        <v>0</v>
      </c>
      <c r="P35" s="72">
        <v>0</v>
      </c>
      <c r="Q35" s="73">
        <f>IF(N35=0,0,O35/N35)</f>
        <v>0</v>
      </c>
      <c r="R35" s="73">
        <f>IF(N35=0,0,P35/N35)</f>
        <v>0</v>
      </c>
      <c r="S35" s="74"/>
      <c r="T35" s="74"/>
      <c r="U35" s="75" t="s">
        <v>102</v>
      </c>
      <c r="V35" s="102"/>
    </row>
    <row r="36" spans="1:22" ht="54" x14ac:dyDescent="0.25">
      <c r="A36" s="131"/>
      <c r="B36" s="117"/>
      <c r="C36" s="132"/>
      <c r="D36" s="133"/>
      <c r="E36" s="118" t="s">
        <v>103</v>
      </c>
      <c r="F36" s="76"/>
      <c r="G36" s="75" t="s">
        <v>104</v>
      </c>
      <c r="H36" s="75" t="s">
        <v>105</v>
      </c>
      <c r="I36" s="72">
        <v>1</v>
      </c>
      <c r="J36" s="70">
        <v>0.2</v>
      </c>
      <c r="K36" s="70">
        <v>0</v>
      </c>
      <c r="L36" s="134"/>
      <c r="M36" s="72">
        <v>3000000</v>
      </c>
      <c r="N36" s="72">
        <v>3000000</v>
      </c>
      <c r="O36" s="72">
        <v>0</v>
      </c>
      <c r="P36" s="72">
        <v>0</v>
      </c>
      <c r="Q36" s="73">
        <f>IF(N36=0,0,O36/N36)</f>
        <v>0</v>
      </c>
      <c r="R36" s="73">
        <f>IF(N36=0,0,P36/N36)</f>
        <v>0</v>
      </c>
      <c r="S36" s="74"/>
      <c r="T36" s="74"/>
      <c r="U36" s="75" t="s">
        <v>102</v>
      </c>
      <c r="V36" s="107"/>
    </row>
    <row r="37" spans="1:22" x14ac:dyDescent="0.25">
      <c r="A37" s="61"/>
      <c r="B37" s="53" t="s">
        <v>106</v>
      </c>
      <c r="C37" s="53" t="s">
        <v>29</v>
      </c>
      <c r="D37" s="86" t="s">
        <v>107</v>
      </c>
      <c r="E37" s="115"/>
      <c r="F37" s="88"/>
      <c r="G37" s="86"/>
      <c r="H37" s="87"/>
      <c r="I37" s="108"/>
      <c r="J37" s="46"/>
      <c r="K37" s="46"/>
      <c r="L37" s="47"/>
      <c r="M37" s="108"/>
      <c r="N37" s="108"/>
      <c r="O37" s="108"/>
      <c r="P37" s="108"/>
      <c r="Q37" s="46"/>
      <c r="R37" s="46"/>
      <c r="S37" s="109"/>
      <c r="T37" s="109"/>
      <c r="U37" s="87"/>
      <c r="V37" s="88"/>
    </row>
    <row r="38" spans="1:22" x14ac:dyDescent="0.25">
      <c r="A38" s="61"/>
      <c r="B38" s="53" t="s">
        <v>108</v>
      </c>
      <c r="C38" s="53" t="s">
        <v>32</v>
      </c>
      <c r="D38" s="86" t="s">
        <v>109</v>
      </c>
      <c r="E38" s="115"/>
      <c r="F38" s="88"/>
      <c r="G38" s="86"/>
      <c r="H38" s="87"/>
      <c r="I38" s="108"/>
      <c r="J38" s="46"/>
      <c r="K38" s="46"/>
      <c r="L38" s="47"/>
      <c r="M38" s="108"/>
      <c r="N38" s="108"/>
      <c r="O38" s="108"/>
      <c r="P38" s="108"/>
      <c r="Q38" s="46"/>
      <c r="R38" s="46"/>
      <c r="S38" s="109"/>
      <c r="T38" s="109"/>
      <c r="U38" s="87"/>
      <c r="V38" s="88"/>
    </row>
    <row r="39" spans="1:22" ht="38.25" x14ac:dyDescent="0.25">
      <c r="A39" s="116"/>
      <c r="B39" s="61">
        <v>41020010006</v>
      </c>
      <c r="C39" s="61" t="s">
        <v>34</v>
      </c>
      <c r="D39" s="109" t="s">
        <v>110</v>
      </c>
      <c r="E39" s="115"/>
      <c r="F39" s="88">
        <v>3881</v>
      </c>
      <c r="G39" s="86"/>
      <c r="H39" s="87"/>
      <c r="I39" s="108"/>
      <c r="J39" s="46"/>
      <c r="K39" s="46"/>
      <c r="L39" s="47"/>
      <c r="M39" s="108"/>
      <c r="N39" s="108"/>
      <c r="O39" s="108"/>
      <c r="P39" s="108"/>
      <c r="Q39" s="46"/>
      <c r="R39" s="46"/>
      <c r="S39" s="109"/>
      <c r="T39" s="109"/>
      <c r="U39" s="87"/>
      <c r="V39" s="88"/>
    </row>
    <row r="40" spans="1:22" x14ac:dyDescent="0.25">
      <c r="A40" s="122">
        <v>4143</v>
      </c>
      <c r="B40" s="117"/>
      <c r="C40" s="123" t="s">
        <v>36</v>
      </c>
      <c r="D40" s="124" t="s">
        <v>111</v>
      </c>
      <c r="E40" s="118">
        <v>2040007</v>
      </c>
      <c r="F40" s="76"/>
      <c r="G40" s="74"/>
      <c r="H40" s="75"/>
      <c r="I40" s="118">
        <f>SUM(I41:I48)</f>
        <v>2770</v>
      </c>
      <c r="J40" s="70">
        <f>SUM(J41:J48)</f>
        <v>1</v>
      </c>
      <c r="K40" s="70">
        <f>SUM(K41:K48)</f>
        <v>0.39</v>
      </c>
      <c r="L40" s="136">
        <f>IF(N40&gt;0,K40,"na")</f>
        <v>0.39</v>
      </c>
      <c r="M40" s="72">
        <f>SUM(M41:M48)</f>
        <v>1655835437</v>
      </c>
      <c r="N40" s="72">
        <f>SUM(N41:N48)</f>
        <v>2162040162</v>
      </c>
      <c r="O40" s="72">
        <f>SUM(O41:O48)</f>
        <v>1689581679</v>
      </c>
      <c r="P40" s="72">
        <f>SUM(P41:P48)</f>
        <v>368700445</v>
      </c>
      <c r="Q40" s="73">
        <f t="shared" ref="Q40:Q48" si="2">IF(N40=0,0,O40/N40)</f>
        <v>0.78147562135804582</v>
      </c>
      <c r="R40" s="73">
        <f t="shared" ref="R40:R48" si="3">IF(N40=0,0,P40/N40)</f>
        <v>0.17053357818243897</v>
      </c>
      <c r="S40" s="74"/>
      <c r="T40" s="74"/>
      <c r="U40" s="75"/>
      <c r="V40" s="96" t="s">
        <v>112</v>
      </c>
    </row>
    <row r="41" spans="1:22" ht="40.5" x14ac:dyDescent="0.25">
      <c r="A41" s="127"/>
      <c r="B41" s="117"/>
      <c r="C41" s="128"/>
      <c r="D41" s="129"/>
      <c r="E41" s="118" t="s">
        <v>113</v>
      </c>
      <c r="F41" s="76"/>
      <c r="G41" s="74" t="s">
        <v>114</v>
      </c>
      <c r="H41" s="75" t="s">
        <v>115</v>
      </c>
      <c r="I41" s="118">
        <v>75</v>
      </c>
      <c r="J41" s="70">
        <v>0.13</v>
      </c>
      <c r="K41" s="137">
        <v>0.13</v>
      </c>
      <c r="L41" s="138"/>
      <c r="M41" s="72">
        <v>242256000</v>
      </c>
      <c r="N41" s="72">
        <v>242256000</v>
      </c>
      <c r="O41" s="72">
        <v>242256000</v>
      </c>
      <c r="P41" s="72">
        <v>96902400</v>
      </c>
      <c r="Q41" s="73">
        <f t="shared" si="2"/>
        <v>1</v>
      </c>
      <c r="R41" s="73">
        <f t="shared" si="3"/>
        <v>0.4</v>
      </c>
      <c r="S41" s="95">
        <v>42797</v>
      </c>
      <c r="T41" s="95">
        <v>43100</v>
      </c>
      <c r="U41" s="75"/>
      <c r="V41" s="102"/>
    </row>
    <row r="42" spans="1:22" ht="54" x14ac:dyDescent="0.25">
      <c r="A42" s="127"/>
      <c r="B42" s="117"/>
      <c r="C42" s="128"/>
      <c r="D42" s="129"/>
      <c r="E42" s="118" t="s">
        <v>116</v>
      </c>
      <c r="F42" s="76"/>
      <c r="G42" s="74" t="s">
        <v>117</v>
      </c>
      <c r="H42" s="75" t="s">
        <v>118</v>
      </c>
      <c r="I42" s="118">
        <v>1904</v>
      </c>
      <c r="J42" s="70">
        <v>0.13</v>
      </c>
      <c r="K42" s="137">
        <v>0</v>
      </c>
      <c r="L42" s="138"/>
      <c r="M42" s="72">
        <v>585127100</v>
      </c>
      <c r="N42" s="72">
        <v>1039998959</v>
      </c>
      <c r="O42" s="72">
        <v>1039998959</v>
      </c>
      <c r="P42" s="72">
        <v>107548643</v>
      </c>
      <c r="Q42" s="73">
        <f t="shared" si="2"/>
        <v>1</v>
      </c>
      <c r="R42" s="73">
        <f t="shared" si="3"/>
        <v>0.10341226024246433</v>
      </c>
      <c r="S42" s="95">
        <v>42797</v>
      </c>
      <c r="T42" s="95">
        <v>43100</v>
      </c>
      <c r="U42" s="75"/>
      <c r="V42" s="102"/>
    </row>
    <row r="43" spans="1:22" ht="27" x14ac:dyDescent="0.25">
      <c r="A43" s="127"/>
      <c r="B43" s="117"/>
      <c r="C43" s="128"/>
      <c r="D43" s="129"/>
      <c r="E43" s="118" t="s">
        <v>119</v>
      </c>
      <c r="F43" s="76"/>
      <c r="G43" s="74" t="s">
        <v>120</v>
      </c>
      <c r="H43" s="75" t="s">
        <v>121</v>
      </c>
      <c r="I43" s="118">
        <v>38</v>
      </c>
      <c r="J43" s="70">
        <v>0.13</v>
      </c>
      <c r="K43" s="137">
        <v>0</v>
      </c>
      <c r="L43" s="138">
        <f>IF(N43&gt;0,K43,"na")</f>
        <v>0</v>
      </c>
      <c r="M43" s="72">
        <v>107277516</v>
      </c>
      <c r="N43" s="72">
        <v>158610382</v>
      </c>
      <c r="O43" s="72">
        <v>0</v>
      </c>
      <c r="P43" s="72">
        <v>0</v>
      </c>
      <c r="Q43" s="73">
        <f t="shared" si="2"/>
        <v>0</v>
      </c>
      <c r="R43" s="73">
        <f t="shared" si="3"/>
        <v>0</v>
      </c>
      <c r="S43" s="74"/>
      <c r="T43" s="74"/>
      <c r="U43" s="75"/>
      <c r="V43" s="102"/>
    </row>
    <row r="44" spans="1:22" ht="40.5" x14ac:dyDescent="0.25">
      <c r="A44" s="127"/>
      <c r="B44" s="117"/>
      <c r="C44" s="128"/>
      <c r="D44" s="129"/>
      <c r="E44" s="118" t="s">
        <v>122</v>
      </c>
      <c r="F44" s="76"/>
      <c r="G44" s="74" t="s">
        <v>123</v>
      </c>
      <c r="H44" s="75" t="s">
        <v>124</v>
      </c>
      <c r="I44" s="118">
        <v>64</v>
      </c>
      <c r="J44" s="70">
        <v>0.13</v>
      </c>
      <c r="K44" s="137">
        <v>0</v>
      </c>
      <c r="L44" s="138"/>
      <c r="M44" s="72">
        <v>111840000</v>
      </c>
      <c r="N44" s="72">
        <v>111840000</v>
      </c>
      <c r="O44" s="72">
        <v>0</v>
      </c>
      <c r="P44" s="72">
        <v>0</v>
      </c>
      <c r="Q44" s="73">
        <f t="shared" si="2"/>
        <v>0</v>
      </c>
      <c r="R44" s="73">
        <f t="shared" si="3"/>
        <v>0</v>
      </c>
      <c r="S44" s="74"/>
      <c r="T44" s="74"/>
      <c r="U44" s="75"/>
      <c r="V44" s="102"/>
    </row>
    <row r="45" spans="1:22" ht="54" x14ac:dyDescent="0.25">
      <c r="A45" s="127"/>
      <c r="B45" s="117"/>
      <c r="C45" s="128"/>
      <c r="D45" s="129"/>
      <c r="E45" s="118" t="s">
        <v>125</v>
      </c>
      <c r="F45" s="76"/>
      <c r="G45" s="74" t="s">
        <v>126</v>
      </c>
      <c r="H45" s="75" t="s">
        <v>127</v>
      </c>
      <c r="I45" s="118">
        <v>108</v>
      </c>
      <c r="J45" s="70">
        <v>0.13</v>
      </c>
      <c r="K45" s="137">
        <v>0</v>
      </c>
      <c r="L45" s="138"/>
      <c r="M45" s="72">
        <v>66584821</v>
      </c>
      <c r="N45" s="72">
        <v>66584821</v>
      </c>
      <c r="O45" s="72">
        <v>0</v>
      </c>
      <c r="P45" s="72">
        <v>0</v>
      </c>
      <c r="Q45" s="73">
        <f t="shared" si="2"/>
        <v>0</v>
      </c>
      <c r="R45" s="73">
        <f t="shared" si="3"/>
        <v>0</v>
      </c>
      <c r="S45" s="74"/>
      <c r="T45" s="74"/>
      <c r="U45" s="75"/>
      <c r="V45" s="102"/>
    </row>
    <row r="46" spans="1:22" ht="27" x14ac:dyDescent="0.25">
      <c r="A46" s="127"/>
      <c r="B46" s="117"/>
      <c r="C46" s="128"/>
      <c r="D46" s="129"/>
      <c r="E46" s="118" t="s">
        <v>128</v>
      </c>
      <c r="F46" s="76"/>
      <c r="G46" s="74" t="s">
        <v>129</v>
      </c>
      <c r="H46" s="75" t="s">
        <v>130</v>
      </c>
      <c r="I46" s="118">
        <v>1</v>
      </c>
      <c r="J46" s="70">
        <v>0.09</v>
      </c>
      <c r="K46" s="137">
        <v>0</v>
      </c>
      <c r="L46" s="138">
        <f>IF(N46&gt;0,K46,"na")</f>
        <v>0</v>
      </c>
      <c r="M46" s="72">
        <v>17750000</v>
      </c>
      <c r="N46" s="72">
        <v>17750000</v>
      </c>
      <c r="O46" s="72">
        <v>0</v>
      </c>
      <c r="P46" s="72">
        <v>0</v>
      </c>
      <c r="Q46" s="73">
        <f t="shared" si="2"/>
        <v>0</v>
      </c>
      <c r="R46" s="73">
        <f t="shared" si="3"/>
        <v>0</v>
      </c>
      <c r="S46" s="74"/>
      <c r="T46" s="74"/>
      <c r="U46" s="75"/>
      <c r="V46" s="102"/>
    </row>
    <row r="47" spans="1:22" ht="67.5" x14ac:dyDescent="0.25">
      <c r="A47" s="127"/>
      <c r="B47" s="117"/>
      <c r="C47" s="128"/>
      <c r="D47" s="129"/>
      <c r="E47" s="118" t="s">
        <v>131</v>
      </c>
      <c r="F47" s="76"/>
      <c r="G47" s="74" t="s">
        <v>132</v>
      </c>
      <c r="H47" s="75" t="s">
        <v>133</v>
      </c>
      <c r="I47" s="118">
        <v>460</v>
      </c>
      <c r="J47" s="70">
        <v>0.13</v>
      </c>
      <c r="K47" s="137">
        <v>0.13</v>
      </c>
      <c r="L47" s="138"/>
      <c r="M47" s="72">
        <v>320258900</v>
      </c>
      <c r="N47" s="72">
        <v>320258900</v>
      </c>
      <c r="O47" s="72">
        <v>256207120</v>
      </c>
      <c r="P47" s="72">
        <v>128103560</v>
      </c>
      <c r="Q47" s="73">
        <f t="shared" si="2"/>
        <v>0.8</v>
      </c>
      <c r="R47" s="73">
        <f t="shared" si="3"/>
        <v>0.4</v>
      </c>
      <c r="S47" s="95">
        <v>42797</v>
      </c>
      <c r="T47" s="95">
        <v>43100</v>
      </c>
      <c r="U47" s="75"/>
      <c r="V47" s="102"/>
    </row>
    <row r="48" spans="1:22" ht="67.5" x14ac:dyDescent="0.25">
      <c r="A48" s="131"/>
      <c r="B48" s="117"/>
      <c r="C48" s="132"/>
      <c r="D48" s="133"/>
      <c r="E48" s="118" t="s">
        <v>134</v>
      </c>
      <c r="F48" s="76"/>
      <c r="G48" s="74" t="s">
        <v>135</v>
      </c>
      <c r="H48" s="75" t="s">
        <v>133</v>
      </c>
      <c r="I48" s="118">
        <v>120</v>
      </c>
      <c r="J48" s="70">
        <v>0.13</v>
      </c>
      <c r="K48" s="137">
        <v>0.13</v>
      </c>
      <c r="L48" s="139"/>
      <c r="M48" s="72">
        <v>204741100</v>
      </c>
      <c r="N48" s="72">
        <v>204741100</v>
      </c>
      <c r="O48" s="72">
        <v>151119600</v>
      </c>
      <c r="P48" s="72">
        <v>36145842</v>
      </c>
      <c r="Q48" s="73">
        <f t="shared" si="2"/>
        <v>0.73810094797771431</v>
      </c>
      <c r="R48" s="73">
        <f t="shared" si="3"/>
        <v>0.17654414282232536</v>
      </c>
      <c r="S48" s="95">
        <v>42797</v>
      </c>
      <c r="T48" s="95">
        <v>43100</v>
      </c>
      <c r="U48" s="75"/>
      <c r="V48" s="107"/>
    </row>
    <row r="49" spans="1:22" x14ac:dyDescent="0.25">
      <c r="A49" s="61"/>
      <c r="B49" s="53" t="s">
        <v>136</v>
      </c>
      <c r="C49" s="53" t="s">
        <v>32</v>
      </c>
      <c r="D49" s="86" t="s">
        <v>137</v>
      </c>
      <c r="E49" s="115"/>
      <c r="F49" s="88"/>
      <c r="G49" s="86"/>
      <c r="H49" s="87"/>
      <c r="I49" s="108"/>
      <c r="J49" s="46"/>
      <c r="K49" s="46"/>
      <c r="L49" s="47"/>
      <c r="M49" s="108"/>
      <c r="N49" s="108"/>
      <c r="O49" s="108"/>
      <c r="P49" s="108"/>
      <c r="Q49" s="46"/>
      <c r="R49" s="46"/>
      <c r="S49" s="109"/>
      <c r="T49" s="109"/>
      <c r="U49" s="87"/>
      <c r="V49" s="88"/>
    </row>
    <row r="50" spans="1:22" ht="25.5" x14ac:dyDescent="0.25">
      <c r="A50" s="116"/>
      <c r="B50" s="61">
        <v>41020020007</v>
      </c>
      <c r="C50" s="61" t="s">
        <v>34</v>
      </c>
      <c r="D50" s="109" t="s">
        <v>138</v>
      </c>
      <c r="E50" s="115"/>
      <c r="F50" s="88">
        <v>31</v>
      </c>
      <c r="G50" s="86"/>
      <c r="H50" s="87"/>
      <c r="I50" s="108"/>
      <c r="J50" s="46"/>
      <c r="K50" s="46"/>
      <c r="L50" s="47"/>
      <c r="M50" s="108"/>
      <c r="N50" s="108"/>
      <c r="O50" s="108"/>
      <c r="P50" s="108"/>
      <c r="Q50" s="46"/>
      <c r="R50" s="46"/>
      <c r="S50" s="109"/>
      <c r="T50" s="109"/>
      <c r="U50" s="87"/>
      <c r="V50" s="88"/>
    </row>
    <row r="51" spans="1:22" x14ac:dyDescent="0.25">
      <c r="A51" s="122">
        <v>4143</v>
      </c>
      <c r="B51" s="61"/>
      <c r="C51" s="122" t="s">
        <v>36</v>
      </c>
      <c r="D51" s="140" t="s">
        <v>139</v>
      </c>
      <c r="E51" s="115">
        <v>2047315</v>
      </c>
      <c r="F51" s="88"/>
      <c r="G51" s="86"/>
      <c r="H51" s="87"/>
      <c r="I51" s="108">
        <f>SUM(I52:I57)</f>
        <v>150</v>
      </c>
      <c r="J51" s="46">
        <f>SUM(J52:J56)</f>
        <v>1</v>
      </c>
      <c r="K51" s="46">
        <f>SUM(K52:K56)</f>
        <v>0</v>
      </c>
      <c r="L51" s="125">
        <f>IF(N52&gt;0,K52,"na")</f>
        <v>0</v>
      </c>
      <c r="M51" s="108">
        <f>SUM(M52:M56)</f>
        <v>0</v>
      </c>
      <c r="N51" s="108">
        <f>SUM(N52:N56)</f>
        <v>250000000</v>
      </c>
      <c r="O51" s="108">
        <f>SUM(O52:O56)</f>
        <v>0</v>
      </c>
      <c r="P51" s="108">
        <f>SUM(P52:P56)</f>
        <v>0</v>
      </c>
      <c r="Q51" s="73">
        <f t="shared" ref="Q51:Q57" si="4">IF(N51=0,0,O51/N51)</f>
        <v>0</v>
      </c>
      <c r="R51" s="73">
        <f t="shared" ref="R51:R57" si="5">IF(N51=0,0,P51/N51)</f>
        <v>0</v>
      </c>
      <c r="S51" s="109"/>
      <c r="T51" s="109"/>
      <c r="U51" s="141" t="s">
        <v>140</v>
      </c>
      <c r="V51" s="96" t="s">
        <v>141</v>
      </c>
    </row>
    <row r="52" spans="1:22" ht="40.5" x14ac:dyDescent="0.25">
      <c r="A52" s="127"/>
      <c r="B52" s="117"/>
      <c r="C52" s="127"/>
      <c r="D52" s="142"/>
      <c r="E52" s="118" t="s">
        <v>142</v>
      </c>
      <c r="F52" s="76"/>
      <c r="G52" s="74" t="s">
        <v>143</v>
      </c>
      <c r="H52" s="75" t="s">
        <v>144</v>
      </c>
      <c r="I52" s="72">
        <v>31</v>
      </c>
      <c r="J52" s="70">
        <v>0.2</v>
      </c>
      <c r="K52" s="70">
        <v>0</v>
      </c>
      <c r="L52" s="130"/>
      <c r="M52" s="72">
        <v>0</v>
      </c>
      <c r="N52" s="72">
        <v>107760500</v>
      </c>
      <c r="O52" s="72">
        <v>0</v>
      </c>
      <c r="P52" s="72">
        <v>0</v>
      </c>
      <c r="Q52" s="73">
        <f t="shared" si="4"/>
        <v>0</v>
      </c>
      <c r="R52" s="73">
        <f t="shared" si="5"/>
        <v>0</v>
      </c>
      <c r="S52" s="74"/>
      <c r="T52" s="74"/>
      <c r="U52" s="141" t="s">
        <v>140</v>
      </c>
      <c r="V52" s="102"/>
    </row>
    <row r="53" spans="1:22" ht="40.5" x14ac:dyDescent="0.25">
      <c r="A53" s="127"/>
      <c r="B53" s="117"/>
      <c r="C53" s="127"/>
      <c r="D53" s="142"/>
      <c r="E53" s="118" t="s">
        <v>145</v>
      </c>
      <c r="F53" s="76"/>
      <c r="G53" s="74" t="s">
        <v>146</v>
      </c>
      <c r="H53" s="75" t="s">
        <v>147</v>
      </c>
      <c r="I53" s="72">
        <v>1</v>
      </c>
      <c r="J53" s="70">
        <v>0.2</v>
      </c>
      <c r="K53" s="70">
        <v>0</v>
      </c>
      <c r="L53" s="130"/>
      <c r="M53" s="72">
        <v>0</v>
      </c>
      <c r="N53" s="72">
        <v>19554000</v>
      </c>
      <c r="O53" s="72">
        <v>0</v>
      </c>
      <c r="P53" s="72">
        <v>0</v>
      </c>
      <c r="Q53" s="73">
        <f t="shared" si="4"/>
        <v>0</v>
      </c>
      <c r="R53" s="73">
        <f t="shared" si="5"/>
        <v>0</v>
      </c>
      <c r="S53" s="74"/>
      <c r="T53" s="74"/>
      <c r="U53" s="141" t="s">
        <v>140</v>
      </c>
      <c r="V53" s="102"/>
    </row>
    <row r="54" spans="1:22" ht="54" x14ac:dyDescent="0.25">
      <c r="A54" s="127"/>
      <c r="B54" s="117"/>
      <c r="C54" s="127"/>
      <c r="D54" s="142"/>
      <c r="E54" s="118" t="s">
        <v>148</v>
      </c>
      <c r="F54" s="76"/>
      <c r="G54" s="74" t="s">
        <v>149</v>
      </c>
      <c r="H54" s="75" t="s">
        <v>150</v>
      </c>
      <c r="I54" s="72">
        <v>1</v>
      </c>
      <c r="J54" s="70">
        <v>0.2</v>
      </c>
      <c r="K54" s="70">
        <v>0</v>
      </c>
      <c r="L54" s="130"/>
      <c r="M54" s="72">
        <v>0</v>
      </c>
      <c r="N54" s="72">
        <v>16600000</v>
      </c>
      <c r="O54" s="72">
        <v>0</v>
      </c>
      <c r="P54" s="72">
        <v>0</v>
      </c>
      <c r="Q54" s="73">
        <f t="shared" si="4"/>
        <v>0</v>
      </c>
      <c r="R54" s="73">
        <f t="shared" si="5"/>
        <v>0</v>
      </c>
      <c r="S54" s="74"/>
      <c r="T54" s="74"/>
      <c r="U54" s="141" t="s">
        <v>140</v>
      </c>
      <c r="V54" s="102"/>
    </row>
    <row r="55" spans="1:22" ht="54" x14ac:dyDescent="0.25">
      <c r="A55" s="127"/>
      <c r="B55" s="117"/>
      <c r="C55" s="127"/>
      <c r="D55" s="142"/>
      <c r="E55" s="118" t="s">
        <v>151</v>
      </c>
      <c r="F55" s="76"/>
      <c r="G55" s="74" t="s">
        <v>152</v>
      </c>
      <c r="H55" s="75" t="s">
        <v>153</v>
      </c>
      <c r="I55" s="72">
        <v>1</v>
      </c>
      <c r="J55" s="70">
        <v>0.2</v>
      </c>
      <c r="K55" s="70">
        <v>0</v>
      </c>
      <c r="L55" s="130"/>
      <c r="M55" s="72">
        <v>0</v>
      </c>
      <c r="N55" s="72">
        <v>23800000</v>
      </c>
      <c r="O55" s="72">
        <v>0</v>
      </c>
      <c r="P55" s="72">
        <v>0</v>
      </c>
      <c r="Q55" s="73">
        <f t="shared" si="4"/>
        <v>0</v>
      </c>
      <c r="R55" s="73">
        <f t="shared" si="5"/>
        <v>0</v>
      </c>
      <c r="S55" s="74"/>
      <c r="T55" s="74"/>
      <c r="U55" s="141" t="s">
        <v>140</v>
      </c>
      <c r="V55" s="102"/>
    </row>
    <row r="56" spans="1:22" ht="54" x14ac:dyDescent="0.25">
      <c r="A56" s="131"/>
      <c r="B56" s="117"/>
      <c r="C56" s="127"/>
      <c r="D56" s="143"/>
      <c r="E56" s="118" t="s">
        <v>154</v>
      </c>
      <c r="F56" s="76"/>
      <c r="G56" s="74" t="s">
        <v>155</v>
      </c>
      <c r="H56" s="75" t="s">
        <v>156</v>
      </c>
      <c r="I56" s="72">
        <v>91</v>
      </c>
      <c r="J56" s="70">
        <v>0.2</v>
      </c>
      <c r="K56" s="70">
        <v>0</v>
      </c>
      <c r="L56" s="134"/>
      <c r="M56" s="72">
        <v>0</v>
      </c>
      <c r="N56" s="72">
        <v>82285500</v>
      </c>
      <c r="O56" s="72">
        <v>0</v>
      </c>
      <c r="P56" s="72">
        <v>0</v>
      </c>
      <c r="Q56" s="73">
        <f t="shared" si="4"/>
        <v>0</v>
      </c>
      <c r="R56" s="73">
        <f t="shared" si="5"/>
        <v>0</v>
      </c>
      <c r="S56" s="74"/>
      <c r="T56" s="74"/>
      <c r="U56" s="141" t="s">
        <v>140</v>
      </c>
      <c r="V56" s="102"/>
    </row>
    <row r="57" spans="1:22" ht="67.5" x14ac:dyDescent="0.25">
      <c r="A57" s="61">
        <v>4143</v>
      </c>
      <c r="B57" s="117"/>
      <c r="C57" s="144" t="s">
        <v>36</v>
      </c>
      <c r="D57" s="141" t="s">
        <v>157</v>
      </c>
      <c r="E57" s="118">
        <v>2040162</v>
      </c>
      <c r="F57" s="76"/>
      <c r="G57" s="74" t="s">
        <v>158</v>
      </c>
      <c r="H57" s="75" t="s">
        <v>159</v>
      </c>
      <c r="I57" s="72">
        <v>25</v>
      </c>
      <c r="J57" s="70">
        <v>1</v>
      </c>
      <c r="K57" s="70">
        <v>0</v>
      </c>
      <c r="L57" s="145" t="str">
        <f>IF(N57&gt;0,K57,"na")</f>
        <v>na</v>
      </c>
      <c r="M57" s="72">
        <v>250000000</v>
      </c>
      <c r="N57" s="72">
        <v>0</v>
      </c>
      <c r="O57" s="72">
        <v>0</v>
      </c>
      <c r="P57" s="72">
        <v>0</v>
      </c>
      <c r="Q57" s="73">
        <f t="shared" si="4"/>
        <v>0</v>
      </c>
      <c r="R57" s="73">
        <f t="shared" si="5"/>
        <v>0</v>
      </c>
      <c r="S57" s="74"/>
      <c r="T57" s="74"/>
      <c r="U57" s="75" t="s">
        <v>160</v>
      </c>
      <c r="V57" s="107"/>
    </row>
    <row r="58" spans="1:22" x14ac:dyDescent="0.25">
      <c r="A58" s="61"/>
      <c r="B58" s="53" t="s">
        <v>161</v>
      </c>
      <c r="C58" s="53" t="s">
        <v>32</v>
      </c>
      <c r="D58" s="86" t="s">
        <v>162</v>
      </c>
      <c r="E58" s="115"/>
      <c r="F58" s="88"/>
      <c r="G58" s="146"/>
      <c r="H58" s="146"/>
      <c r="I58" s="147"/>
      <c r="J58" s="148"/>
      <c r="K58" s="149"/>
      <c r="L58" s="47"/>
      <c r="M58" s="150"/>
      <c r="N58" s="150"/>
      <c r="O58" s="150"/>
      <c r="P58" s="150"/>
      <c r="Q58" s="149"/>
      <c r="R58" s="149"/>
      <c r="S58" s="151"/>
      <c r="T58" s="109"/>
      <c r="U58" s="87"/>
      <c r="V58" s="88"/>
    </row>
    <row r="59" spans="1:22" ht="25.5" x14ac:dyDescent="0.25">
      <c r="A59" s="116"/>
      <c r="B59" s="61">
        <v>41020030008</v>
      </c>
      <c r="C59" s="61" t="s">
        <v>34</v>
      </c>
      <c r="D59" s="109" t="s">
        <v>163</v>
      </c>
      <c r="E59" s="152"/>
      <c r="F59" s="88">
        <v>4</v>
      </c>
      <c r="G59" s="86"/>
      <c r="H59" s="153"/>
      <c r="I59" s="154"/>
      <c r="J59" s="119"/>
      <c r="K59" s="119"/>
      <c r="L59" s="47"/>
      <c r="M59" s="120"/>
      <c r="N59" s="120"/>
      <c r="O59" s="120"/>
      <c r="P59" s="120"/>
      <c r="Q59" s="119"/>
      <c r="R59" s="119"/>
      <c r="S59" s="56"/>
      <c r="T59" s="155"/>
      <c r="U59" s="87"/>
      <c r="V59" s="156"/>
    </row>
    <row r="60" spans="1:22" x14ac:dyDescent="0.25">
      <c r="A60" s="122">
        <v>4143</v>
      </c>
      <c r="B60" s="117"/>
      <c r="C60" s="123" t="s">
        <v>36</v>
      </c>
      <c r="D60" s="124" t="s">
        <v>164</v>
      </c>
      <c r="E60" s="118">
        <v>2040001</v>
      </c>
      <c r="F60" s="76"/>
      <c r="G60" s="74"/>
      <c r="H60" s="75"/>
      <c r="I60" s="157">
        <f>SUM(I61:I62)</f>
        <v>5</v>
      </c>
      <c r="J60" s="158">
        <f>SUM(J61:J62)</f>
        <v>1</v>
      </c>
      <c r="K60" s="158">
        <f>SUM(K61:K62)</f>
        <v>0</v>
      </c>
      <c r="L60" s="125">
        <f>IF(N60&gt;0,K60,"na")</f>
        <v>0</v>
      </c>
      <c r="M60" s="157">
        <f>SUM(M61:M62)</f>
        <v>100000000</v>
      </c>
      <c r="N60" s="157">
        <f>SUM(N61:N62)</f>
        <v>100000000</v>
      </c>
      <c r="O60" s="157">
        <f>SUM(O61:O62)</f>
        <v>0</v>
      </c>
      <c r="P60" s="157">
        <f>SUM(P61:P62)</f>
        <v>0</v>
      </c>
      <c r="Q60" s="73">
        <f>IF(N60=0,0,O60/N60)</f>
        <v>0</v>
      </c>
      <c r="R60" s="73">
        <f>IF(N60=0,0,P60/N60)</f>
        <v>0</v>
      </c>
      <c r="S60" s="159"/>
      <c r="T60" s="74"/>
      <c r="U60" s="75"/>
      <c r="V60" s="96" t="s">
        <v>112</v>
      </c>
    </row>
    <row r="61" spans="1:22" ht="67.5" x14ac:dyDescent="0.25">
      <c r="A61" s="127"/>
      <c r="B61" s="117"/>
      <c r="C61" s="128"/>
      <c r="D61" s="129"/>
      <c r="E61" s="118" t="s">
        <v>165</v>
      </c>
      <c r="F61" s="76"/>
      <c r="G61" s="74" t="s">
        <v>166</v>
      </c>
      <c r="H61" s="75" t="s">
        <v>167</v>
      </c>
      <c r="I61" s="72">
        <v>4</v>
      </c>
      <c r="J61" s="70">
        <v>0.7</v>
      </c>
      <c r="K61" s="70">
        <v>0</v>
      </c>
      <c r="L61" s="130"/>
      <c r="M61" s="72">
        <v>78370000</v>
      </c>
      <c r="N61" s="72">
        <v>78370000</v>
      </c>
      <c r="O61" s="72">
        <v>0</v>
      </c>
      <c r="P61" s="72">
        <v>0</v>
      </c>
      <c r="Q61" s="73">
        <f>IF(N61=0,0,O61/N61)</f>
        <v>0</v>
      </c>
      <c r="R61" s="73">
        <f>IF(N61=0,0,P61/N61)</f>
        <v>0</v>
      </c>
      <c r="S61" s="74"/>
      <c r="T61" s="74"/>
      <c r="U61" s="75" t="s">
        <v>168</v>
      </c>
      <c r="V61" s="102"/>
    </row>
    <row r="62" spans="1:22" ht="27" x14ac:dyDescent="0.25">
      <c r="A62" s="131"/>
      <c r="B62" s="117"/>
      <c r="C62" s="132"/>
      <c r="D62" s="133"/>
      <c r="E62" s="118" t="s">
        <v>169</v>
      </c>
      <c r="F62" s="76"/>
      <c r="G62" s="74" t="s">
        <v>170</v>
      </c>
      <c r="H62" s="75" t="s">
        <v>171</v>
      </c>
      <c r="I62" s="72">
        <v>1</v>
      </c>
      <c r="J62" s="70">
        <v>0.3</v>
      </c>
      <c r="K62" s="70">
        <v>0</v>
      </c>
      <c r="L62" s="134"/>
      <c r="M62" s="72">
        <v>21630000</v>
      </c>
      <c r="N62" s="72">
        <v>21630000</v>
      </c>
      <c r="O62" s="72">
        <v>0</v>
      </c>
      <c r="P62" s="72">
        <v>0</v>
      </c>
      <c r="Q62" s="73">
        <f>IF(N62=0,0,O62/N62)</f>
        <v>0</v>
      </c>
      <c r="R62" s="73">
        <f>IF(N62=0,0,P62/N62)</f>
        <v>0</v>
      </c>
      <c r="S62" s="74"/>
      <c r="T62" s="74"/>
      <c r="U62" s="75"/>
      <c r="V62" s="107"/>
    </row>
    <row r="63" spans="1:22" x14ac:dyDescent="0.25">
      <c r="A63" s="61"/>
      <c r="B63" s="53" t="s">
        <v>172</v>
      </c>
      <c r="C63" s="53" t="s">
        <v>29</v>
      </c>
      <c r="D63" s="86" t="s">
        <v>173</v>
      </c>
      <c r="E63" s="115"/>
      <c r="F63" s="88"/>
      <c r="G63" s="86"/>
      <c r="H63" s="87"/>
      <c r="I63" s="108"/>
      <c r="J63" s="46"/>
      <c r="K63" s="46"/>
      <c r="L63" s="47"/>
      <c r="M63" s="108"/>
      <c r="N63" s="108"/>
      <c r="O63" s="108"/>
      <c r="P63" s="108"/>
      <c r="Q63" s="46"/>
      <c r="R63" s="46"/>
      <c r="S63" s="109"/>
      <c r="T63" s="109"/>
      <c r="U63" s="87"/>
      <c r="V63" s="88"/>
    </row>
    <row r="64" spans="1:22" x14ac:dyDescent="0.25">
      <c r="A64" s="61"/>
      <c r="B64" s="53" t="s">
        <v>174</v>
      </c>
      <c r="C64" s="53" t="s">
        <v>32</v>
      </c>
      <c r="D64" s="86" t="s">
        <v>175</v>
      </c>
      <c r="E64" s="115"/>
      <c r="F64" s="88"/>
      <c r="G64" s="86"/>
      <c r="H64" s="87"/>
      <c r="I64" s="108"/>
      <c r="J64" s="46"/>
      <c r="K64" s="46"/>
      <c r="L64" s="47"/>
      <c r="M64" s="108"/>
      <c r="N64" s="108"/>
      <c r="O64" s="108"/>
      <c r="P64" s="108"/>
      <c r="Q64" s="46"/>
      <c r="R64" s="46"/>
      <c r="S64" s="109"/>
      <c r="T64" s="109"/>
      <c r="U64" s="87"/>
      <c r="V64" s="88"/>
    </row>
    <row r="65" spans="1:22" ht="25.5" x14ac:dyDescent="0.25">
      <c r="A65" s="61"/>
      <c r="B65" s="61">
        <v>41040010001</v>
      </c>
      <c r="C65" s="61" t="s">
        <v>34</v>
      </c>
      <c r="D65" s="109" t="s">
        <v>176</v>
      </c>
      <c r="E65" s="115"/>
      <c r="F65" s="160">
        <v>176208</v>
      </c>
      <c r="G65" s="86"/>
      <c r="H65" s="87"/>
      <c r="I65" s="108"/>
      <c r="J65" s="46"/>
      <c r="K65" s="46"/>
      <c r="L65" s="47"/>
      <c r="M65" s="108"/>
      <c r="N65" s="108"/>
      <c r="O65" s="108"/>
      <c r="P65" s="108"/>
      <c r="Q65" s="46"/>
      <c r="R65" s="46"/>
      <c r="S65" s="109"/>
      <c r="T65" s="109"/>
      <c r="U65" s="87"/>
      <c r="V65" s="88"/>
    </row>
    <row r="66" spans="1:22" ht="67.5" x14ac:dyDescent="0.25">
      <c r="A66" s="61">
        <v>4143</v>
      </c>
      <c r="B66" s="117"/>
      <c r="C66" s="117" t="s">
        <v>36</v>
      </c>
      <c r="D66" s="74" t="s">
        <v>177</v>
      </c>
      <c r="E66" s="118">
        <v>2040042</v>
      </c>
      <c r="F66" s="76"/>
      <c r="G66" s="74" t="s">
        <v>178</v>
      </c>
      <c r="H66" s="75" t="s">
        <v>179</v>
      </c>
      <c r="I66" s="118">
        <v>176208</v>
      </c>
      <c r="J66" s="70">
        <v>1</v>
      </c>
      <c r="K66" s="137">
        <v>0.98581789703078182</v>
      </c>
      <c r="L66" s="161">
        <f>IF(N66&gt;0,K66,"na")</f>
        <v>0.98581789703078182</v>
      </c>
      <c r="M66" s="72">
        <v>14284352000</v>
      </c>
      <c r="N66" s="72">
        <v>14284352000</v>
      </c>
      <c r="O66" s="72">
        <f>5235844864-O67</f>
        <v>4392456729</v>
      </c>
      <c r="P66" s="72">
        <f>5110464864-P67</f>
        <v>4392456729</v>
      </c>
      <c r="Q66" s="73">
        <f t="shared" ref="Q66:Q100" si="6">IF(N66=0,0,O66/N66)</f>
        <v>0.30750129435342954</v>
      </c>
      <c r="R66" s="73">
        <f t="shared" ref="R66:R100" si="7">IF(N66=0,0,P66/N66)</f>
        <v>0.30750129435342954</v>
      </c>
      <c r="S66" s="74"/>
      <c r="T66" s="74"/>
      <c r="U66" s="75" t="s">
        <v>180</v>
      </c>
      <c r="V66" s="76" t="s">
        <v>112</v>
      </c>
    </row>
    <row r="67" spans="1:22" x14ac:dyDescent="0.25">
      <c r="A67" s="122">
        <v>4143</v>
      </c>
      <c r="B67" s="117"/>
      <c r="C67" s="123" t="s">
        <v>36</v>
      </c>
      <c r="D67" s="124" t="s">
        <v>181</v>
      </c>
      <c r="E67" s="118">
        <v>2040046</v>
      </c>
      <c r="F67" s="76"/>
      <c r="G67" s="74"/>
      <c r="H67" s="75"/>
      <c r="I67" s="118">
        <f>SUM(I68:I69)</f>
        <v>176299</v>
      </c>
      <c r="J67" s="70">
        <f>SUM(J68:J69)</f>
        <v>1</v>
      </c>
      <c r="K67" s="70">
        <f>SUM(K68:K69)</f>
        <v>0.91910000000000003</v>
      </c>
      <c r="L67" s="136">
        <f>IF(N67&gt;0,K67,"na")</f>
        <v>0.91910000000000003</v>
      </c>
      <c r="M67" s="72">
        <f>SUM(M68:M69)</f>
        <v>2143249000</v>
      </c>
      <c r="N67" s="72">
        <f>SUM(N68:N69)</f>
        <v>2143249000</v>
      </c>
      <c r="O67" s="72">
        <f>SUM(O68:O69)</f>
        <v>843388135</v>
      </c>
      <c r="P67" s="72">
        <f>SUM(P68:P69)</f>
        <v>718008135</v>
      </c>
      <c r="Q67" s="73">
        <f t="shared" si="6"/>
        <v>0.39350916995645396</v>
      </c>
      <c r="R67" s="73">
        <f t="shared" si="7"/>
        <v>0.33500920098411335</v>
      </c>
      <c r="S67" s="74"/>
      <c r="T67" s="74"/>
      <c r="U67" s="75"/>
      <c r="V67" s="96" t="s">
        <v>112</v>
      </c>
    </row>
    <row r="68" spans="1:22" ht="67.5" x14ac:dyDescent="0.25">
      <c r="A68" s="127"/>
      <c r="B68" s="117"/>
      <c r="C68" s="128"/>
      <c r="D68" s="129"/>
      <c r="E68" s="118" t="s">
        <v>182</v>
      </c>
      <c r="F68" s="76"/>
      <c r="G68" s="74" t="s">
        <v>183</v>
      </c>
      <c r="H68" s="75" t="s">
        <v>184</v>
      </c>
      <c r="I68" s="118">
        <v>176208</v>
      </c>
      <c r="J68" s="70">
        <v>0.9</v>
      </c>
      <c r="K68" s="137">
        <v>0.88719999999999999</v>
      </c>
      <c r="L68" s="138"/>
      <c r="M68" s="72">
        <v>1863249000</v>
      </c>
      <c r="N68" s="72">
        <v>1863249000</v>
      </c>
      <c r="O68" s="72">
        <v>598588135</v>
      </c>
      <c r="P68" s="72">
        <v>598588135</v>
      </c>
      <c r="Q68" s="73">
        <f t="shared" si="6"/>
        <v>0.32126040856589755</v>
      </c>
      <c r="R68" s="73">
        <f t="shared" si="7"/>
        <v>0.32126040856589755</v>
      </c>
      <c r="S68" s="74"/>
      <c r="T68" s="74"/>
      <c r="U68" s="75" t="s">
        <v>180</v>
      </c>
      <c r="V68" s="102"/>
    </row>
    <row r="69" spans="1:22" ht="94.5" x14ac:dyDescent="0.25">
      <c r="A69" s="131"/>
      <c r="B69" s="117"/>
      <c r="C69" s="132"/>
      <c r="D69" s="133"/>
      <c r="E69" s="118" t="s">
        <v>185</v>
      </c>
      <c r="F69" s="76"/>
      <c r="G69" s="74" t="s">
        <v>186</v>
      </c>
      <c r="H69" s="75" t="s">
        <v>187</v>
      </c>
      <c r="I69" s="118">
        <v>91</v>
      </c>
      <c r="J69" s="70">
        <v>0.1</v>
      </c>
      <c r="K69" s="137">
        <v>3.1899999999999998E-2</v>
      </c>
      <c r="L69" s="139"/>
      <c r="M69" s="72">
        <v>280000000</v>
      </c>
      <c r="N69" s="72">
        <v>280000000</v>
      </c>
      <c r="O69" s="72">
        <v>244800000</v>
      </c>
      <c r="P69" s="72">
        <v>119420000</v>
      </c>
      <c r="Q69" s="73">
        <f t="shared" si="6"/>
        <v>0.87428571428571433</v>
      </c>
      <c r="R69" s="73">
        <f t="shared" si="7"/>
        <v>0.42649999999999999</v>
      </c>
      <c r="S69" s="74"/>
      <c r="T69" s="74"/>
      <c r="U69" s="75" t="s">
        <v>188</v>
      </c>
      <c r="V69" s="107"/>
    </row>
    <row r="70" spans="1:22" x14ac:dyDescent="0.25">
      <c r="A70" s="122">
        <v>4143</v>
      </c>
      <c r="B70" s="117"/>
      <c r="C70" s="123" t="s">
        <v>36</v>
      </c>
      <c r="D70" s="124" t="s">
        <v>189</v>
      </c>
      <c r="E70" s="118">
        <v>2040075</v>
      </c>
      <c r="F70" s="76"/>
      <c r="G70" s="74"/>
      <c r="H70" s="75"/>
      <c r="I70" s="118">
        <f>SUM(I71:I80)</f>
        <v>8183</v>
      </c>
      <c r="J70" s="70">
        <f>SUM(J71:J80)</f>
        <v>1</v>
      </c>
      <c r="K70" s="70">
        <f>SUM(K71:K80)</f>
        <v>0.94590000000000007</v>
      </c>
      <c r="L70" s="136">
        <f>IF(N70&gt;0,K70,"na")</f>
        <v>0.94590000000000007</v>
      </c>
      <c r="M70" s="72">
        <f>SUM(M71:M80)</f>
        <v>451512427076</v>
      </c>
      <c r="N70" s="72">
        <f>SUM(N71:N80)</f>
        <v>462053205449</v>
      </c>
      <c r="O70" s="72">
        <f>SUM(O71:O80)</f>
        <v>205539471726</v>
      </c>
      <c r="P70" s="72">
        <f>SUM(P71:P80)</f>
        <v>181083922127</v>
      </c>
      <c r="Q70" s="73">
        <f t="shared" si="6"/>
        <v>0.44483940226378715</v>
      </c>
      <c r="R70" s="73">
        <f t="shared" si="7"/>
        <v>0.3919114075856952</v>
      </c>
      <c r="S70" s="95">
        <v>42736</v>
      </c>
      <c r="T70" s="95">
        <v>43100</v>
      </c>
      <c r="U70" s="75"/>
      <c r="V70" s="96" t="s">
        <v>112</v>
      </c>
    </row>
    <row r="71" spans="1:22" ht="27" x14ac:dyDescent="0.25">
      <c r="A71" s="127"/>
      <c r="B71" s="117"/>
      <c r="C71" s="128"/>
      <c r="D71" s="129"/>
      <c r="E71" s="118" t="s">
        <v>190</v>
      </c>
      <c r="F71" s="76"/>
      <c r="G71" s="74" t="s">
        <v>191</v>
      </c>
      <c r="H71" s="75" t="s">
        <v>192</v>
      </c>
      <c r="I71" s="118">
        <v>5949</v>
      </c>
      <c r="J71" s="70">
        <v>0.64</v>
      </c>
      <c r="K71" s="137">
        <v>0.63400000000000001</v>
      </c>
      <c r="L71" s="138"/>
      <c r="M71" s="72">
        <v>339213523354</v>
      </c>
      <c r="N71" s="72">
        <v>338917109396</v>
      </c>
      <c r="O71" s="72">
        <v>146181799630</v>
      </c>
      <c r="P71" s="72">
        <v>133930844980</v>
      </c>
      <c r="Q71" s="73">
        <f t="shared" si="6"/>
        <v>0.43132021245701468</v>
      </c>
      <c r="R71" s="73">
        <f t="shared" si="7"/>
        <v>0.39517286459419065</v>
      </c>
      <c r="S71" s="95">
        <v>42736</v>
      </c>
      <c r="T71" s="95">
        <v>43100</v>
      </c>
      <c r="U71" s="75"/>
      <c r="V71" s="102"/>
    </row>
    <row r="72" spans="1:22" ht="27" x14ac:dyDescent="0.25">
      <c r="A72" s="127"/>
      <c r="B72" s="117"/>
      <c r="C72" s="128"/>
      <c r="D72" s="129"/>
      <c r="E72" s="118" t="s">
        <v>193</v>
      </c>
      <c r="F72" s="76"/>
      <c r="G72" s="74" t="s">
        <v>194</v>
      </c>
      <c r="H72" s="75" t="s">
        <v>195</v>
      </c>
      <c r="I72" s="118">
        <v>453</v>
      </c>
      <c r="J72" s="70">
        <v>0.08</v>
      </c>
      <c r="K72" s="137">
        <v>7.4999999999999997E-2</v>
      </c>
      <c r="L72" s="138"/>
      <c r="M72" s="72">
        <v>35008038794</v>
      </c>
      <c r="N72" s="72">
        <v>35008038794</v>
      </c>
      <c r="O72" s="72">
        <v>16484492168</v>
      </c>
      <c r="P72" s="72">
        <v>15051260420</v>
      </c>
      <c r="Q72" s="73">
        <f t="shared" si="6"/>
        <v>0.47087733948767402</v>
      </c>
      <c r="R72" s="73">
        <f t="shared" si="7"/>
        <v>0.42993726408288896</v>
      </c>
      <c r="S72" s="95">
        <v>42736</v>
      </c>
      <c r="T72" s="95">
        <v>43100</v>
      </c>
      <c r="U72" s="75"/>
      <c r="V72" s="102"/>
    </row>
    <row r="73" spans="1:22" ht="27" x14ac:dyDescent="0.25">
      <c r="A73" s="127"/>
      <c r="B73" s="117"/>
      <c r="C73" s="128"/>
      <c r="D73" s="129"/>
      <c r="E73" s="118" t="s">
        <v>196</v>
      </c>
      <c r="F73" s="76"/>
      <c r="G73" s="74" t="s">
        <v>197</v>
      </c>
      <c r="H73" s="75" t="s">
        <v>198</v>
      </c>
      <c r="I73" s="118">
        <v>1192</v>
      </c>
      <c r="J73" s="70">
        <v>0.14000000000000001</v>
      </c>
      <c r="K73" s="137">
        <v>0.1331</v>
      </c>
      <c r="L73" s="138"/>
      <c r="M73" s="72">
        <v>52263677124</v>
      </c>
      <c r="N73" s="72">
        <v>57624625008</v>
      </c>
      <c r="O73" s="72">
        <v>23669016819</v>
      </c>
      <c r="P73" s="72">
        <v>21927124832</v>
      </c>
      <c r="Q73" s="73">
        <f t="shared" si="6"/>
        <v>0.41074483028243641</v>
      </c>
      <c r="R73" s="73">
        <f t="shared" si="7"/>
        <v>0.38051657306153175</v>
      </c>
      <c r="S73" s="95">
        <v>42736</v>
      </c>
      <c r="T73" s="95">
        <v>43100</v>
      </c>
      <c r="U73" s="75"/>
      <c r="V73" s="102"/>
    </row>
    <row r="74" spans="1:22" ht="40.5" x14ac:dyDescent="0.25">
      <c r="A74" s="127"/>
      <c r="B74" s="117"/>
      <c r="C74" s="128"/>
      <c r="D74" s="129"/>
      <c r="E74" s="118" t="s">
        <v>199</v>
      </c>
      <c r="F74" s="76"/>
      <c r="G74" s="74" t="s">
        <v>200</v>
      </c>
      <c r="H74" s="75" t="s">
        <v>201</v>
      </c>
      <c r="I74" s="118">
        <v>128</v>
      </c>
      <c r="J74" s="70">
        <v>0.02</v>
      </c>
      <c r="K74" s="137">
        <v>1.38E-2</v>
      </c>
      <c r="L74" s="138"/>
      <c r="M74" s="72">
        <v>7728577000</v>
      </c>
      <c r="N74" s="72">
        <v>8562903237</v>
      </c>
      <c r="O74" s="72">
        <v>3220106554</v>
      </c>
      <c r="P74" s="72">
        <v>2935223805</v>
      </c>
      <c r="Q74" s="73">
        <f t="shared" si="6"/>
        <v>0.37605312881337188</v>
      </c>
      <c r="R74" s="73">
        <f t="shared" si="7"/>
        <v>0.34278371759673781</v>
      </c>
      <c r="S74" s="95">
        <v>42736</v>
      </c>
      <c r="T74" s="95">
        <v>43100</v>
      </c>
      <c r="U74" s="75"/>
      <c r="V74" s="102"/>
    </row>
    <row r="75" spans="1:22" ht="40.5" x14ac:dyDescent="0.25">
      <c r="A75" s="127"/>
      <c r="B75" s="117"/>
      <c r="C75" s="128"/>
      <c r="D75" s="129"/>
      <c r="E75" s="118" t="s">
        <v>202</v>
      </c>
      <c r="F75" s="76"/>
      <c r="G75" s="74" t="s">
        <v>203</v>
      </c>
      <c r="H75" s="75" t="s">
        <v>204</v>
      </c>
      <c r="I75" s="118">
        <v>72</v>
      </c>
      <c r="J75" s="70">
        <v>0.03</v>
      </c>
      <c r="K75" s="137">
        <v>0.03</v>
      </c>
      <c r="L75" s="138"/>
      <c r="M75" s="72">
        <v>9005272518</v>
      </c>
      <c r="N75" s="72">
        <v>9005272518</v>
      </c>
      <c r="O75" s="72">
        <v>7380135962</v>
      </c>
      <c r="P75" s="72">
        <v>3976603034</v>
      </c>
      <c r="Q75" s="73">
        <f t="shared" si="6"/>
        <v>0.81953499433230592</v>
      </c>
      <c r="R75" s="73">
        <f t="shared" si="7"/>
        <v>0.44158608482435713</v>
      </c>
      <c r="S75" s="95">
        <v>42736</v>
      </c>
      <c r="T75" s="95">
        <v>43100</v>
      </c>
      <c r="U75" s="75"/>
      <c r="V75" s="102"/>
    </row>
    <row r="76" spans="1:22" ht="40.5" x14ac:dyDescent="0.25">
      <c r="A76" s="127"/>
      <c r="B76" s="117"/>
      <c r="C76" s="128"/>
      <c r="D76" s="129"/>
      <c r="E76" s="118" t="s">
        <v>205</v>
      </c>
      <c r="F76" s="76"/>
      <c r="G76" s="74" t="s">
        <v>206</v>
      </c>
      <c r="H76" s="75" t="s">
        <v>207</v>
      </c>
      <c r="I76" s="118">
        <v>88</v>
      </c>
      <c r="J76" s="70">
        <v>0.03</v>
      </c>
      <c r="K76" s="137">
        <v>0.03</v>
      </c>
      <c r="L76" s="138"/>
      <c r="M76" s="72">
        <v>5961338286</v>
      </c>
      <c r="N76" s="72">
        <v>5737338286</v>
      </c>
      <c r="O76" s="72">
        <v>5736407593</v>
      </c>
      <c r="P76" s="72">
        <v>1487992056</v>
      </c>
      <c r="Q76" s="73">
        <f t="shared" si="6"/>
        <v>0.99983778314026361</v>
      </c>
      <c r="R76" s="73">
        <f t="shared" si="7"/>
        <v>0.2593523306148659</v>
      </c>
      <c r="S76" s="95">
        <v>42736</v>
      </c>
      <c r="T76" s="95">
        <v>43100</v>
      </c>
      <c r="U76" s="75"/>
      <c r="V76" s="102"/>
    </row>
    <row r="77" spans="1:22" ht="54" x14ac:dyDescent="0.25">
      <c r="A77" s="127"/>
      <c r="B77" s="117"/>
      <c r="C77" s="128"/>
      <c r="D77" s="129"/>
      <c r="E77" s="118" t="s">
        <v>208</v>
      </c>
      <c r="F77" s="76"/>
      <c r="G77" s="74" t="s">
        <v>209</v>
      </c>
      <c r="H77" s="75" t="s">
        <v>210</v>
      </c>
      <c r="I77" s="118">
        <v>298</v>
      </c>
      <c r="J77" s="70">
        <v>0.03</v>
      </c>
      <c r="K77" s="137">
        <v>0.03</v>
      </c>
      <c r="L77" s="138"/>
      <c r="M77" s="72">
        <v>1882000000</v>
      </c>
      <c r="N77" s="72">
        <v>6173118210</v>
      </c>
      <c r="O77" s="72">
        <v>2412713000</v>
      </c>
      <c r="P77" s="72">
        <v>1774873000</v>
      </c>
      <c r="Q77" s="73">
        <f t="shared" si="6"/>
        <v>0.39084185948222755</v>
      </c>
      <c r="R77" s="73">
        <f t="shared" si="7"/>
        <v>0.28751644462677478</v>
      </c>
      <c r="S77" s="95">
        <v>42736</v>
      </c>
      <c r="T77" s="95">
        <v>43100</v>
      </c>
      <c r="U77" s="75"/>
      <c r="V77" s="102"/>
    </row>
    <row r="78" spans="1:22" ht="40.5" x14ac:dyDescent="0.25">
      <c r="A78" s="127"/>
      <c r="B78" s="117"/>
      <c r="C78" s="128"/>
      <c r="D78" s="129"/>
      <c r="E78" s="118" t="s">
        <v>211</v>
      </c>
      <c r="F78" s="76"/>
      <c r="G78" s="74" t="s">
        <v>212</v>
      </c>
      <c r="H78" s="75" t="s">
        <v>213</v>
      </c>
      <c r="I78" s="118">
        <v>1</v>
      </c>
      <c r="J78" s="70">
        <v>0.01</v>
      </c>
      <c r="K78" s="137">
        <v>0</v>
      </c>
      <c r="L78" s="138"/>
      <c r="M78" s="72">
        <v>100000000</v>
      </c>
      <c r="N78" s="72">
        <v>175000000</v>
      </c>
      <c r="O78" s="72">
        <v>75000000</v>
      </c>
      <c r="P78" s="72">
        <v>0</v>
      </c>
      <c r="Q78" s="73">
        <f t="shared" si="6"/>
        <v>0.42857142857142855</v>
      </c>
      <c r="R78" s="73">
        <f t="shared" si="7"/>
        <v>0</v>
      </c>
      <c r="S78" s="95"/>
      <c r="T78" s="95"/>
      <c r="U78" s="75" t="s">
        <v>214</v>
      </c>
      <c r="V78" s="102"/>
    </row>
    <row r="79" spans="1:22" ht="40.5" x14ac:dyDescent="0.25">
      <c r="A79" s="127"/>
      <c r="B79" s="117"/>
      <c r="C79" s="128"/>
      <c r="D79" s="129"/>
      <c r="E79" s="118" t="s">
        <v>215</v>
      </c>
      <c r="F79" s="76"/>
      <c r="G79" s="74" t="s">
        <v>216</v>
      </c>
      <c r="H79" s="75" t="s">
        <v>213</v>
      </c>
      <c r="I79" s="118">
        <v>1</v>
      </c>
      <c r="J79" s="70">
        <v>0.01</v>
      </c>
      <c r="K79" s="137">
        <v>0</v>
      </c>
      <c r="L79" s="138"/>
      <c r="M79" s="72">
        <v>350000000</v>
      </c>
      <c r="N79" s="72">
        <v>595000000</v>
      </c>
      <c r="O79" s="72">
        <v>125000000</v>
      </c>
      <c r="P79" s="72">
        <v>0</v>
      </c>
      <c r="Q79" s="73">
        <f t="shared" si="6"/>
        <v>0.21008403361344538</v>
      </c>
      <c r="R79" s="73">
        <f t="shared" si="7"/>
        <v>0</v>
      </c>
      <c r="S79" s="95"/>
      <c r="T79" s="95"/>
      <c r="U79" s="75" t="s">
        <v>217</v>
      </c>
      <c r="V79" s="102"/>
    </row>
    <row r="80" spans="1:22" ht="54" x14ac:dyDescent="0.25">
      <c r="A80" s="131"/>
      <c r="B80" s="117"/>
      <c r="C80" s="132"/>
      <c r="D80" s="133"/>
      <c r="E80" s="118" t="s">
        <v>218</v>
      </c>
      <c r="F80" s="76"/>
      <c r="G80" s="74" t="s">
        <v>219</v>
      </c>
      <c r="H80" s="75" t="s">
        <v>220</v>
      </c>
      <c r="I80" s="118">
        <v>1</v>
      </c>
      <c r="J80" s="70">
        <v>0.01</v>
      </c>
      <c r="K80" s="137">
        <v>0</v>
      </c>
      <c r="L80" s="139"/>
      <c r="M80" s="72">
        <v>0</v>
      </c>
      <c r="N80" s="72">
        <v>254800000</v>
      </c>
      <c r="O80" s="72">
        <v>254800000</v>
      </c>
      <c r="P80" s="72">
        <v>0</v>
      </c>
      <c r="Q80" s="73">
        <f t="shared" si="6"/>
        <v>1</v>
      </c>
      <c r="R80" s="73">
        <f t="shared" si="7"/>
        <v>0</v>
      </c>
      <c r="S80" s="95"/>
      <c r="T80" s="95"/>
      <c r="U80" s="75"/>
      <c r="V80" s="107"/>
    </row>
    <row r="81" spans="1:22" ht="67.5" x14ac:dyDescent="0.25">
      <c r="A81" s="61">
        <v>4143</v>
      </c>
      <c r="B81" s="117"/>
      <c r="C81" s="117" t="s">
        <v>36</v>
      </c>
      <c r="D81" s="159" t="s">
        <v>221</v>
      </c>
      <c r="E81" s="118">
        <v>2040076</v>
      </c>
      <c r="F81" s="76"/>
      <c r="G81" s="74" t="s">
        <v>222</v>
      </c>
      <c r="H81" s="75" t="s">
        <v>223</v>
      </c>
      <c r="I81" s="118">
        <v>97548</v>
      </c>
      <c r="J81" s="70">
        <v>1</v>
      </c>
      <c r="K81" s="137">
        <v>0.61699999999999999</v>
      </c>
      <c r="L81" s="71">
        <f>IF(N81&gt;0,K81,"na")</f>
        <v>0.61699999999999999</v>
      </c>
      <c r="M81" s="72">
        <v>127695736869</v>
      </c>
      <c r="N81" s="72">
        <v>128890023769</v>
      </c>
      <c r="O81" s="72">
        <v>114210006353</v>
      </c>
      <c r="P81" s="72">
        <v>44538321491</v>
      </c>
      <c r="Q81" s="73">
        <f t="shared" si="6"/>
        <v>0.88610431601510209</v>
      </c>
      <c r="R81" s="73">
        <f t="shared" si="7"/>
        <v>0.34555289997325722</v>
      </c>
      <c r="S81" s="95">
        <v>42736</v>
      </c>
      <c r="T81" s="95">
        <v>43100</v>
      </c>
      <c r="U81" s="75" t="s">
        <v>224</v>
      </c>
      <c r="V81" s="76" t="s">
        <v>112</v>
      </c>
    </row>
    <row r="82" spans="1:22" x14ac:dyDescent="0.25">
      <c r="A82" s="122">
        <v>4143</v>
      </c>
      <c r="B82" s="117"/>
      <c r="C82" s="123" t="s">
        <v>36</v>
      </c>
      <c r="D82" s="124" t="s">
        <v>225</v>
      </c>
      <c r="E82" s="118">
        <v>2040108</v>
      </c>
      <c r="F82" s="76"/>
      <c r="G82" s="74"/>
      <c r="H82" s="75"/>
      <c r="I82" s="118">
        <f>SUM(I83:I84)</f>
        <v>2</v>
      </c>
      <c r="J82" s="137">
        <f>SUM(J83:J84)</f>
        <v>1</v>
      </c>
      <c r="K82" s="137">
        <f>SUM(K83:K84)</f>
        <v>0</v>
      </c>
      <c r="L82" s="125">
        <f>IF(N82&gt;0,K82,"na")</f>
        <v>0</v>
      </c>
      <c r="M82" s="72">
        <f>SUM(M83:M84)</f>
        <v>100000000</v>
      </c>
      <c r="N82" s="72">
        <f>SUM(N83:N84)</f>
        <v>100000000</v>
      </c>
      <c r="O82" s="72">
        <f>SUM(O83:O84)</f>
        <v>0</v>
      </c>
      <c r="P82" s="72">
        <f>SUM(P83:P84)</f>
        <v>0</v>
      </c>
      <c r="Q82" s="73">
        <f t="shared" si="6"/>
        <v>0</v>
      </c>
      <c r="R82" s="73">
        <f t="shared" si="7"/>
        <v>0</v>
      </c>
      <c r="S82" s="74"/>
      <c r="T82" s="74"/>
      <c r="U82" s="75" t="s">
        <v>226</v>
      </c>
      <c r="V82" s="96" t="s">
        <v>112</v>
      </c>
    </row>
    <row r="83" spans="1:22" ht="54" x14ac:dyDescent="0.25">
      <c r="A83" s="127"/>
      <c r="B83" s="117"/>
      <c r="C83" s="128"/>
      <c r="D83" s="129"/>
      <c r="E83" s="118" t="s">
        <v>227</v>
      </c>
      <c r="F83" s="76"/>
      <c r="G83" s="74" t="s">
        <v>228</v>
      </c>
      <c r="H83" s="75" t="s">
        <v>229</v>
      </c>
      <c r="I83" s="118">
        <v>1</v>
      </c>
      <c r="J83" s="70">
        <v>0.6</v>
      </c>
      <c r="K83" s="137">
        <v>0</v>
      </c>
      <c r="L83" s="130">
        <f>IF(N83&gt;0,K83,"na")</f>
        <v>0</v>
      </c>
      <c r="M83" s="72">
        <v>55200000</v>
      </c>
      <c r="N83" s="72">
        <v>55200000</v>
      </c>
      <c r="O83" s="72">
        <v>0</v>
      </c>
      <c r="P83" s="72">
        <v>0</v>
      </c>
      <c r="Q83" s="73">
        <f t="shared" si="6"/>
        <v>0</v>
      </c>
      <c r="R83" s="73">
        <f t="shared" si="7"/>
        <v>0</v>
      </c>
      <c r="S83" s="74"/>
      <c r="T83" s="74"/>
      <c r="U83" s="75"/>
      <c r="V83" s="102"/>
    </row>
    <row r="84" spans="1:22" ht="54" x14ac:dyDescent="0.25">
      <c r="A84" s="131"/>
      <c r="B84" s="117"/>
      <c r="C84" s="132"/>
      <c r="D84" s="133"/>
      <c r="E84" s="118" t="s">
        <v>230</v>
      </c>
      <c r="F84" s="76"/>
      <c r="G84" s="74" t="s">
        <v>231</v>
      </c>
      <c r="H84" s="75" t="s">
        <v>232</v>
      </c>
      <c r="I84" s="118">
        <v>1</v>
      </c>
      <c r="J84" s="70">
        <v>0.4</v>
      </c>
      <c r="K84" s="137">
        <v>0</v>
      </c>
      <c r="L84" s="134">
        <f>IF(N84&gt;0,K84,"na")</f>
        <v>0</v>
      </c>
      <c r="M84" s="72">
        <v>44800000</v>
      </c>
      <c r="N84" s="72">
        <v>44800000</v>
      </c>
      <c r="O84" s="72">
        <v>0</v>
      </c>
      <c r="P84" s="72">
        <v>0</v>
      </c>
      <c r="Q84" s="73">
        <f t="shared" si="6"/>
        <v>0</v>
      </c>
      <c r="R84" s="73">
        <f t="shared" si="7"/>
        <v>0</v>
      </c>
      <c r="S84" s="74"/>
      <c r="T84" s="74"/>
      <c r="U84" s="75"/>
      <c r="V84" s="107"/>
    </row>
    <row r="85" spans="1:22" x14ac:dyDescent="0.25">
      <c r="A85" s="122">
        <v>4143</v>
      </c>
      <c r="B85" s="117"/>
      <c r="C85" s="123" t="s">
        <v>36</v>
      </c>
      <c r="D85" s="124" t="s">
        <v>233</v>
      </c>
      <c r="E85" s="118">
        <v>2040074</v>
      </c>
      <c r="F85" s="76"/>
      <c r="G85" s="74"/>
      <c r="H85" s="75"/>
      <c r="I85" s="118">
        <f>SUM(I86:I87)</f>
        <v>2020</v>
      </c>
      <c r="J85" s="137">
        <f>SUM(J86:J87)</f>
        <v>1</v>
      </c>
      <c r="K85" s="137">
        <f>SUM(K86:K87)</f>
        <v>0</v>
      </c>
      <c r="L85" s="125">
        <f>IF(N85&gt;0,K85,"na")</f>
        <v>0</v>
      </c>
      <c r="M85" s="72">
        <f>SUM(M86:M87)</f>
        <v>50000000</v>
      </c>
      <c r="N85" s="72">
        <f>SUM(N86:N87)</f>
        <v>50000000</v>
      </c>
      <c r="O85" s="72">
        <f>SUM(O86:O87)</f>
        <v>37500000</v>
      </c>
      <c r="P85" s="72">
        <f>SUM(P86:P87)</f>
        <v>0</v>
      </c>
      <c r="Q85" s="73">
        <f t="shared" si="6"/>
        <v>0.75</v>
      </c>
      <c r="R85" s="73">
        <f t="shared" si="7"/>
        <v>0</v>
      </c>
      <c r="S85" s="74"/>
      <c r="T85" s="74"/>
      <c r="U85" s="75"/>
      <c r="V85" s="96" t="s">
        <v>112</v>
      </c>
    </row>
    <row r="86" spans="1:22" ht="54" x14ac:dyDescent="0.25">
      <c r="A86" s="127"/>
      <c r="B86" s="117"/>
      <c r="C86" s="128"/>
      <c r="D86" s="129"/>
      <c r="E86" s="118" t="s">
        <v>234</v>
      </c>
      <c r="F86" s="76"/>
      <c r="G86" s="74" t="s">
        <v>235</v>
      </c>
      <c r="H86" s="75" t="s">
        <v>236</v>
      </c>
      <c r="I86" s="118">
        <v>2000</v>
      </c>
      <c r="J86" s="70">
        <v>0.5</v>
      </c>
      <c r="K86" s="137">
        <v>0</v>
      </c>
      <c r="L86" s="130"/>
      <c r="M86" s="72">
        <v>23800000</v>
      </c>
      <c r="N86" s="72">
        <v>23800000</v>
      </c>
      <c r="O86" s="72">
        <v>23200000</v>
      </c>
      <c r="P86" s="72">
        <v>0</v>
      </c>
      <c r="Q86" s="73">
        <f t="shared" si="6"/>
        <v>0.97478991596638653</v>
      </c>
      <c r="R86" s="73">
        <f t="shared" si="7"/>
        <v>0</v>
      </c>
      <c r="S86" s="162">
        <v>42887</v>
      </c>
      <c r="T86" s="163">
        <v>43100</v>
      </c>
      <c r="U86" s="75" t="s">
        <v>237</v>
      </c>
      <c r="V86" s="102"/>
    </row>
    <row r="87" spans="1:22" ht="54" x14ac:dyDescent="0.25">
      <c r="A87" s="131"/>
      <c r="B87" s="117"/>
      <c r="C87" s="132"/>
      <c r="D87" s="133"/>
      <c r="E87" s="118" t="s">
        <v>238</v>
      </c>
      <c r="F87" s="76"/>
      <c r="G87" s="74" t="s">
        <v>239</v>
      </c>
      <c r="H87" s="75" t="s">
        <v>240</v>
      </c>
      <c r="I87" s="118">
        <v>20</v>
      </c>
      <c r="J87" s="70">
        <v>0.5</v>
      </c>
      <c r="K87" s="137">
        <v>0</v>
      </c>
      <c r="L87" s="134"/>
      <c r="M87" s="72">
        <v>26200000</v>
      </c>
      <c r="N87" s="72">
        <v>26200000</v>
      </c>
      <c r="O87" s="72">
        <v>14300000</v>
      </c>
      <c r="P87" s="72">
        <v>0</v>
      </c>
      <c r="Q87" s="73">
        <f t="shared" si="6"/>
        <v>0.54580152671755722</v>
      </c>
      <c r="R87" s="73">
        <f t="shared" si="7"/>
        <v>0</v>
      </c>
      <c r="S87" s="74"/>
      <c r="T87" s="74"/>
      <c r="U87" s="75"/>
      <c r="V87" s="107"/>
    </row>
    <row r="88" spans="1:22" x14ac:dyDescent="0.25">
      <c r="A88" s="122">
        <v>4143</v>
      </c>
      <c r="B88" s="117"/>
      <c r="C88" s="123" t="s">
        <v>36</v>
      </c>
      <c r="D88" s="124" t="s">
        <v>241</v>
      </c>
      <c r="E88" s="118">
        <v>2040138</v>
      </c>
      <c r="F88" s="76"/>
      <c r="G88" s="74"/>
      <c r="H88" s="75"/>
      <c r="I88" s="118">
        <f>SUM(I89:I90)</f>
        <v>72</v>
      </c>
      <c r="J88" s="137">
        <f>SUM(J89:J90)</f>
        <v>1</v>
      </c>
      <c r="K88" s="137">
        <f>SUM(K89:K90)</f>
        <v>0</v>
      </c>
      <c r="L88" s="125">
        <f>IF(N88&gt;0,K88,"na")</f>
        <v>0</v>
      </c>
      <c r="M88" s="72">
        <f>SUM(M89:M90)</f>
        <v>198947419</v>
      </c>
      <c r="N88" s="72">
        <f>SUM(N89:N90)</f>
        <v>198947419</v>
      </c>
      <c r="O88" s="72">
        <f>SUM(O89:O90)</f>
        <v>149210564</v>
      </c>
      <c r="P88" s="72">
        <f>SUM(P89:P90)</f>
        <v>0</v>
      </c>
      <c r="Q88" s="73">
        <f t="shared" si="6"/>
        <v>0.74999999874338652</v>
      </c>
      <c r="R88" s="73">
        <f t="shared" si="7"/>
        <v>0</v>
      </c>
      <c r="S88" s="74"/>
      <c r="T88" s="74"/>
      <c r="U88" s="75" t="s">
        <v>242</v>
      </c>
      <c r="V88" s="96" t="s">
        <v>112</v>
      </c>
    </row>
    <row r="89" spans="1:22" ht="40.5" x14ac:dyDescent="0.25">
      <c r="A89" s="127"/>
      <c r="B89" s="117"/>
      <c r="C89" s="128"/>
      <c r="D89" s="129"/>
      <c r="E89" s="118" t="s">
        <v>243</v>
      </c>
      <c r="F89" s="76"/>
      <c r="G89" s="74" t="s">
        <v>244</v>
      </c>
      <c r="H89" s="75" t="s">
        <v>245</v>
      </c>
      <c r="I89" s="118">
        <v>4</v>
      </c>
      <c r="J89" s="70">
        <v>0.5</v>
      </c>
      <c r="K89" s="137">
        <v>0</v>
      </c>
      <c r="L89" s="130"/>
      <c r="M89" s="72">
        <v>99473710</v>
      </c>
      <c r="N89" s="72">
        <v>99473710</v>
      </c>
      <c r="O89" s="72">
        <v>74605282</v>
      </c>
      <c r="P89" s="72">
        <v>0</v>
      </c>
      <c r="Q89" s="73">
        <f t="shared" si="6"/>
        <v>0.7499999949735463</v>
      </c>
      <c r="R89" s="73">
        <f t="shared" si="7"/>
        <v>0</v>
      </c>
      <c r="S89" s="74"/>
      <c r="T89" s="74"/>
      <c r="U89" s="75"/>
      <c r="V89" s="102"/>
    </row>
    <row r="90" spans="1:22" ht="67.5" x14ac:dyDescent="0.25">
      <c r="A90" s="131"/>
      <c r="B90" s="117"/>
      <c r="C90" s="132"/>
      <c r="D90" s="133"/>
      <c r="E90" s="118" t="s">
        <v>246</v>
      </c>
      <c r="F90" s="76"/>
      <c r="G90" s="74" t="s">
        <v>247</v>
      </c>
      <c r="H90" s="75" t="s">
        <v>248</v>
      </c>
      <c r="I90" s="118">
        <v>68</v>
      </c>
      <c r="J90" s="70">
        <v>0.5</v>
      </c>
      <c r="K90" s="137">
        <v>0</v>
      </c>
      <c r="L90" s="134"/>
      <c r="M90" s="72">
        <v>99473709</v>
      </c>
      <c r="N90" s="72">
        <v>99473709</v>
      </c>
      <c r="O90" s="72">
        <v>74605282</v>
      </c>
      <c r="P90" s="72">
        <v>0</v>
      </c>
      <c r="Q90" s="73">
        <f t="shared" si="6"/>
        <v>0.75000000251322685</v>
      </c>
      <c r="R90" s="73">
        <f t="shared" si="7"/>
        <v>0</v>
      </c>
      <c r="S90" s="74"/>
      <c r="T90" s="74"/>
      <c r="U90" s="75"/>
      <c r="V90" s="107"/>
    </row>
    <row r="91" spans="1:22" ht="67.5" x14ac:dyDescent="0.25">
      <c r="A91" s="61">
        <v>4143</v>
      </c>
      <c r="B91" s="117"/>
      <c r="C91" s="117" t="s">
        <v>36</v>
      </c>
      <c r="D91" s="159" t="s">
        <v>249</v>
      </c>
      <c r="E91" s="118">
        <v>2040154</v>
      </c>
      <c r="F91" s="76"/>
      <c r="G91" s="74" t="s">
        <v>250</v>
      </c>
      <c r="H91" s="75" t="s">
        <v>251</v>
      </c>
      <c r="I91" s="118">
        <v>17692</v>
      </c>
      <c r="J91" s="70">
        <v>1</v>
      </c>
      <c r="K91" s="137">
        <v>0</v>
      </c>
      <c r="L91" s="113" t="str">
        <f>IF(N91&gt;0,K91,"na")</f>
        <v>na</v>
      </c>
      <c r="M91" s="72">
        <v>2390818891</v>
      </c>
      <c r="N91" s="72">
        <v>0</v>
      </c>
      <c r="O91" s="72">
        <v>0</v>
      </c>
      <c r="P91" s="72">
        <v>0</v>
      </c>
      <c r="Q91" s="73">
        <f t="shared" si="6"/>
        <v>0</v>
      </c>
      <c r="R91" s="73">
        <f t="shared" si="7"/>
        <v>0</v>
      </c>
      <c r="S91" s="74"/>
      <c r="T91" s="74"/>
      <c r="U91" s="75" t="s">
        <v>252</v>
      </c>
      <c r="V91" s="76" t="s">
        <v>112</v>
      </c>
    </row>
    <row r="92" spans="1:22" x14ac:dyDescent="0.25">
      <c r="A92" s="122">
        <v>4143</v>
      </c>
      <c r="B92" s="117"/>
      <c r="C92" s="123" t="s">
        <v>36</v>
      </c>
      <c r="D92" s="124" t="s">
        <v>253</v>
      </c>
      <c r="E92" s="118">
        <v>2040155</v>
      </c>
      <c r="F92" s="76"/>
      <c r="G92" s="74"/>
      <c r="H92" s="75"/>
      <c r="I92" s="118">
        <f>SUM(I93:I97)</f>
        <v>275</v>
      </c>
      <c r="J92" s="70">
        <f>SUM(J93:J97)</f>
        <v>1</v>
      </c>
      <c r="K92" s="70">
        <f>SUM(K93:K97)</f>
        <v>0</v>
      </c>
      <c r="L92" s="125" t="str">
        <f>IF(N92&gt;0,K92,"na")</f>
        <v>na</v>
      </c>
      <c r="M92" s="72">
        <f>SUM(M93:M97)</f>
        <v>70000000</v>
      </c>
      <c r="N92" s="72">
        <f>SUM(N93:N97)</f>
        <v>0</v>
      </c>
      <c r="O92" s="72">
        <f>SUM(O93:O97)</f>
        <v>0</v>
      </c>
      <c r="P92" s="72">
        <f>SUM(P93:P97)</f>
        <v>0</v>
      </c>
      <c r="Q92" s="73">
        <f t="shared" si="6"/>
        <v>0</v>
      </c>
      <c r="R92" s="73">
        <f t="shared" si="7"/>
        <v>0</v>
      </c>
      <c r="S92" s="74"/>
      <c r="T92" s="74"/>
      <c r="U92" s="75"/>
      <c r="V92" s="96" t="s">
        <v>112</v>
      </c>
    </row>
    <row r="93" spans="1:22" ht="54" x14ac:dyDescent="0.25">
      <c r="A93" s="127"/>
      <c r="B93" s="117"/>
      <c r="C93" s="128"/>
      <c r="D93" s="129"/>
      <c r="E93" s="118" t="s">
        <v>254</v>
      </c>
      <c r="F93" s="76"/>
      <c r="G93" s="74" t="s">
        <v>255</v>
      </c>
      <c r="H93" s="75"/>
      <c r="I93" s="118">
        <v>75</v>
      </c>
      <c r="J93" s="70">
        <v>0.8</v>
      </c>
      <c r="K93" s="137">
        <v>0</v>
      </c>
      <c r="L93" s="130"/>
      <c r="M93" s="72">
        <v>0</v>
      </c>
      <c r="N93" s="72">
        <v>0</v>
      </c>
      <c r="O93" s="72">
        <v>0</v>
      </c>
      <c r="P93" s="72">
        <v>0</v>
      </c>
      <c r="Q93" s="73">
        <f t="shared" si="6"/>
        <v>0</v>
      </c>
      <c r="R93" s="73">
        <f t="shared" si="7"/>
        <v>0</v>
      </c>
      <c r="S93" s="74"/>
      <c r="T93" s="74"/>
      <c r="U93" s="75"/>
      <c r="V93" s="102"/>
    </row>
    <row r="94" spans="1:22" ht="54" x14ac:dyDescent="0.25">
      <c r="A94" s="127"/>
      <c r="B94" s="117"/>
      <c r="C94" s="128"/>
      <c r="D94" s="129"/>
      <c r="E94" s="118" t="s">
        <v>256</v>
      </c>
      <c r="F94" s="76"/>
      <c r="G94" s="74" t="s">
        <v>257</v>
      </c>
      <c r="H94" s="75"/>
      <c r="I94" s="118">
        <v>200</v>
      </c>
      <c r="J94" s="70">
        <v>0.2</v>
      </c>
      <c r="K94" s="137">
        <v>0</v>
      </c>
      <c r="L94" s="130"/>
      <c r="M94" s="72">
        <v>0</v>
      </c>
      <c r="N94" s="72">
        <v>0</v>
      </c>
      <c r="O94" s="72">
        <v>0</v>
      </c>
      <c r="P94" s="72">
        <v>0</v>
      </c>
      <c r="Q94" s="73">
        <f t="shared" si="6"/>
        <v>0</v>
      </c>
      <c r="R94" s="73">
        <f t="shared" si="7"/>
        <v>0</v>
      </c>
      <c r="S94" s="74"/>
      <c r="T94" s="74"/>
      <c r="U94" s="75"/>
      <c r="V94" s="102"/>
    </row>
    <row r="95" spans="1:22" ht="27" x14ac:dyDescent="0.25">
      <c r="A95" s="127"/>
      <c r="B95" s="117"/>
      <c r="C95" s="128"/>
      <c r="D95" s="129"/>
      <c r="E95" s="118" t="s">
        <v>258</v>
      </c>
      <c r="F95" s="76"/>
      <c r="G95" s="74" t="s">
        <v>259</v>
      </c>
      <c r="H95" s="75" t="s">
        <v>260</v>
      </c>
      <c r="I95" s="118">
        <v>0</v>
      </c>
      <c r="J95" s="70">
        <v>0</v>
      </c>
      <c r="K95" s="137" t="s">
        <v>41</v>
      </c>
      <c r="L95" s="130"/>
      <c r="M95" s="72">
        <v>42900000</v>
      </c>
      <c r="N95" s="72">
        <v>0</v>
      </c>
      <c r="O95" s="72">
        <v>0</v>
      </c>
      <c r="P95" s="72">
        <v>0</v>
      </c>
      <c r="Q95" s="73">
        <f t="shared" si="6"/>
        <v>0</v>
      </c>
      <c r="R95" s="73">
        <f t="shared" si="7"/>
        <v>0</v>
      </c>
      <c r="S95" s="74"/>
      <c r="T95" s="74"/>
      <c r="U95" s="75"/>
      <c r="V95" s="102"/>
    </row>
    <row r="96" spans="1:22" ht="67.5" x14ac:dyDescent="0.25">
      <c r="A96" s="127"/>
      <c r="B96" s="117"/>
      <c r="C96" s="128"/>
      <c r="D96" s="129"/>
      <c r="E96" s="118" t="s">
        <v>261</v>
      </c>
      <c r="F96" s="76"/>
      <c r="G96" s="74" t="s">
        <v>262</v>
      </c>
      <c r="H96" s="75" t="s">
        <v>263</v>
      </c>
      <c r="I96" s="118">
        <v>0</v>
      </c>
      <c r="J96" s="70">
        <v>0</v>
      </c>
      <c r="K96" s="137" t="s">
        <v>41</v>
      </c>
      <c r="L96" s="130"/>
      <c r="M96" s="72">
        <v>23100000</v>
      </c>
      <c r="N96" s="72">
        <v>0</v>
      </c>
      <c r="O96" s="72">
        <v>0</v>
      </c>
      <c r="P96" s="72">
        <v>0</v>
      </c>
      <c r="Q96" s="73">
        <f t="shared" si="6"/>
        <v>0</v>
      </c>
      <c r="R96" s="73">
        <f t="shared" si="7"/>
        <v>0</v>
      </c>
      <c r="S96" s="74"/>
      <c r="T96" s="74"/>
      <c r="U96" s="75"/>
      <c r="V96" s="102"/>
    </row>
    <row r="97" spans="1:22" ht="40.5" x14ac:dyDescent="0.25">
      <c r="A97" s="131"/>
      <c r="B97" s="117"/>
      <c r="C97" s="132"/>
      <c r="D97" s="133"/>
      <c r="E97" s="118" t="s">
        <v>264</v>
      </c>
      <c r="F97" s="76"/>
      <c r="G97" s="74" t="s">
        <v>265</v>
      </c>
      <c r="H97" s="75" t="s">
        <v>266</v>
      </c>
      <c r="I97" s="118">
        <v>0</v>
      </c>
      <c r="J97" s="70">
        <v>0</v>
      </c>
      <c r="K97" s="137" t="s">
        <v>41</v>
      </c>
      <c r="L97" s="134"/>
      <c r="M97" s="72">
        <v>4000000</v>
      </c>
      <c r="N97" s="72">
        <v>0</v>
      </c>
      <c r="O97" s="72">
        <v>0</v>
      </c>
      <c r="P97" s="72">
        <v>0</v>
      </c>
      <c r="Q97" s="73">
        <f t="shared" si="6"/>
        <v>0</v>
      </c>
      <c r="R97" s="73">
        <f t="shared" si="7"/>
        <v>0</v>
      </c>
      <c r="S97" s="74"/>
      <c r="T97" s="74"/>
      <c r="U97" s="75"/>
      <c r="V97" s="107"/>
    </row>
    <row r="98" spans="1:22" x14ac:dyDescent="0.25">
      <c r="A98" s="122">
        <v>4143</v>
      </c>
      <c r="B98" s="117"/>
      <c r="C98" s="123" t="s">
        <v>36</v>
      </c>
      <c r="D98" s="124" t="s">
        <v>267</v>
      </c>
      <c r="E98" s="118">
        <v>2047305</v>
      </c>
      <c r="F98" s="76"/>
      <c r="G98" s="74"/>
      <c r="H98" s="75"/>
      <c r="I98" s="118">
        <v>17707</v>
      </c>
      <c r="J98" s="70">
        <v>1</v>
      </c>
      <c r="K98" s="70">
        <v>0</v>
      </c>
      <c r="L98" s="125">
        <f>IF(N98&gt;0,K98,"na")</f>
        <v>0</v>
      </c>
      <c r="M98" s="72">
        <v>0</v>
      </c>
      <c r="N98" s="72">
        <v>2390818891</v>
      </c>
      <c r="O98" s="72">
        <v>0</v>
      </c>
      <c r="P98" s="72">
        <v>0</v>
      </c>
      <c r="Q98" s="73">
        <f t="shared" si="6"/>
        <v>0</v>
      </c>
      <c r="R98" s="73">
        <f t="shared" si="7"/>
        <v>0</v>
      </c>
      <c r="S98" s="74"/>
      <c r="T98" s="74"/>
      <c r="U98" s="75" t="s">
        <v>242</v>
      </c>
      <c r="V98" s="96" t="s">
        <v>112</v>
      </c>
    </row>
    <row r="99" spans="1:22" ht="40.5" x14ac:dyDescent="0.25">
      <c r="A99" s="127"/>
      <c r="B99" s="117"/>
      <c r="C99" s="128"/>
      <c r="D99" s="129"/>
      <c r="E99" s="118" t="s">
        <v>268</v>
      </c>
      <c r="F99" s="76"/>
      <c r="G99" s="74" t="s">
        <v>269</v>
      </c>
      <c r="H99" s="75" t="s">
        <v>270</v>
      </c>
      <c r="I99" s="118">
        <v>17692</v>
      </c>
      <c r="J99" s="70">
        <v>0.7</v>
      </c>
      <c r="K99" s="70">
        <v>0</v>
      </c>
      <c r="L99" s="130"/>
      <c r="M99" s="72">
        <v>0</v>
      </c>
      <c r="N99" s="72">
        <v>2340818891</v>
      </c>
      <c r="O99" s="72">
        <v>0</v>
      </c>
      <c r="P99" s="72">
        <v>0</v>
      </c>
      <c r="Q99" s="73">
        <f t="shared" si="6"/>
        <v>0</v>
      </c>
      <c r="R99" s="73">
        <f t="shared" si="7"/>
        <v>0</v>
      </c>
      <c r="S99" s="74"/>
      <c r="T99" s="74"/>
      <c r="U99" s="75"/>
      <c r="V99" s="102"/>
    </row>
    <row r="100" spans="1:22" ht="40.5" x14ac:dyDescent="0.25">
      <c r="A100" s="131"/>
      <c r="B100" s="164"/>
      <c r="C100" s="132"/>
      <c r="D100" s="129"/>
      <c r="E100" s="118" t="s">
        <v>271</v>
      </c>
      <c r="F100" s="165"/>
      <c r="G100" s="141" t="s">
        <v>272</v>
      </c>
      <c r="H100" s="166" t="s">
        <v>273</v>
      </c>
      <c r="I100" s="167">
        <v>15</v>
      </c>
      <c r="J100" s="168">
        <v>0.3</v>
      </c>
      <c r="K100" s="168">
        <v>0</v>
      </c>
      <c r="L100" s="134"/>
      <c r="M100" s="169">
        <v>0</v>
      </c>
      <c r="N100" s="169">
        <v>50000000</v>
      </c>
      <c r="O100" s="169">
        <v>0</v>
      </c>
      <c r="P100" s="169">
        <v>0</v>
      </c>
      <c r="Q100" s="73">
        <f t="shared" si="6"/>
        <v>0</v>
      </c>
      <c r="R100" s="73">
        <f t="shared" si="7"/>
        <v>0</v>
      </c>
      <c r="S100" s="141"/>
      <c r="T100" s="141"/>
      <c r="U100" s="166"/>
      <c r="V100" s="107"/>
    </row>
    <row r="101" spans="1:22" x14ac:dyDescent="0.25">
      <c r="A101" s="116"/>
      <c r="B101" s="61">
        <v>41040010002</v>
      </c>
      <c r="C101" s="61" t="s">
        <v>34</v>
      </c>
      <c r="D101" s="151" t="s">
        <v>274</v>
      </c>
      <c r="E101" s="118"/>
      <c r="F101" s="88">
        <v>1900</v>
      </c>
      <c r="G101" s="86"/>
      <c r="H101" s="87"/>
      <c r="I101" s="108"/>
      <c r="J101" s="46"/>
      <c r="K101" s="46"/>
      <c r="L101" s="170"/>
      <c r="M101" s="108"/>
      <c r="N101" s="108"/>
      <c r="O101" s="108"/>
      <c r="P101" s="108"/>
      <c r="Q101" s="46"/>
      <c r="R101" s="46"/>
      <c r="S101" s="109"/>
      <c r="T101" s="109"/>
      <c r="U101" s="87"/>
      <c r="V101" s="171" t="s">
        <v>275</v>
      </c>
    </row>
    <row r="102" spans="1:22" x14ac:dyDescent="0.25">
      <c r="A102" s="122">
        <v>4143</v>
      </c>
      <c r="B102" s="117"/>
      <c r="C102" s="172"/>
      <c r="D102" s="173" t="s">
        <v>276</v>
      </c>
      <c r="E102" s="174">
        <v>2040031</v>
      </c>
      <c r="F102" s="76"/>
      <c r="G102" s="74"/>
      <c r="H102" s="75"/>
      <c r="I102" s="72">
        <f>SUM(I103:I115)</f>
        <v>1227</v>
      </c>
      <c r="J102" s="70">
        <f>SUM(J103:J115)</f>
        <v>1</v>
      </c>
      <c r="K102" s="70">
        <f>SUM(K103:K115)</f>
        <v>0.40700000000000003</v>
      </c>
      <c r="L102" s="125">
        <f>IF(N102&gt;0,K102,"na")</f>
        <v>0.40700000000000003</v>
      </c>
      <c r="M102" s="72">
        <f>SUM(M103:M115)</f>
        <v>250000000</v>
      </c>
      <c r="N102" s="72">
        <f>SUM(N103:N115)</f>
        <v>1288000000</v>
      </c>
      <c r="O102" s="72">
        <f>SUM(O103:O115)</f>
        <v>1250000000</v>
      </c>
      <c r="P102" s="72">
        <f>SUM(P103:P115)</f>
        <v>250000000</v>
      </c>
      <c r="Q102" s="73">
        <f t="shared" ref="Q102:Q115" si="8">IF(N102=0,0,O102/N102)</f>
        <v>0.97049689440993792</v>
      </c>
      <c r="R102" s="73">
        <f t="shared" ref="R102:R115" si="9">IF(N102=0,0,P102/N102)</f>
        <v>0.19409937888198758</v>
      </c>
      <c r="S102" s="95"/>
      <c r="T102" s="95"/>
      <c r="U102" s="75"/>
      <c r="V102" s="171"/>
    </row>
    <row r="103" spans="1:22" ht="40.5" x14ac:dyDescent="0.25">
      <c r="A103" s="127"/>
      <c r="B103" s="117"/>
      <c r="C103" s="175" t="s">
        <v>79</v>
      </c>
      <c r="D103" s="173"/>
      <c r="E103" s="174" t="s">
        <v>277</v>
      </c>
      <c r="F103" s="76"/>
      <c r="G103" s="75" t="s">
        <v>278</v>
      </c>
      <c r="H103" s="75" t="s">
        <v>279</v>
      </c>
      <c r="I103" s="118">
        <v>390</v>
      </c>
      <c r="J103" s="70">
        <v>0.27</v>
      </c>
      <c r="K103" s="70">
        <v>0.1343</v>
      </c>
      <c r="L103" s="130"/>
      <c r="M103" s="72">
        <v>103767300</v>
      </c>
      <c r="N103" s="72">
        <v>344550000</v>
      </c>
      <c r="O103" s="72">
        <v>344550000</v>
      </c>
      <c r="P103" s="72">
        <v>103767300</v>
      </c>
      <c r="Q103" s="73">
        <f t="shared" si="8"/>
        <v>1</v>
      </c>
      <c r="R103" s="73">
        <f t="shared" si="9"/>
        <v>0.3011676099259904</v>
      </c>
      <c r="S103" s="95">
        <v>42818</v>
      </c>
      <c r="T103" s="95">
        <v>43100</v>
      </c>
      <c r="U103" s="96" t="s">
        <v>280</v>
      </c>
      <c r="V103" s="171"/>
    </row>
    <row r="104" spans="1:22" ht="54" x14ac:dyDescent="0.25">
      <c r="A104" s="127"/>
      <c r="B104" s="117"/>
      <c r="C104" s="176"/>
      <c r="D104" s="173"/>
      <c r="E104" s="174" t="s">
        <v>281</v>
      </c>
      <c r="F104" s="76"/>
      <c r="G104" s="75" t="s">
        <v>282</v>
      </c>
      <c r="H104" s="75" t="s">
        <v>283</v>
      </c>
      <c r="I104" s="118">
        <v>470</v>
      </c>
      <c r="J104" s="70">
        <v>0.36</v>
      </c>
      <c r="K104" s="70">
        <v>0.2727</v>
      </c>
      <c r="L104" s="130"/>
      <c r="M104" s="72">
        <v>125052900</v>
      </c>
      <c r="N104" s="72">
        <v>459400000</v>
      </c>
      <c r="O104" s="72">
        <v>459400000</v>
      </c>
      <c r="P104" s="72">
        <v>125052900</v>
      </c>
      <c r="Q104" s="73">
        <f t="shared" si="8"/>
        <v>1</v>
      </c>
      <c r="R104" s="73">
        <f t="shared" si="9"/>
        <v>0.27220918589464521</v>
      </c>
      <c r="S104" s="95">
        <v>42818</v>
      </c>
      <c r="T104" s="95">
        <v>43100</v>
      </c>
      <c r="U104" s="102"/>
      <c r="V104" s="171"/>
    </row>
    <row r="105" spans="1:22" ht="40.5" x14ac:dyDescent="0.25">
      <c r="A105" s="127"/>
      <c r="B105" s="117"/>
      <c r="C105" s="176"/>
      <c r="D105" s="173"/>
      <c r="E105" s="174" t="s">
        <v>284</v>
      </c>
      <c r="F105" s="76"/>
      <c r="G105" s="75" t="s">
        <v>285</v>
      </c>
      <c r="H105" s="75" t="s">
        <v>286</v>
      </c>
      <c r="I105" s="118">
        <v>128</v>
      </c>
      <c r="J105" s="70">
        <v>0.02</v>
      </c>
      <c r="K105" s="70">
        <v>0</v>
      </c>
      <c r="L105" s="130"/>
      <c r="M105" s="72">
        <v>21179800</v>
      </c>
      <c r="N105" s="72">
        <v>21179800</v>
      </c>
      <c r="O105" s="72">
        <v>21179800</v>
      </c>
      <c r="P105" s="72">
        <v>21179800</v>
      </c>
      <c r="Q105" s="73">
        <f t="shared" si="8"/>
        <v>1</v>
      </c>
      <c r="R105" s="73">
        <f t="shared" si="9"/>
        <v>1</v>
      </c>
      <c r="S105" s="95">
        <v>42818</v>
      </c>
      <c r="T105" s="95">
        <v>43100</v>
      </c>
      <c r="U105" s="107"/>
      <c r="V105" s="171"/>
    </row>
    <row r="106" spans="1:22" ht="54" x14ac:dyDescent="0.25">
      <c r="A106" s="127"/>
      <c r="B106" s="117"/>
      <c r="C106" s="176"/>
      <c r="D106" s="173"/>
      <c r="E106" s="174" t="s">
        <v>287</v>
      </c>
      <c r="F106" s="76"/>
      <c r="G106" s="75" t="s">
        <v>288</v>
      </c>
      <c r="H106" s="75" t="s">
        <v>289</v>
      </c>
      <c r="I106" s="118">
        <v>35</v>
      </c>
      <c r="J106" s="70">
        <v>7.0000000000000007E-2</v>
      </c>
      <c r="K106" s="70">
        <v>0</v>
      </c>
      <c r="L106" s="130"/>
      <c r="M106" s="72">
        <v>0</v>
      </c>
      <c r="N106" s="72">
        <v>92400000</v>
      </c>
      <c r="O106" s="72">
        <v>92400000</v>
      </c>
      <c r="P106" s="72">
        <v>0</v>
      </c>
      <c r="Q106" s="73">
        <f t="shared" si="8"/>
        <v>1</v>
      </c>
      <c r="R106" s="73">
        <f t="shared" si="9"/>
        <v>0</v>
      </c>
      <c r="S106" s="74"/>
      <c r="T106" s="74"/>
      <c r="U106" s="75"/>
      <c r="V106" s="171"/>
    </row>
    <row r="107" spans="1:22" ht="94.5" x14ac:dyDescent="0.25">
      <c r="A107" s="127"/>
      <c r="B107" s="117"/>
      <c r="C107" s="176"/>
      <c r="D107" s="173"/>
      <c r="E107" s="174" t="s">
        <v>290</v>
      </c>
      <c r="F107" s="76"/>
      <c r="G107" s="75" t="s">
        <v>291</v>
      </c>
      <c r="H107" s="75" t="s">
        <v>292</v>
      </c>
      <c r="I107" s="118">
        <v>2</v>
      </c>
      <c r="J107" s="70">
        <v>0.04</v>
      </c>
      <c r="K107" s="70">
        <v>0</v>
      </c>
      <c r="L107" s="130"/>
      <c r="M107" s="72">
        <v>0</v>
      </c>
      <c r="N107" s="72">
        <v>53150000</v>
      </c>
      <c r="O107" s="72">
        <v>53150000</v>
      </c>
      <c r="P107" s="72">
        <v>0</v>
      </c>
      <c r="Q107" s="73">
        <f t="shared" si="8"/>
        <v>1</v>
      </c>
      <c r="R107" s="73">
        <f t="shared" si="9"/>
        <v>0</v>
      </c>
      <c r="S107" s="74"/>
      <c r="T107" s="74"/>
      <c r="U107" s="75"/>
      <c r="V107" s="171"/>
    </row>
    <row r="108" spans="1:22" ht="54" x14ac:dyDescent="0.25">
      <c r="A108" s="127"/>
      <c r="B108" s="117"/>
      <c r="C108" s="176"/>
      <c r="D108" s="173"/>
      <c r="E108" s="174" t="s">
        <v>293</v>
      </c>
      <c r="F108" s="76"/>
      <c r="G108" s="75" t="s">
        <v>294</v>
      </c>
      <c r="H108" s="75" t="s">
        <v>295</v>
      </c>
      <c r="I108" s="118">
        <v>90</v>
      </c>
      <c r="J108" s="70">
        <v>0.01</v>
      </c>
      <c r="K108" s="70">
        <v>0</v>
      </c>
      <c r="L108" s="130"/>
      <c r="M108" s="72">
        <v>0</v>
      </c>
      <c r="N108" s="72">
        <v>12300000</v>
      </c>
      <c r="O108" s="72">
        <v>12300000</v>
      </c>
      <c r="P108" s="72">
        <v>0</v>
      </c>
      <c r="Q108" s="73">
        <f t="shared" si="8"/>
        <v>1</v>
      </c>
      <c r="R108" s="73">
        <f t="shared" si="9"/>
        <v>0</v>
      </c>
      <c r="S108" s="74"/>
      <c r="T108" s="74"/>
      <c r="U108" s="75"/>
      <c r="V108" s="171"/>
    </row>
    <row r="109" spans="1:22" ht="54" x14ac:dyDescent="0.25">
      <c r="A109" s="127"/>
      <c r="B109" s="117"/>
      <c r="C109" s="176"/>
      <c r="D109" s="173"/>
      <c r="E109" s="174" t="s">
        <v>296</v>
      </c>
      <c r="F109" s="76"/>
      <c r="G109" s="75" t="s">
        <v>297</v>
      </c>
      <c r="H109" s="75" t="s">
        <v>298</v>
      </c>
      <c r="I109" s="118">
        <v>1</v>
      </c>
      <c r="J109" s="70">
        <v>0.01</v>
      </c>
      <c r="K109" s="70">
        <v>0</v>
      </c>
      <c r="L109" s="130"/>
      <c r="M109" s="72">
        <v>0</v>
      </c>
      <c r="N109" s="72">
        <v>17550000</v>
      </c>
      <c r="O109" s="72">
        <v>17550000</v>
      </c>
      <c r="P109" s="72">
        <v>0</v>
      </c>
      <c r="Q109" s="73">
        <f t="shared" si="8"/>
        <v>1</v>
      </c>
      <c r="R109" s="73">
        <f t="shared" si="9"/>
        <v>0</v>
      </c>
      <c r="S109" s="74"/>
      <c r="T109" s="74"/>
      <c r="U109" s="75"/>
      <c r="V109" s="171"/>
    </row>
    <row r="110" spans="1:22" ht="40.5" x14ac:dyDescent="0.25">
      <c r="A110" s="127"/>
      <c r="B110" s="117"/>
      <c r="C110" s="176"/>
      <c r="D110" s="173"/>
      <c r="E110" s="174" t="s">
        <v>299</v>
      </c>
      <c r="F110" s="76"/>
      <c r="G110" s="75" t="s">
        <v>300</v>
      </c>
      <c r="H110" s="75" t="s">
        <v>301</v>
      </c>
      <c r="I110" s="118">
        <v>1</v>
      </c>
      <c r="J110" s="70">
        <v>0.01</v>
      </c>
      <c r="K110" s="70">
        <v>0</v>
      </c>
      <c r="L110" s="130"/>
      <c r="M110" s="72">
        <v>0</v>
      </c>
      <c r="N110" s="72">
        <v>11613000</v>
      </c>
      <c r="O110" s="72">
        <v>11613000</v>
      </c>
      <c r="P110" s="72">
        <v>0</v>
      </c>
      <c r="Q110" s="73">
        <f t="shared" si="8"/>
        <v>1</v>
      </c>
      <c r="R110" s="73">
        <f t="shared" si="9"/>
        <v>0</v>
      </c>
      <c r="S110" s="74"/>
      <c r="T110" s="74"/>
      <c r="U110" s="75"/>
      <c r="V110" s="171"/>
    </row>
    <row r="111" spans="1:22" ht="54" x14ac:dyDescent="0.25">
      <c r="A111" s="127"/>
      <c r="B111" s="117"/>
      <c r="C111" s="176"/>
      <c r="D111" s="173"/>
      <c r="E111" s="174" t="s">
        <v>302</v>
      </c>
      <c r="F111" s="76"/>
      <c r="G111" s="75" t="s">
        <v>303</v>
      </c>
      <c r="H111" s="75" t="s">
        <v>304</v>
      </c>
      <c r="I111" s="118">
        <v>10</v>
      </c>
      <c r="J111" s="70">
        <v>0.05</v>
      </c>
      <c r="K111" s="70">
        <v>0</v>
      </c>
      <c r="L111" s="130"/>
      <c r="M111" s="72">
        <v>0</v>
      </c>
      <c r="N111" s="72">
        <v>63107200</v>
      </c>
      <c r="O111" s="72">
        <v>63107200</v>
      </c>
      <c r="P111" s="72">
        <v>0</v>
      </c>
      <c r="Q111" s="73">
        <f t="shared" si="8"/>
        <v>1</v>
      </c>
      <c r="R111" s="73">
        <f t="shared" si="9"/>
        <v>0</v>
      </c>
      <c r="S111" s="74"/>
      <c r="T111" s="74"/>
      <c r="U111" s="75"/>
      <c r="V111" s="171"/>
    </row>
    <row r="112" spans="1:22" ht="40.5" x14ac:dyDescent="0.25">
      <c r="A112" s="127"/>
      <c r="B112" s="164"/>
      <c r="C112" s="176"/>
      <c r="D112" s="173"/>
      <c r="E112" s="177" t="s">
        <v>305</v>
      </c>
      <c r="F112" s="165"/>
      <c r="G112" s="166" t="s">
        <v>306</v>
      </c>
      <c r="H112" s="166" t="s">
        <v>307</v>
      </c>
      <c r="I112" s="167">
        <v>46</v>
      </c>
      <c r="J112" s="168">
        <v>0.03</v>
      </c>
      <c r="K112" s="168">
        <v>0</v>
      </c>
      <c r="L112" s="130"/>
      <c r="M112" s="169">
        <v>0</v>
      </c>
      <c r="N112" s="169">
        <v>38000000</v>
      </c>
      <c r="O112" s="169">
        <v>0</v>
      </c>
      <c r="P112" s="169">
        <v>0</v>
      </c>
      <c r="Q112" s="73">
        <f t="shared" si="8"/>
        <v>0</v>
      </c>
      <c r="R112" s="73">
        <f t="shared" si="9"/>
        <v>0</v>
      </c>
      <c r="S112" s="141"/>
      <c r="T112" s="141"/>
      <c r="U112" s="166"/>
      <c r="V112" s="171"/>
    </row>
    <row r="113" spans="1:22" ht="81" x14ac:dyDescent="0.25">
      <c r="A113" s="127"/>
      <c r="B113" s="117"/>
      <c r="C113" s="176"/>
      <c r="D113" s="173"/>
      <c r="E113" s="174" t="s">
        <v>308</v>
      </c>
      <c r="F113" s="76"/>
      <c r="G113" s="75" t="s">
        <v>309</v>
      </c>
      <c r="H113" s="75" t="s">
        <v>310</v>
      </c>
      <c r="I113" s="118">
        <v>50</v>
      </c>
      <c r="J113" s="70">
        <v>0.01</v>
      </c>
      <c r="K113" s="70">
        <v>0</v>
      </c>
      <c r="L113" s="130"/>
      <c r="M113" s="72">
        <v>0</v>
      </c>
      <c r="N113" s="72">
        <v>15600000</v>
      </c>
      <c r="O113" s="72">
        <v>15600000</v>
      </c>
      <c r="P113" s="72">
        <v>0</v>
      </c>
      <c r="Q113" s="73">
        <f t="shared" si="8"/>
        <v>1</v>
      </c>
      <c r="R113" s="73">
        <f t="shared" si="9"/>
        <v>0</v>
      </c>
      <c r="S113" s="74"/>
      <c r="T113" s="74"/>
      <c r="U113" s="75"/>
      <c r="V113" s="171"/>
    </row>
    <row r="114" spans="1:22" ht="54" x14ac:dyDescent="0.25">
      <c r="A114" s="127"/>
      <c r="B114" s="117"/>
      <c r="C114" s="176"/>
      <c r="D114" s="173"/>
      <c r="E114" s="174" t="s">
        <v>311</v>
      </c>
      <c r="F114" s="76"/>
      <c r="G114" s="75" t="s">
        <v>312</v>
      </c>
      <c r="H114" s="75" t="s">
        <v>313</v>
      </c>
      <c r="I114" s="118">
        <v>3</v>
      </c>
      <c r="J114" s="70">
        <v>0.11</v>
      </c>
      <c r="K114" s="70">
        <v>0</v>
      </c>
      <c r="L114" s="130"/>
      <c r="M114" s="72">
        <v>0</v>
      </c>
      <c r="N114" s="72">
        <v>144000000</v>
      </c>
      <c r="O114" s="72">
        <v>144000000</v>
      </c>
      <c r="P114" s="72">
        <v>0</v>
      </c>
      <c r="Q114" s="73">
        <f t="shared" si="8"/>
        <v>1</v>
      </c>
      <c r="R114" s="73">
        <f t="shared" si="9"/>
        <v>0</v>
      </c>
      <c r="S114" s="74"/>
      <c r="T114" s="74"/>
      <c r="U114" s="75"/>
      <c r="V114" s="171"/>
    </row>
    <row r="115" spans="1:22" ht="27" x14ac:dyDescent="0.25">
      <c r="A115" s="131"/>
      <c r="B115" s="117"/>
      <c r="C115" s="178"/>
      <c r="D115" s="173"/>
      <c r="E115" s="174" t="s">
        <v>314</v>
      </c>
      <c r="F115" s="76"/>
      <c r="G115" s="75" t="s">
        <v>315</v>
      </c>
      <c r="H115" s="75" t="s">
        <v>316</v>
      </c>
      <c r="I115" s="118">
        <v>1</v>
      </c>
      <c r="J115" s="70">
        <v>0.01</v>
      </c>
      <c r="K115" s="70">
        <v>0</v>
      </c>
      <c r="L115" s="134"/>
      <c r="M115" s="72">
        <v>0</v>
      </c>
      <c r="N115" s="72">
        <v>15150000</v>
      </c>
      <c r="O115" s="72">
        <v>15150000</v>
      </c>
      <c r="P115" s="72">
        <v>0</v>
      </c>
      <c r="Q115" s="73">
        <f t="shared" si="8"/>
        <v>1</v>
      </c>
      <c r="R115" s="73">
        <f t="shared" si="9"/>
        <v>0</v>
      </c>
      <c r="S115" s="74"/>
      <c r="T115" s="74"/>
      <c r="U115" s="75"/>
      <c r="V115" s="171"/>
    </row>
    <row r="116" spans="1:22" x14ac:dyDescent="0.25">
      <c r="A116" s="116"/>
      <c r="B116" s="179">
        <v>41040010003</v>
      </c>
      <c r="C116" s="179" t="s">
        <v>34</v>
      </c>
      <c r="D116" s="180" t="s">
        <v>317</v>
      </c>
      <c r="E116" s="181"/>
      <c r="F116" s="182">
        <v>14400</v>
      </c>
      <c r="G116" s="183"/>
      <c r="H116" s="184"/>
      <c r="I116" s="185"/>
      <c r="J116" s="46"/>
      <c r="K116" s="186"/>
      <c r="L116" s="47"/>
      <c r="M116" s="108"/>
      <c r="N116" s="108"/>
      <c r="O116" s="108"/>
      <c r="P116" s="108"/>
      <c r="Q116" s="186"/>
      <c r="R116" s="186"/>
      <c r="S116" s="187"/>
      <c r="T116" s="180"/>
      <c r="U116" s="184"/>
      <c r="V116" s="88"/>
    </row>
    <row r="117" spans="1:22" x14ac:dyDescent="0.25">
      <c r="A117" s="127">
        <v>4143</v>
      </c>
      <c r="B117" s="117"/>
      <c r="C117" s="123" t="s">
        <v>79</v>
      </c>
      <c r="D117" s="124" t="s">
        <v>318</v>
      </c>
      <c r="E117" s="118">
        <v>2040139</v>
      </c>
      <c r="F117" s="76"/>
      <c r="G117" s="74"/>
      <c r="H117" s="75"/>
      <c r="I117" s="188">
        <f>SUM(I118:I124)</f>
        <v>139</v>
      </c>
      <c r="J117" s="137">
        <f>SUM(J118:J124)</f>
        <v>1</v>
      </c>
      <c r="K117" s="137">
        <f>SUM(K118:K124)</f>
        <v>0</v>
      </c>
      <c r="L117" s="71"/>
      <c r="M117" s="72">
        <f>SUM(M118:M124)</f>
        <v>100000000</v>
      </c>
      <c r="N117" s="72">
        <f>SUM(N118:N124)</f>
        <v>100000000</v>
      </c>
      <c r="O117" s="72">
        <f>SUM(O118:O124)</f>
        <v>0</v>
      </c>
      <c r="P117" s="72">
        <f>SUM(P118:P124)</f>
        <v>0</v>
      </c>
      <c r="Q117" s="73">
        <f t="shared" ref="Q117:Q124" si="10">IF(N117=0,0,O117/N117)</f>
        <v>0</v>
      </c>
      <c r="R117" s="73">
        <f t="shared" ref="R117:R124" si="11">IF(N117=0,0,P117/N117)</f>
        <v>0</v>
      </c>
      <c r="S117" s="189"/>
      <c r="T117" s="74"/>
      <c r="U117" s="75"/>
      <c r="V117" s="76"/>
    </row>
    <row r="118" spans="1:22" ht="54" x14ac:dyDescent="0.25">
      <c r="A118" s="127"/>
      <c r="B118" s="117"/>
      <c r="C118" s="128"/>
      <c r="D118" s="129"/>
      <c r="E118" s="118" t="s">
        <v>319</v>
      </c>
      <c r="F118" s="76"/>
      <c r="G118" s="75" t="s">
        <v>320</v>
      </c>
      <c r="H118" s="75" t="s">
        <v>321</v>
      </c>
      <c r="I118" s="118">
        <v>50</v>
      </c>
      <c r="J118" s="70">
        <v>0.15</v>
      </c>
      <c r="K118" s="137">
        <v>0</v>
      </c>
      <c r="L118" s="190">
        <f>IF(N117&gt;0,K117,"na")</f>
        <v>0</v>
      </c>
      <c r="M118" s="72">
        <v>3388000</v>
      </c>
      <c r="N118" s="72">
        <v>3388000</v>
      </c>
      <c r="O118" s="72">
        <v>0</v>
      </c>
      <c r="P118" s="72">
        <v>0</v>
      </c>
      <c r="Q118" s="73">
        <f t="shared" si="10"/>
        <v>0</v>
      </c>
      <c r="R118" s="73">
        <f t="shared" si="11"/>
        <v>0</v>
      </c>
      <c r="S118" s="189"/>
      <c r="T118" s="74"/>
      <c r="U118" s="75" t="s">
        <v>242</v>
      </c>
      <c r="V118" s="191" t="s">
        <v>275</v>
      </c>
    </row>
    <row r="119" spans="1:22" ht="54" x14ac:dyDescent="0.25">
      <c r="A119" s="127"/>
      <c r="B119" s="117"/>
      <c r="C119" s="128"/>
      <c r="D119" s="129"/>
      <c r="E119" s="118" t="s">
        <v>322</v>
      </c>
      <c r="F119" s="76"/>
      <c r="G119" s="75" t="s">
        <v>323</v>
      </c>
      <c r="H119" s="75" t="s">
        <v>324</v>
      </c>
      <c r="I119" s="118">
        <v>24</v>
      </c>
      <c r="J119" s="70">
        <v>0.1</v>
      </c>
      <c r="K119" s="137">
        <v>0</v>
      </c>
      <c r="L119" s="190"/>
      <c r="M119" s="72">
        <v>14384000</v>
      </c>
      <c r="N119" s="72">
        <v>14384000</v>
      </c>
      <c r="O119" s="72">
        <v>0</v>
      </c>
      <c r="P119" s="72">
        <v>0</v>
      </c>
      <c r="Q119" s="73">
        <f t="shared" si="10"/>
        <v>0</v>
      </c>
      <c r="R119" s="73">
        <f t="shared" si="11"/>
        <v>0</v>
      </c>
      <c r="S119" s="189"/>
      <c r="T119" s="74"/>
      <c r="U119" s="75"/>
      <c r="V119" s="191"/>
    </row>
    <row r="120" spans="1:22" ht="40.5" x14ac:dyDescent="0.25">
      <c r="A120" s="127"/>
      <c r="B120" s="117"/>
      <c r="C120" s="128"/>
      <c r="D120" s="129"/>
      <c r="E120" s="118" t="s">
        <v>325</v>
      </c>
      <c r="F120" s="76"/>
      <c r="G120" s="75" t="s">
        <v>326</v>
      </c>
      <c r="H120" s="75" t="s">
        <v>327</v>
      </c>
      <c r="I120" s="118">
        <v>1</v>
      </c>
      <c r="J120" s="70">
        <v>0.35</v>
      </c>
      <c r="K120" s="137">
        <v>0</v>
      </c>
      <c r="L120" s="190"/>
      <c r="M120" s="72">
        <v>54406000</v>
      </c>
      <c r="N120" s="72">
        <v>54406000</v>
      </c>
      <c r="O120" s="72">
        <v>0</v>
      </c>
      <c r="P120" s="72">
        <v>0</v>
      </c>
      <c r="Q120" s="73">
        <f t="shared" si="10"/>
        <v>0</v>
      </c>
      <c r="R120" s="73">
        <f t="shared" si="11"/>
        <v>0</v>
      </c>
      <c r="S120" s="189"/>
      <c r="T120" s="74"/>
      <c r="U120" s="75"/>
      <c r="V120" s="191"/>
    </row>
    <row r="121" spans="1:22" ht="67.5" x14ac:dyDescent="0.25">
      <c r="A121" s="127"/>
      <c r="B121" s="117"/>
      <c r="C121" s="128"/>
      <c r="D121" s="129"/>
      <c r="E121" s="118" t="s">
        <v>328</v>
      </c>
      <c r="F121" s="76"/>
      <c r="G121" s="75" t="s">
        <v>329</v>
      </c>
      <c r="H121" s="75" t="s">
        <v>330</v>
      </c>
      <c r="I121" s="118">
        <v>50</v>
      </c>
      <c r="J121" s="70">
        <v>0.15</v>
      </c>
      <c r="K121" s="137">
        <v>0</v>
      </c>
      <c r="L121" s="190"/>
      <c r="M121" s="72">
        <v>1872000</v>
      </c>
      <c r="N121" s="72">
        <v>1872000</v>
      </c>
      <c r="O121" s="72">
        <v>0</v>
      </c>
      <c r="P121" s="72">
        <v>0</v>
      </c>
      <c r="Q121" s="73">
        <f t="shared" si="10"/>
        <v>0</v>
      </c>
      <c r="R121" s="73">
        <f t="shared" si="11"/>
        <v>0</v>
      </c>
      <c r="S121" s="189"/>
      <c r="T121" s="74"/>
      <c r="U121" s="75"/>
      <c r="V121" s="191"/>
    </row>
    <row r="122" spans="1:22" ht="81" x14ac:dyDescent="0.25">
      <c r="A122" s="127"/>
      <c r="B122" s="117"/>
      <c r="C122" s="128"/>
      <c r="D122" s="129"/>
      <c r="E122" s="118" t="s">
        <v>331</v>
      </c>
      <c r="F122" s="76"/>
      <c r="G122" s="75" t="s">
        <v>332</v>
      </c>
      <c r="H122" s="75" t="s">
        <v>333</v>
      </c>
      <c r="I122" s="118">
        <v>12</v>
      </c>
      <c r="J122" s="70">
        <v>0.1</v>
      </c>
      <c r="K122" s="137">
        <v>0</v>
      </c>
      <c r="L122" s="190"/>
      <c r="M122" s="72">
        <v>5228000</v>
      </c>
      <c r="N122" s="72">
        <v>5228000</v>
      </c>
      <c r="O122" s="72">
        <v>0</v>
      </c>
      <c r="P122" s="72">
        <v>0</v>
      </c>
      <c r="Q122" s="73">
        <f t="shared" si="10"/>
        <v>0</v>
      </c>
      <c r="R122" s="73">
        <f t="shared" si="11"/>
        <v>0</v>
      </c>
      <c r="S122" s="189"/>
      <c r="T122" s="74"/>
      <c r="U122" s="75"/>
      <c r="V122" s="191"/>
    </row>
    <row r="123" spans="1:22" ht="54" x14ac:dyDescent="0.25">
      <c r="A123" s="127"/>
      <c r="B123" s="117"/>
      <c r="C123" s="128"/>
      <c r="D123" s="129"/>
      <c r="E123" s="118" t="s">
        <v>334</v>
      </c>
      <c r="F123" s="76"/>
      <c r="G123" s="75" t="s">
        <v>335</v>
      </c>
      <c r="H123" s="75" t="s">
        <v>336</v>
      </c>
      <c r="I123" s="118">
        <v>1</v>
      </c>
      <c r="J123" s="70">
        <v>0.1</v>
      </c>
      <c r="K123" s="137">
        <v>0</v>
      </c>
      <c r="L123" s="190"/>
      <c r="M123" s="72">
        <v>8917500</v>
      </c>
      <c r="N123" s="72">
        <v>8917500</v>
      </c>
      <c r="O123" s="72">
        <v>0</v>
      </c>
      <c r="P123" s="72">
        <v>0</v>
      </c>
      <c r="Q123" s="73">
        <f t="shared" si="10"/>
        <v>0</v>
      </c>
      <c r="R123" s="73">
        <f t="shared" si="11"/>
        <v>0</v>
      </c>
      <c r="S123" s="189"/>
      <c r="T123" s="74"/>
      <c r="U123" s="75"/>
      <c r="V123" s="191"/>
    </row>
    <row r="124" spans="1:22" ht="40.5" x14ac:dyDescent="0.25">
      <c r="A124" s="131"/>
      <c r="B124" s="117"/>
      <c r="C124" s="132"/>
      <c r="D124" s="133"/>
      <c r="E124" s="118" t="s">
        <v>337</v>
      </c>
      <c r="F124" s="76"/>
      <c r="G124" s="75" t="s">
        <v>338</v>
      </c>
      <c r="H124" s="75" t="s">
        <v>339</v>
      </c>
      <c r="I124" s="118">
        <v>1</v>
      </c>
      <c r="J124" s="70">
        <v>0.05</v>
      </c>
      <c r="K124" s="137">
        <v>0</v>
      </c>
      <c r="L124" s="190"/>
      <c r="M124" s="72">
        <v>11804500</v>
      </c>
      <c r="N124" s="72">
        <v>11804500</v>
      </c>
      <c r="O124" s="72">
        <v>0</v>
      </c>
      <c r="P124" s="72">
        <v>0</v>
      </c>
      <c r="Q124" s="73">
        <f t="shared" si="10"/>
        <v>0</v>
      </c>
      <c r="R124" s="73">
        <f t="shared" si="11"/>
        <v>0</v>
      </c>
      <c r="S124" s="189"/>
      <c r="T124" s="74"/>
      <c r="U124" s="75"/>
      <c r="V124" s="191"/>
    </row>
    <row r="125" spans="1:22" x14ac:dyDescent="0.25">
      <c r="A125" s="116"/>
      <c r="B125" s="61">
        <v>41040010004</v>
      </c>
      <c r="C125" s="61" t="s">
        <v>34</v>
      </c>
      <c r="D125" s="109" t="s">
        <v>340</v>
      </c>
      <c r="E125" s="115"/>
      <c r="F125" s="88">
        <v>15000</v>
      </c>
      <c r="G125" s="86"/>
      <c r="H125" s="87"/>
      <c r="I125" s="108"/>
      <c r="J125" s="46"/>
      <c r="K125" s="46"/>
      <c r="L125" s="47"/>
      <c r="M125" s="108"/>
      <c r="N125" s="108"/>
      <c r="O125" s="108"/>
      <c r="P125" s="108"/>
      <c r="Q125" s="46"/>
      <c r="R125" s="46"/>
      <c r="S125" s="109"/>
      <c r="T125" s="109"/>
      <c r="U125" s="87"/>
      <c r="V125" s="88"/>
    </row>
    <row r="126" spans="1:22" x14ac:dyDescent="0.25">
      <c r="A126" s="122">
        <v>4143</v>
      </c>
      <c r="B126" s="117"/>
      <c r="C126" s="123" t="s">
        <v>36</v>
      </c>
      <c r="D126" s="124" t="s">
        <v>341</v>
      </c>
      <c r="E126" s="118">
        <v>2040072</v>
      </c>
      <c r="F126" s="192"/>
      <c r="G126" s="74"/>
      <c r="H126" s="75"/>
      <c r="I126" s="72">
        <f>SUM(I127:I130)</f>
        <v>15915</v>
      </c>
      <c r="J126" s="70">
        <f>SUM(J127:J130)</f>
        <v>1</v>
      </c>
      <c r="K126" s="70">
        <f>SUM(K127:K130)</f>
        <v>0.86880000000000002</v>
      </c>
      <c r="L126" s="125">
        <f>IF(N126&gt;0,K126,"na")</f>
        <v>0.86880000000000002</v>
      </c>
      <c r="M126" s="72">
        <f>SUM(M127:M130)</f>
        <v>6757921430</v>
      </c>
      <c r="N126" s="72">
        <f>SUM(N127:N130)</f>
        <v>15342337339</v>
      </c>
      <c r="O126" s="72">
        <f>SUM(O127:O130)</f>
        <v>6757921430</v>
      </c>
      <c r="P126" s="72">
        <f>SUM(P127:P130)</f>
        <v>4425670548</v>
      </c>
      <c r="Q126" s="73">
        <f>IF(N126=0,0,O126/N126)</f>
        <v>0.44047535135480703</v>
      </c>
      <c r="R126" s="73">
        <f>IF(N126=0,0,P126/N126)</f>
        <v>0.28846129831534922</v>
      </c>
      <c r="S126" s="95">
        <v>42779</v>
      </c>
      <c r="T126" s="95">
        <v>43100</v>
      </c>
      <c r="U126" s="75"/>
      <c r="V126" s="191" t="s">
        <v>275</v>
      </c>
    </row>
    <row r="127" spans="1:22" ht="81" x14ac:dyDescent="0.25">
      <c r="A127" s="127"/>
      <c r="B127" s="117"/>
      <c r="C127" s="128"/>
      <c r="D127" s="129"/>
      <c r="E127" s="118" t="s">
        <v>342</v>
      </c>
      <c r="F127" s="76"/>
      <c r="G127" s="75" t="s">
        <v>343</v>
      </c>
      <c r="H127" s="75" t="s">
        <v>344</v>
      </c>
      <c r="I127" s="72">
        <v>8260</v>
      </c>
      <c r="J127" s="70">
        <v>0.59</v>
      </c>
      <c r="K127" s="70">
        <v>0.56259999999999999</v>
      </c>
      <c r="L127" s="130"/>
      <c r="M127" s="72">
        <v>4321470840</v>
      </c>
      <c r="N127" s="72">
        <v>9570263060</v>
      </c>
      <c r="O127" s="193">
        <v>4321470840</v>
      </c>
      <c r="P127" s="72">
        <v>3886766020</v>
      </c>
      <c r="Q127" s="73">
        <f>IF(N127=0,0,O127/N127)</f>
        <v>0.4515519388450332</v>
      </c>
      <c r="R127" s="73">
        <f>IF(N127=0,0,P127/N127)</f>
        <v>0.40612948626722495</v>
      </c>
      <c r="S127" s="95">
        <v>42780</v>
      </c>
      <c r="T127" s="95">
        <v>43100</v>
      </c>
      <c r="U127" s="75" t="s">
        <v>345</v>
      </c>
      <c r="V127" s="191"/>
    </row>
    <row r="128" spans="1:22" ht="67.5" x14ac:dyDescent="0.25">
      <c r="A128" s="127"/>
      <c r="B128" s="117"/>
      <c r="C128" s="128"/>
      <c r="D128" s="129"/>
      <c r="E128" s="118" t="s">
        <v>346</v>
      </c>
      <c r="F128" s="76"/>
      <c r="G128" s="75" t="s">
        <v>347</v>
      </c>
      <c r="H128" s="75" t="s">
        <v>348</v>
      </c>
      <c r="I128" s="72">
        <v>2219</v>
      </c>
      <c r="J128" s="70">
        <v>0.14000000000000001</v>
      </c>
      <c r="K128" s="70">
        <v>9.7699999999999995E-2</v>
      </c>
      <c r="L128" s="130"/>
      <c r="M128" s="72">
        <v>1472582440</v>
      </c>
      <c r="N128" s="72">
        <v>2097154780</v>
      </c>
      <c r="O128" s="193">
        <v>1472582440</v>
      </c>
      <c r="P128" s="72">
        <v>538904528</v>
      </c>
      <c r="Q128" s="73">
        <f>IF(N128=0,0,O128/N128)</f>
        <v>0.70218109509303839</v>
      </c>
      <c r="R128" s="73">
        <f>IF(N128=0,0,P128/N128)</f>
        <v>0.25696936303385293</v>
      </c>
      <c r="S128" s="95">
        <v>42781</v>
      </c>
      <c r="T128" s="95">
        <v>43100</v>
      </c>
      <c r="U128" s="75"/>
      <c r="V128" s="191"/>
    </row>
    <row r="129" spans="1:22" ht="81" x14ac:dyDescent="0.25">
      <c r="A129" s="127"/>
      <c r="B129" s="117"/>
      <c r="C129" s="128"/>
      <c r="D129" s="129"/>
      <c r="E129" s="118" t="s">
        <v>349</v>
      </c>
      <c r="F129" s="76"/>
      <c r="G129" s="75" t="s">
        <v>350</v>
      </c>
      <c r="H129" s="75" t="s">
        <v>351</v>
      </c>
      <c r="I129" s="72">
        <v>2210</v>
      </c>
      <c r="J129" s="70">
        <v>0.14000000000000001</v>
      </c>
      <c r="K129" s="70">
        <v>0.1249</v>
      </c>
      <c r="L129" s="130"/>
      <c r="M129" s="72">
        <v>963868150</v>
      </c>
      <c r="N129" s="72">
        <v>2316756779</v>
      </c>
      <c r="O129" s="72">
        <v>963868150</v>
      </c>
      <c r="P129" s="72">
        <v>0</v>
      </c>
      <c r="Q129" s="73">
        <f>IF(N129=0,0,O129/N129)</f>
        <v>0.41604201128788409</v>
      </c>
      <c r="R129" s="73">
        <f>IF(N129=0,0,P129/N129)</f>
        <v>0</v>
      </c>
      <c r="S129" s="95">
        <v>42782</v>
      </c>
      <c r="T129" s="95">
        <v>43100</v>
      </c>
      <c r="U129" s="75"/>
      <c r="V129" s="191"/>
    </row>
    <row r="130" spans="1:22" ht="54" x14ac:dyDescent="0.25">
      <c r="A130" s="131"/>
      <c r="B130" s="117"/>
      <c r="C130" s="132"/>
      <c r="D130" s="133"/>
      <c r="E130" s="118" t="s">
        <v>352</v>
      </c>
      <c r="F130" s="76"/>
      <c r="G130" s="75" t="s">
        <v>353</v>
      </c>
      <c r="H130" s="75" t="s">
        <v>354</v>
      </c>
      <c r="I130" s="72">
        <v>3226</v>
      </c>
      <c r="J130" s="70">
        <v>0.13</v>
      </c>
      <c r="K130" s="70">
        <v>8.3599999999999994E-2</v>
      </c>
      <c r="L130" s="134"/>
      <c r="M130" s="72">
        <v>0</v>
      </c>
      <c r="N130" s="72">
        <v>1358162720</v>
      </c>
      <c r="O130" s="72">
        <v>0</v>
      </c>
      <c r="P130" s="72">
        <v>0</v>
      </c>
      <c r="Q130" s="73">
        <f>IF(N130=0,0,O130/N130)</f>
        <v>0</v>
      </c>
      <c r="R130" s="73">
        <f>IF(N130=0,0,P130/N130)</f>
        <v>0</v>
      </c>
      <c r="S130" s="74"/>
      <c r="T130" s="74"/>
      <c r="U130" s="75"/>
      <c r="V130" s="191"/>
    </row>
    <row r="131" spans="1:22" ht="25.5" x14ac:dyDescent="0.25">
      <c r="A131" s="116"/>
      <c r="B131" s="61">
        <v>41040010005</v>
      </c>
      <c r="C131" s="61" t="s">
        <v>34</v>
      </c>
      <c r="D131" s="109" t="s">
        <v>355</v>
      </c>
      <c r="E131" s="115"/>
      <c r="F131" s="88">
        <v>7000</v>
      </c>
      <c r="G131" s="86"/>
      <c r="H131" s="87"/>
      <c r="I131" s="108"/>
      <c r="J131" s="46"/>
      <c r="K131" s="46"/>
      <c r="L131" s="47"/>
      <c r="M131" s="108"/>
      <c r="N131" s="108"/>
      <c r="O131" s="108"/>
      <c r="P131" s="108"/>
      <c r="Q131" s="46"/>
      <c r="R131" s="46"/>
      <c r="S131" s="109"/>
      <c r="T131" s="109"/>
      <c r="U131" s="87"/>
      <c r="V131" s="88"/>
    </row>
    <row r="132" spans="1:22" x14ac:dyDescent="0.25">
      <c r="A132" s="122">
        <v>4143</v>
      </c>
      <c r="B132" s="123"/>
      <c r="C132" s="123" t="s">
        <v>36</v>
      </c>
      <c r="D132" s="124" t="s">
        <v>356</v>
      </c>
      <c r="E132" s="118">
        <v>2040157</v>
      </c>
      <c r="F132" s="192"/>
      <c r="G132" s="74"/>
      <c r="H132" s="75"/>
      <c r="I132" s="72">
        <f>SUM(I133:I134)</f>
        <v>7000</v>
      </c>
      <c r="J132" s="70">
        <f>SUM(J133:J134)</f>
        <v>1</v>
      </c>
      <c r="K132" s="70">
        <f>SUM(K133:K134)</f>
        <v>0</v>
      </c>
      <c r="L132" s="125">
        <f>IF(N132&gt;0,K132,"na")</f>
        <v>0</v>
      </c>
      <c r="M132" s="72">
        <f>SUM(M133:M134)</f>
        <v>300000000</v>
      </c>
      <c r="N132" s="72">
        <f>SUM(N133:N134)</f>
        <v>300000000</v>
      </c>
      <c r="O132" s="72">
        <f>SUM(O133:O134)</f>
        <v>0</v>
      </c>
      <c r="P132" s="72">
        <f>SUM(P133:P134)</f>
        <v>0</v>
      </c>
      <c r="Q132" s="73">
        <f>IF(N132=0,0,O132/N132)</f>
        <v>0</v>
      </c>
      <c r="R132" s="73">
        <f>IF(N132=0,0,P132/N132)</f>
        <v>0</v>
      </c>
      <c r="S132" s="74"/>
      <c r="T132" s="74"/>
      <c r="U132" s="75"/>
      <c r="V132" s="191" t="s">
        <v>275</v>
      </c>
    </row>
    <row r="133" spans="1:22" ht="40.5" x14ac:dyDescent="0.25">
      <c r="A133" s="127"/>
      <c r="B133" s="128"/>
      <c r="C133" s="128"/>
      <c r="D133" s="129"/>
      <c r="E133" s="118" t="s">
        <v>357</v>
      </c>
      <c r="F133" s="76"/>
      <c r="G133" s="74" t="s">
        <v>358</v>
      </c>
      <c r="H133" s="75" t="s">
        <v>359</v>
      </c>
      <c r="I133" s="72">
        <v>6800</v>
      </c>
      <c r="J133" s="70">
        <v>0.9</v>
      </c>
      <c r="K133" s="70">
        <v>0</v>
      </c>
      <c r="L133" s="130"/>
      <c r="M133" s="72">
        <v>284000000</v>
      </c>
      <c r="N133" s="72">
        <v>284000000</v>
      </c>
      <c r="O133" s="72">
        <v>0</v>
      </c>
      <c r="P133" s="72">
        <v>0</v>
      </c>
      <c r="Q133" s="73">
        <f>IF(N133=0,0,O133/N133)</f>
        <v>0</v>
      </c>
      <c r="R133" s="73">
        <f>IF(N133=0,0,P133/N133)</f>
        <v>0</v>
      </c>
      <c r="S133" s="74"/>
      <c r="T133" s="74"/>
      <c r="U133" s="75" t="s">
        <v>242</v>
      </c>
      <c r="V133" s="191"/>
    </row>
    <row r="134" spans="1:22" ht="67.5" x14ac:dyDescent="0.25">
      <c r="A134" s="131"/>
      <c r="B134" s="132"/>
      <c r="C134" s="132"/>
      <c r="D134" s="133"/>
      <c r="E134" s="118" t="s">
        <v>360</v>
      </c>
      <c r="F134" s="76"/>
      <c r="G134" s="74" t="s">
        <v>361</v>
      </c>
      <c r="H134" s="75" t="s">
        <v>362</v>
      </c>
      <c r="I134" s="72">
        <v>200</v>
      </c>
      <c r="J134" s="70">
        <v>0.1</v>
      </c>
      <c r="K134" s="70">
        <v>0</v>
      </c>
      <c r="L134" s="134"/>
      <c r="M134" s="72">
        <v>16000000</v>
      </c>
      <c r="N134" s="72">
        <v>16000000</v>
      </c>
      <c r="O134" s="72">
        <v>0</v>
      </c>
      <c r="P134" s="72">
        <v>0</v>
      </c>
      <c r="Q134" s="73">
        <f>IF(N134=0,0,O134/N134)</f>
        <v>0</v>
      </c>
      <c r="R134" s="73">
        <f>IF(N134=0,0,P134/N134)</f>
        <v>0</v>
      </c>
      <c r="S134" s="74"/>
      <c r="T134" s="74"/>
      <c r="U134" s="75"/>
      <c r="V134" s="191"/>
    </row>
    <row r="135" spans="1:22" ht="54" x14ac:dyDescent="0.25">
      <c r="A135" s="61">
        <v>4143</v>
      </c>
      <c r="B135" s="144"/>
      <c r="C135" s="144" t="s">
        <v>36</v>
      </c>
      <c r="D135" s="159" t="s">
        <v>363</v>
      </c>
      <c r="E135" s="118">
        <v>2039999</v>
      </c>
      <c r="F135" s="76"/>
      <c r="G135" s="74" t="s">
        <v>364</v>
      </c>
      <c r="H135" s="75" t="s">
        <v>365</v>
      </c>
      <c r="I135" s="72">
        <v>4702</v>
      </c>
      <c r="J135" s="70" t="s">
        <v>41</v>
      </c>
      <c r="K135" s="70" t="s">
        <v>41</v>
      </c>
      <c r="L135" s="145" t="str">
        <f>IF(N135&gt;0,K135,"na")</f>
        <v>na</v>
      </c>
      <c r="M135" s="72">
        <v>0</v>
      </c>
      <c r="N135" s="72">
        <v>300000000</v>
      </c>
      <c r="O135" s="72">
        <v>300000000</v>
      </c>
      <c r="P135" s="72">
        <v>299999999</v>
      </c>
      <c r="Q135" s="73">
        <f>IF(N135=0,0,O135/N135)</f>
        <v>1</v>
      </c>
      <c r="R135" s="73">
        <f>IF(N135=0,0,P135/N135)</f>
        <v>0.99999999666666661</v>
      </c>
      <c r="S135" s="95">
        <v>42802</v>
      </c>
      <c r="T135" s="95">
        <v>42825</v>
      </c>
      <c r="U135" s="75" t="s">
        <v>366</v>
      </c>
      <c r="V135" s="76" t="s">
        <v>275</v>
      </c>
    </row>
    <row r="136" spans="1:22" ht="25.5" x14ac:dyDescent="0.25">
      <c r="A136" s="116"/>
      <c r="B136" s="61">
        <v>41040010006</v>
      </c>
      <c r="C136" s="61" t="s">
        <v>34</v>
      </c>
      <c r="D136" s="109" t="s">
        <v>367</v>
      </c>
      <c r="E136" s="115"/>
      <c r="F136" s="88">
        <v>10</v>
      </c>
      <c r="G136" s="86"/>
      <c r="H136" s="87"/>
      <c r="I136" s="108"/>
      <c r="J136" s="46"/>
      <c r="K136" s="46"/>
      <c r="L136" s="47"/>
      <c r="M136" s="108"/>
      <c r="N136" s="108"/>
      <c r="O136" s="108"/>
      <c r="P136" s="108"/>
      <c r="Q136" s="46"/>
      <c r="R136" s="46"/>
      <c r="S136" s="109"/>
      <c r="T136" s="109"/>
      <c r="U136" s="87"/>
      <c r="V136" s="88"/>
    </row>
    <row r="137" spans="1:22" x14ac:dyDescent="0.25">
      <c r="A137" s="122">
        <v>4143</v>
      </c>
      <c r="B137" s="117"/>
      <c r="C137" s="123" t="s">
        <v>36</v>
      </c>
      <c r="D137" s="124" t="s">
        <v>368</v>
      </c>
      <c r="E137" s="118">
        <v>2040107</v>
      </c>
      <c r="F137" s="76"/>
      <c r="G137" s="74"/>
      <c r="H137" s="75"/>
      <c r="I137" s="72">
        <f>SUM(I138:I139)</f>
        <v>12</v>
      </c>
      <c r="J137" s="70">
        <f>SUM(J138:J139)</f>
        <v>1</v>
      </c>
      <c r="K137" s="70">
        <f>SUM(K138:K139)</f>
        <v>0</v>
      </c>
      <c r="L137" s="125">
        <f>IF(N137&gt;0,K137,"na")</f>
        <v>0</v>
      </c>
      <c r="M137" s="72">
        <v>50000000</v>
      </c>
      <c r="N137" s="72">
        <v>50000000</v>
      </c>
      <c r="O137" s="72">
        <v>0</v>
      </c>
      <c r="P137" s="72">
        <v>0</v>
      </c>
      <c r="Q137" s="73">
        <f>IF(N137=0,0,O137/N137)</f>
        <v>0</v>
      </c>
      <c r="R137" s="73">
        <f>IF(N137=0,0,P137/N137)</f>
        <v>0</v>
      </c>
      <c r="S137" s="74"/>
      <c r="T137" s="74"/>
      <c r="U137" s="75"/>
      <c r="V137" s="191" t="s">
        <v>98</v>
      </c>
    </row>
    <row r="138" spans="1:22" ht="40.5" x14ac:dyDescent="0.25">
      <c r="A138" s="127"/>
      <c r="B138" s="117"/>
      <c r="C138" s="128"/>
      <c r="D138" s="129"/>
      <c r="E138" s="118" t="s">
        <v>369</v>
      </c>
      <c r="F138" s="76"/>
      <c r="G138" s="74" t="s">
        <v>370</v>
      </c>
      <c r="H138" s="75" t="s">
        <v>371</v>
      </c>
      <c r="I138" s="72">
        <v>2</v>
      </c>
      <c r="J138" s="70">
        <v>0.4</v>
      </c>
      <c r="K138" s="70">
        <v>0</v>
      </c>
      <c r="L138" s="130"/>
      <c r="M138" s="72">
        <v>4000000</v>
      </c>
      <c r="N138" s="72">
        <v>4000000</v>
      </c>
      <c r="O138" s="72">
        <v>0</v>
      </c>
      <c r="P138" s="72">
        <v>0</v>
      </c>
      <c r="Q138" s="73">
        <f>IF(N138=0,0,O138/N138)</f>
        <v>0</v>
      </c>
      <c r="R138" s="73">
        <f>IF(N138=0,0,P138/N138)</f>
        <v>0</v>
      </c>
      <c r="S138" s="74"/>
      <c r="T138" s="74"/>
      <c r="U138" s="75" t="s">
        <v>168</v>
      </c>
      <c r="V138" s="191"/>
    </row>
    <row r="139" spans="1:22" ht="67.5" x14ac:dyDescent="0.25">
      <c r="A139" s="131"/>
      <c r="B139" s="117"/>
      <c r="C139" s="132"/>
      <c r="D139" s="133"/>
      <c r="E139" s="118" t="s">
        <v>372</v>
      </c>
      <c r="F139" s="76"/>
      <c r="G139" s="74" t="s">
        <v>373</v>
      </c>
      <c r="H139" s="75" t="s">
        <v>374</v>
      </c>
      <c r="I139" s="72">
        <v>10</v>
      </c>
      <c r="J139" s="70">
        <v>0.6</v>
      </c>
      <c r="K139" s="70">
        <v>0</v>
      </c>
      <c r="L139" s="134"/>
      <c r="M139" s="72">
        <v>46000000</v>
      </c>
      <c r="N139" s="72">
        <v>46000000</v>
      </c>
      <c r="O139" s="72">
        <v>0</v>
      </c>
      <c r="P139" s="72">
        <v>0</v>
      </c>
      <c r="Q139" s="73">
        <f>IF(N139=0,0,O139/N139)</f>
        <v>0</v>
      </c>
      <c r="R139" s="73">
        <f>IF(N139=0,0,P139/N139)</f>
        <v>0</v>
      </c>
      <c r="S139" s="74"/>
      <c r="T139" s="74"/>
      <c r="U139" s="75"/>
      <c r="V139" s="191"/>
    </row>
    <row r="140" spans="1:22" ht="25.5" x14ac:dyDescent="0.25">
      <c r="A140" s="116"/>
      <c r="B140" s="61">
        <v>41040010007</v>
      </c>
      <c r="C140" s="61" t="s">
        <v>34</v>
      </c>
      <c r="D140" s="109" t="s">
        <v>375</v>
      </c>
      <c r="E140" s="115"/>
      <c r="F140" s="88">
        <v>10</v>
      </c>
      <c r="G140" s="86"/>
      <c r="H140" s="87"/>
      <c r="I140" s="108"/>
      <c r="J140" s="46"/>
      <c r="K140" s="46"/>
      <c r="L140" s="47"/>
      <c r="M140" s="108"/>
      <c r="N140" s="108"/>
      <c r="O140" s="108"/>
      <c r="P140" s="108"/>
      <c r="Q140" s="46"/>
      <c r="R140" s="46"/>
      <c r="S140" s="109"/>
      <c r="T140" s="109"/>
      <c r="U140" s="87"/>
      <c r="V140" s="88"/>
    </row>
    <row r="141" spans="1:22" x14ac:dyDescent="0.25">
      <c r="A141" s="122">
        <v>4143</v>
      </c>
      <c r="B141" s="117"/>
      <c r="C141" s="123" t="s">
        <v>36</v>
      </c>
      <c r="D141" s="124" t="s">
        <v>376</v>
      </c>
      <c r="E141" s="118">
        <v>2040140</v>
      </c>
      <c r="F141" s="76"/>
      <c r="G141" s="194"/>
      <c r="H141" s="195"/>
      <c r="I141" s="196">
        <f>SUM(I142:I143)</f>
        <v>11</v>
      </c>
      <c r="J141" s="197">
        <f>SUM(J142:J143)</f>
        <v>1</v>
      </c>
      <c r="K141" s="198">
        <f>SUM(K142:K143)</f>
        <v>0</v>
      </c>
      <c r="L141" s="125">
        <f>IF(N141&gt;0,K141,"na")</f>
        <v>0</v>
      </c>
      <c r="M141" s="196">
        <f>SUM(M142:M143)</f>
        <v>100000000</v>
      </c>
      <c r="N141" s="196">
        <f>SUM(N142:N143)</f>
        <v>100000000</v>
      </c>
      <c r="O141" s="72">
        <f>SUM(O142:O143)</f>
        <v>0</v>
      </c>
      <c r="P141" s="72">
        <f>SUM(P142:P143)</f>
        <v>0</v>
      </c>
      <c r="Q141" s="73">
        <f>IF(N141=0,0,O141/N141)</f>
        <v>0</v>
      </c>
      <c r="R141" s="73">
        <f>IF(N141=0,0,P141/N141)</f>
        <v>0</v>
      </c>
      <c r="S141" s="74"/>
      <c r="T141" s="74"/>
      <c r="U141" s="75"/>
      <c r="V141" s="191" t="s">
        <v>98</v>
      </c>
    </row>
    <row r="142" spans="1:22" ht="108" x14ac:dyDescent="0.25">
      <c r="A142" s="127"/>
      <c r="B142" s="117"/>
      <c r="C142" s="128"/>
      <c r="D142" s="129"/>
      <c r="E142" s="118" t="s">
        <v>377</v>
      </c>
      <c r="F142" s="76"/>
      <c r="G142" s="74" t="s">
        <v>378</v>
      </c>
      <c r="H142" s="75" t="s">
        <v>379</v>
      </c>
      <c r="I142" s="72">
        <v>10</v>
      </c>
      <c r="J142" s="70">
        <v>0.3</v>
      </c>
      <c r="K142" s="70">
        <v>0</v>
      </c>
      <c r="L142" s="130"/>
      <c r="M142" s="72">
        <v>2500000</v>
      </c>
      <c r="N142" s="72">
        <v>2500000</v>
      </c>
      <c r="O142" s="72">
        <f>SUM(O143:O143)</f>
        <v>0</v>
      </c>
      <c r="P142" s="72">
        <f>SUM(P143:P143)</f>
        <v>0</v>
      </c>
      <c r="Q142" s="73">
        <f>IF(N142=0,0,O142/N142)</f>
        <v>0</v>
      </c>
      <c r="R142" s="73">
        <f>IF(N142=0,0,P142/N142)</f>
        <v>0</v>
      </c>
      <c r="S142" s="74"/>
      <c r="T142" s="74"/>
      <c r="U142" s="75" t="s">
        <v>242</v>
      </c>
      <c r="V142" s="191"/>
    </row>
    <row r="143" spans="1:22" ht="81" x14ac:dyDescent="0.25">
      <c r="A143" s="131"/>
      <c r="B143" s="117"/>
      <c r="C143" s="132"/>
      <c r="D143" s="133"/>
      <c r="E143" s="118" t="s">
        <v>380</v>
      </c>
      <c r="F143" s="76"/>
      <c r="G143" s="74" t="s">
        <v>381</v>
      </c>
      <c r="H143" s="75" t="s">
        <v>382</v>
      </c>
      <c r="I143" s="72">
        <v>1</v>
      </c>
      <c r="J143" s="70">
        <v>0.7</v>
      </c>
      <c r="K143" s="70">
        <v>0</v>
      </c>
      <c r="L143" s="134"/>
      <c r="M143" s="72">
        <v>97500000</v>
      </c>
      <c r="N143" s="72">
        <v>97500000</v>
      </c>
      <c r="O143" s="72">
        <f>SUM(O144:O144)</f>
        <v>0</v>
      </c>
      <c r="P143" s="72">
        <f>SUM(P144:P144)</f>
        <v>0</v>
      </c>
      <c r="Q143" s="73">
        <f>IF(N143=0,0,O143/N143)</f>
        <v>0</v>
      </c>
      <c r="R143" s="73">
        <f>IF(N143=0,0,P143/N143)</f>
        <v>0</v>
      </c>
      <c r="S143" s="74"/>
      <c r="T143" s="74"/>
      <c r="U143" s="75" t="s">
        <v>242</v>
      </c>
      <c r="V143" s="191"/>
    </row>
    <row r="144" spans="1:22" x14ac:dyDescent="0.25">
      <c r="A144" s="61"/>
      <c r="B144" s="53" t="s">
        <v>383</v>
      </c>
      <c r="C144" s="53" t="s">
        <v>32</v>
      </c>
      <c r="D144" s="86" t="s">
        <v>384</v>
      </c>
      <c r="E144" s="115"/>
      <c r="F144" s="88"/>
      <c r="G144" s="86"/>
      <c r="H144" s="87"/>
      <c r="I144" s="108"/>
      <c r="J144" s="46"/>
      <c r="K144" s="46"/>
      <c r="L144" s="47"/>
      <c r="M144" s="108"/>
      <c r="N144" s="108"/>
      <c r="O144" s="108"/>
      <c r="P144" s="108"/>
      <c r="Q144" s="46"/>
      <c r="R144" s="46"/>
      <c r="S144" s="109"/>
      <c r="T144" s="109"/>
      <c r="U144" s="87"/>
      <c r="V144" s="88"/>
    </row>
    <row r="145" spans="1:22" ht="25.5" x14ac:dyDescent="0.25">
      <c r="A145" s="116"/>
      <c r="B145" s="61">
        <v>41040020001</v>
      </c>
      <c r="C145" s="61" t="s">
        <v>34</v>
      </c>
      <c r="D145" s="109" t="s">
        <v>385</v>
      </c>
      <c r="E145" s="115"/>
      <c r="F145" s="160">
        <v>23867</v>
      </c>
      <c r="G145" s="86"/>
      <c r="H145" s="87"/>
      <c r="I145" s="108"/>
      <c r="J145" s="46"/>
      <c r="K145" s="46"/>
      <c r="L145" s="47"/>
      <c r="M145" s="108"/>
      <c r="N145" s="108"/>
      <c r="O145" s="108"/>
      <c r="P145" s="108"/>
      <c r="Q145" s="46"/>
      <c r="R145" s="46"/>
      <c r="S145" s="109"/>
      <c r="T145" s="109"/>
      <c r="U145" s="87"/>
      <c r="V145" s="88"/>
    </row>
    <row r="146" spans="1:22" ht="67.5" x14ac:dyDescent="0.25">
      <c r="A146" s="61">
        <v>4143</v>
      </c>
      <c r="B146" s="117"/>
      <c r="C146" s="117" t="s">
        <v>36</v>
      </c>
      <c r="D146" s="74" t="s">
        <v>386</v>
      </c>
      <c r="E146" s="118">
        <v>2040156</v>
      </c>
      <c r="F146" s="76"/>
      <c r="G146" s="74" t="s">
        <v>387</v>
      </c>
      <c r="H146" s="75" t="s">
        <v>388</v>
      </c>
      <c r="I146" s="72">
        <v>23867</v>
      </c>
      <c r="J146" s="70">
        <v>1</v>
      </c>
      <c r="K146" s="70">
        <v>0</v>
      </c>
      <c r="L146" s="71" t="str">
        <f>IF(N146&gt;0,K146,"na")</f>
        <v>na</v>
      </c>
      <c r="M146" s="72">
        <v>244227975</v>
      </c>
      <c r="N146" s="72">
        <v>0</v>
      </c>
      <c r="O146" s="72">
        <v>0</v>
      </c>
      <c r="P146" s="72">
        <v>0</v>
      </c>
      <c r="Q146" s="73">
        <f>IF(N146=0,0,O146/N146)</f>
        <v>0</v>
      </c>
      <c r="R146" s="73">
        <f>IF(N146=0,0,P146/N146)</f>
        <v>0</v>
      </c>
      <c r="S146" s="74"/>
      <c r="T146" s="74"/>
      <c r="U146" s="75" t="s">
        <v>389</v>
      </c>
      <c r="V146" s="76" t="s">
        <v>98</v>
      </c>
    </row>
    <row r="147" spans="1:22" x14ac:dyDescent="0.25">
      <c r="A147" s="122">
        <v>4143</v>
      </c>
      <c r="B147" s="117"/>
      <c r="C147" s="123" t="s">
        <v>36</v>
      </c>
      <c r="D147" s="124" t="s">
        <v>390</v>
      </c>
      <c r="E147" s="118">
        <v>2047303</v>
      </c>
      <c r="F147" s="76"/>
      <c r="G147" s="74"/>
      <c r="H147" s="75"/>
      <c r="I147" s="72">
        <f>SUM(I148:I150)</f>
        <v>3</v>
      </c>
      <c r="J147" s="70">
        <f>SUM(J148:J150)</f>
        <v>1</v>
      </c>
      <c r="K147" s="70">
        <f>SUM(K148:K150)</f>
        <v>0.86550467172246193</v>
      </c>
      <c r="L147" s="125">
        <f>IF(N147&gt;0,K147,"na")</f>
        <v>0.86550467172246193</v>
      </c>
      <c r="M147" s="72">
        <f>SUM(M148:M150)</f>
        <v>0</v>
      </c>
      <c r="N147" s="72">
        <f>SUM(N148:N150)</f>
        <v>244227975</v>
      </c>
      <c r="O147" s="72">
        <f>SUM(O148:O150)</f>
        <v>144250000</v>
      </c>
      <c r="P147" s="72">
        <f>SUM(P148:P150)</f>
        <v>62600000</v>
      </c>
      <c r="Q147" s="73">
        <f>IF(N147=0,0,O147/N147)</f>
        <v>0.59063667870152881</v>
      </c>
      <c r="R147" s="73">
        <f>IF(N147=0,0,P147/N147)</f>
        <v>0.25631789314880904</v>
      </c>
      <c r="S147" s="74"/>
      <c r="T147" s="74"/>
      <c r="U147" s="75"/>
      <c r="V147" s="191" t="s">
        <v>98</v>
      </c>
    </row>
    <row r="148" spans="1:22" ht="94.5" x14ac:dyDescent="0.25">
      <c r="A148" s="127"/>
      <c r="B148" s="117"/>
      <c r="C148" s="128"/>
      <c r="D148" s="129"/>
      <c r="E148" s="118" t="s">
        <v>391</v>
      </c>
      <c r="F148" s="76"/>
      <c r="G148" s="74" t="s">
        <v>392</v>
      </c>
      <c r="H148" s="75" t="s">
        <v>393</v>
      </c>
      <c r="I148" s="72">
        <v>1</v>
      </c>
      <c r="J148" s="70">
        <v>0.35</v>
      </c>
      <c r="K148" s="70">
        <v>0.30292663510286166</v>
      </c>
      <c r="L148" s="130"/>
      <c r="M148" s="72">
        <v>0</v>
      </c>
      <c r="N148" s="72">
        <v>67809325</v>
      </c>
      <c r="O148" s="72">
        <v>48083333.333333336</v>
      </c>
      <c r="P148" s="72">
        <v>20866666.666666668</v>
      </c>
      <c r="Q148" s="73">
        <f>IF(N148=0,0,O148/N148)</f>
        <v>0.70909618010993825</v>
      </c>
      <c r="R148" s="73">
        <f>IF(N148=0,0,P148/N148)</f>
        <v>0.30772562131634063</v>
      </c>
      <c r="S148" s="95">
        <v>42807</v>
      </c>
      <c r="T148" s="95">
        <v>43100</v>
      </c>
      <c r="U148" s="75" t="s">
        <v>394</v>
      </c>
      <c r="V148" s="191"/>
    </row>
    <row r="149" spans="1:22" ht="54" x14ac:dyDescent="0.25">
      <c r="A149" s="127"/>
      <c r="B149" s="117"/>
      <c r="C149" s="128"/>
      <c r="D149" s="129"/>
      <c r="E149" s="118" t="s">
        <v>395</v>
      </c>
      <c r="F149" s="76"/>
      <c r="G149" s="74" t="s">
        <v>396</v>
      </c>
      <c r="H149" s="75" t="s">
        <v>397</v>
      </c>
      <c r="I149" s="72">
        <v>1</v>
      </c>
      <c r="J149" s="70">
        <v>0.35</v>
      </c>
      <c r="K149" s="70">
        <v>0.30292663510286166</v>
      </c>
      <c r="L149" s="130"/>
      <c r="M149" s="72">
        <v>0</v>
      </c>
      <c r="N149" s="72">
        <v>79809325</v>
      </c>
      <c r="O149" s="72">
        <v>48083333.333333336</v>
      </c>
      <c r="P149" s="72">
        <v>20866666.666666668</v>
      </c>
      <c r="Q149" s="73">
        <f>IF(N149=0,0,O149/N149)</f>
        <v>0.60247763445353453</v>
      </c>
      <c r="R149" s="73">
        <f>IF(N149=0,0,P149/N149)</f>
        <v>0.26145649855661185</v>
      </c>
      <c r="S149" s="95">
        <v>42807</v>
      </c>
      <c r="T149" s="95">
        <v>43100</v>
      </c>
      <c r="U149" s="75" t="s">
        <v>394</v>
      </c>
      <c r="V149" s="191"/>
    </row>
    <row r="150" spans="1:22" ht="54" x14ac:dyDescent="0.25">
      <c r="A150" s="131"/>
      <c r="B150" s="117"/>
      <c r="C150" s="128"/>
      <c r="D150" s="129"/>
      <c r="E150" s="118" t="s">
        <v>398</v>
      </c>
      <c r="F150" s="76"/>
      <c r="G150" s="74" t="s">
        <v>399</v>
      </c>
      <c r="H150" s="75" t="s">
        <v>400</v>
      </c>
      <c r="I150" s="72">
        <v>1</v>
      </c>
      <c r="J150" s="70">
        <v>0.3</v>
      </c>
      <c r="K150" s="70">
        <v>0.25965140151673854</v>
      </c>
      <c r="L150" s="134"/>
      <c r="M150" s="72">
        <v>0</v>
      </c>
      <c r="N150" s="72">
        <v>96609325</v>
      </c>
      <c r="O150" s="72">
        <v>48083333.333333336</v>
      </c>
      <c r="P150" s="72">
        <v>20866666.666666668</v>
      </c>
      <c r="Q150" s="73">
        <f>IF(N150=0,0,O150/N150)</f>
        <v>0.49770902895070779</v>
      </c>
      <c r="R150" s="73">
        <f>IF(N150=0,0,P150/N150)</f>
        <v>0.21599019211309745</v>
      </c>
      <c r="S150" s="163">
        <v>42807</v>
      </c>
      <c r="T150" s="118" t="s">
        <v>401</v>
      </c>
      <c r="U150" s="75" t="s">
        <v>402</v>
      </c>
      <c r="V150" s="191"/>
    </row>
    <row r="151" spans="1:22" ht="25.5" x14ac:dyDescent="0.25">
      <c r="A151" s="116"/>
      <c r="B151" s="61">
        <v>41040020002</v>
      </c>
      <c r="C151" s="61" t="s">
        <v>34</v>
      </c>
      <c r="D151" s="109" t="s">
        <v>403</v>
      </c>
      <c r="E151" s="115"/>
      <c r="F151" s="88">
        <v>20</v>
      </c>
      <c r="G151" s="86"/>
      <c r="H151" s="87"/>
      <c r="I151" s="108"/>
      <c r="J151" s="46"/>
      <c r="K151" s="46"/>
      <c r="L151" s="47"/>
      <c r="M151" s="108"/>
      <c r="N151" s="108"/>
      <c r="O151" s="108"/>
      <c r="P151" s="108"/>
      <c r="Q151" s="46"/>
      <c r="R151" s="46"/>
      <c r="S151" s="109"/>
      <c r="T151" s="109"/>
      <c r="U151" s="87"/>
      <c r="V151" s="88"/>
    </row>
    <row r="152" spans="1:22" x14ac:dyDescent="0.25">
      <c r="A152" s="122">
        <v>4143</v>
      </c>
      <c r="B152" s="117"/>
      <c r="C152" s="123" t="s">
        <v>36</v>
      </c>
      <c r="D152" s="124" t="s">
        <v>404</v>
      </c>
      <c r="E152" s="118">
        <v>2040165</v>
      </c>
      <c r="F152" s="76"/>
      <c r="G152" s="74"/>
      <c r="H152" s="75"/>
      <c r="I152" s="72">
        <f>SUM(I153:I158)</f>
        <v>262</v>
      </c>
      <c r="J152" s="70">
        <f>SUM(J153:J158)</f>
        <v>1</v>
      </c>
      <c r="K152" s="70">
        <f>SUM(K153:K158)</f>
        <v>0</v>
      </c>
      <c r="L152" s="125" t="str">
        <f>IF(N152&gt;0,K152,"na")</f>
        <v>na</v>
      </c>
      <c r="M152" s="72">
        <f>SUM(M153:M158)</f>
        <v>500000000</v>
      </c>
      <c r="N152" s="72">
        <f>SUM(N153:N158)</f>
        <v>0</v>
      </c>
      <c r="O152" s="72">
        <f>SUM(O153:O158)</f>
        <v>0</v>
      </c>
      <c r="P152" s="72">
        <f>SUM(P153:P158)</f>
        <v>0</v>
      </c>
      <c r="Q152" s="73">
        <f t="shared" ref="Q152:Q163" si="12">IF(N152=0,0,O152/N152)</f>
        <v>0</v>
      </c>
      <c r="R152" s="73">
        <f t="shared" ref="R152:R163" si="13">IF(N152=0,0,P152/N152)</f>
        <v>0</v>
      </c>
      <c r="S152" s="74"/>
      <c r="T152" s="74"/>
      <c r="U152" s="75"/>
      <c r="V152" s="191" t="s">
        <v>98</v>
      </c>
    </row>
    <row r="153" spans="1:22" ht="67.5" x14ac:dyDescent="0.25">
      <c r="A153" s="127"/>
      <c r="B153" s="117"/>
      <c r="C153" s="128"/>
      <c r="D153" s="129"/>
      <c r="E153" s="118" t="s">
        <v>405</v>
      </c>
      <c r="F153" s="76"/>
      <c r="G153" s="74" t="s">
        <v>406</v>
      </c>
      <c r="H153" s="75" t="s">
        <v>407</v>
      </c>
      <c r="I153" s="72">
        <v>1</v>
      </c>
      <c r="J153" s="70">
        <v>0.2</v>
      </c>
      <c r="K153" s="70">
        <v>0</v>
      </c>
      <c r="L153" s="130"/>
      <c r="M153" s="72">
        <v>29600000</v>
      </c>
      <c r="N153" s="72">
        <v>0</v>
      </c>
      <c r="O153" s="72">
        <v>0</v>
      </c>
      <c r="P153" s="72">
        <v>0</v>
      </c>
      <c r="Q153" s="73">
        <f t="shared" si="12"/>
        <v>0</v>
      </c>
      <c r="R153" s="73">
        <f t="shared" si="13"/>
        <v>0</v>
      </c>
      <c r="S153" s="74"/>
      <c r="T153" s="74"/>
      <c r="U153" s="75" t="s">
        <v>408</v>
      </c>
      <c r="V153" s="191"/>
    </row>
    <row r="154" spans="1:22" ht="40.5" x14ac:dyDescent="0.25">
      <c r="A154" s="127"/>
      <c r="B154" s="117"/>
      <c r="C154" s="128"/>
      <c r="D154" s="129"/>
      <c r="E154" s="118" t="s">
        <v>409</v>
      </c>
      <c r="F154" s="76"/>
      <c r="G154" s="74" t="s">
        <v>410</v>
      </c>
      <c r="H154" s="75" t="s">
        <v>411</v>
      </c>
      <c r="I154" s="72">
        <v>1</v>
      </c>
      <c r="J154" s="70">
        <v>0.2</v>
      </c>
      <c r="K154" s="70">
        <v>0</v>
      </c>
      <c r="L154" s="130"/>
      <c r="M154" s="72">
        <v>40000000</v>
      </c>
      <c r="N154" s="72">
        <v>0</v>
      </c>
      <c r="O154" s="72">
        <v>0</v>
      </c>
      <c r="P154" s="72">
        <v>0</v>
      </c>
      <c r="Q154" s="73">
        <f t="shared" si="12"/>
        <v>0</v>
      </c>
      <c r="R154" s="73">
        <f t="shared" si="13"/>
        <v>0</v>
      </c>
      <c r="S154" s="74"/>
      <c r="T154" s="74"/>
      <c r="U154" s="75"/>
      <c r="V154" s="191"/>
    </row>
    <row r="155" spans="1:22" ht="40.5" x14ac:dyDescent="0.25">
      <c r="A155" s="127"/>
      <c r="B155" s="117"/>
      <c r="C155" s="128"/>
      <c r="D155" s="129"/>
      <c r="E155" s="118" t="s">
        <v>412</v>
      </c>
      <c r="F155" s="76"/>
      <c r="G155" s="74" t="s">
        <v>413</v>
      </c>
      <c r="H155" s="75" t="s">
        <v>414</v>
      </c>
      <c r="I155" s="72">
        <v>120</v>
      </c>
      <c r="J155" s="70">
        <v>0.15</v>
      </c>
      <c r="K155" s="70">
        <v>0</v>
      </c>
      <c r="L155" s="130"/>
      <c r="M155" s="72">
        <v>173800000</v>
      </c>
      <c r="N155" s="72">
        <v>0</v>
      </c>
      <c r="O155" s="72">
        <v>0</v>
      </c>
      <c r="P155" s="72">
        <v>0</v>
      </c>
      <c r="Q155" s="73">
        <f t="shared" si="12"/>
        <v>0</v>
      </c>
      <c r="R155" s="73">
        <f t="shared" si="13"/>
        <v>0</v>
      </c>
      <c r="S155" s="74"/>
      <c r="T155" s="74"/>
      <c r="U155" s="75"/>
      <c r="V155" s="191"/>
    </row>
    <row r="156" spans="1:22" ht="40.5" x14ac:dyDescent="0.25">
      <c r="A156" s="127"/>
      <c r="B156" s="117"/>
      <c r="C156" s="128"/>
      <c r="D156" s="129"/>
      <c r="E156" s="118" t="s">
        <v>415</v>
      </c>
      <c r="F156" s="76"/>
      <c r="G156" s="74" t="s">
        <v>416</v>
      </c>
      <c r="H156" s="75" t="s">
        <v>417</v>
      </c>
      <c r="I156" s="72">
        <v>25</v>
      </c>
      <c r="J156" s="70">
        <v>0.15</v>
      </c>
      <c r="K156" s="70">
        <v>0</v>
      </c>
      <c r="L156" s="130"/>
      <c r="M156" s="72">
        <v>96600000</v>
      </c>
      <c r="N156" s="72">
        <v>0</v>
      </c>
      <c r="O156" s="72">
        <v>0</v>
      </c>
      <c r="P156" s="72">
        <v>0</v>
      </c>
      <c r="Q156" s="73">
        <f t="shared" si="12"/>
        <v>0</v>
      </c>
      <c r="R156" s="73">
        <f t="shared" si="13"/>
        <v>0</v>
      </c>
      <c r="S156" s="74"/>
      <c r="T156" s="74"/>
      <c r="U156" s="75"/>
      <c r="V156" s="191"/>
    </row>
    <row r="157" spans="1:22" ht="54" x14ac:dyDescent="0.25">
      <c r="A157" s="127"/>
      <c r="B157" s="117"/>
      <c r="C157" s="128"/>
      <c r="D157" s="129"/>
      <c r="E157" s="118" t="s">
        <v>418</v>
      </c>
      <c r="F157" s="76"/>
      <c r="G157" s="74" t="s">
        <v>419</v>
      </c>
      <c r="H157" s="75" t="s">
        <v>420</v>
      </c>
      <c r="I157" s="72">
        <v>25</v>
      </c>
      <c r="J157" s="70">
        <v>0.15</v>
      </c>
      <c r="K157" s="70">
        <v>0</v>
      </c>
      <c r="L157" s="130"/>
      <c r="M157" s="72">
        <v>60000000</v>
      </c>
      <c r="N157" s="72">
        <v>0</v>
      </c>
      <c r="O157" s="72">
        <v>0</v>
      </c>
      <c r="P157" s="72">
        <v>0</v>
      </c>
      <c r="Q157" s="73">
        <f t="shared" si="12"/>
        <v>0</v>
      </c>
      <c r="R157" s="73">
        <f t="shared" si="13"/>
        <v>0</v>
      </c>
      <c r="S157" s="74"/>
      <c r="T157" s="74"/>
      <c r="U157" s="75"/>
      <c r="V157" s="191"/>
    </row>
    <row r="158" spans="1:22" ht="67.5" x14ac:dyDescent="0.25">
      <c r="A158" s="131"/>
      <c r="B158" s="117"/>
      <c r="C158" s="132"/>
      <c r="D158" s="133"/>
      <c r="E158" s="118" t="s">
        <v>421</v>
      </c>
      <c r="F158" s="76"/>
      <c r="G158" s="74" t="s">
        <v>422</v>
      </c>
      <c r="H158" s="75" t="s">
        <v>423</v>
      </c>
      <c r="I158" s="72">
        <v>90</v>
      </c>
      <c r="J158" s="70">
        <v>0.15</v>
      </c>
      <c r="K158" s="70">
        <v>0</v>
      </c>
      <c r="L158" s="134"/>
      <c r="M158" s="72">
        <v>100000000</v>
      </c>
      <c r="N158" s="72">
        <v>0</v>
      </c>
      <c r="O158" s="72">
        <v>0</v>
      </c>
      <c r="P158" s="72">
        <v>0</v>
      </c>
      <c r="Q158" s="73">
        <f t="shared" si="12"/>
        <v>0</v>
      </c>
      <c r="R158" s="73">
        <f t="shared" si="13"/>
        <v>0</v>
      </c>
      <c r="S158" s="74"/>
      <c r="T158" s="74"/>
      <c r="U158" s="75"/>
      <c r="V158" s="191"/>
    </row>
    <row r="159" spans="1:22" x14ac:dyDescent="0.25">
      <c r="A159" s="61">
        <v>4143</v>
      </c>
      <c r="B159" s="117"/>
      <c r="C159" s="123" t="s">
        <v>36</v>
      </c>
      <c r="D159" s="96" t="s">
        <v>424</v>
      </c>
      <c r="E159" s="118">
        <v>2047308</v>
      </c>
      <c r="F159" s="76"/>
      <c r="G159" s="74"/>
      <c r="H159" s="75"/>
      <c r="I159" s="72">
        <v>0</v>
      </c>
      <c r="J159" s="70">
        <f>SUM(J160:J163)</f>
        <v>1</v>
      </c>
      <c r="K159" s="70">
        <v>0</v>
      </c>
      <c r="L159" s="125">
        <f>IF(N159&gt;0,K159,"na")</f>
        <v>0</v>
      </c>
      <c r="M159" s="72">
        <v>0</v>
      </c>
      <c r="N159" s="72">
        <f>SUM(N160:N163)</f>
        <v>1367471747</v>
      </c>
      <c r="O159" s="72">
        <f>SUM(O160:O163)</f>
        <v>0</v>
      </c>
      <c r="P159" s="72">
        <f>SUM(P160:P163)</f>
        <v>0</v>
      </c>
      <c r="Q159" s="73">
        <f t="shared" si="12"/>
        <v>0</v>
      </c>
      <c r="R159" s="73">
        <f t="shared" si="13"/>
        <v>0</v>
      </c>
      <c r="S159" s="74">
        <v>0</v>
      </c>
      <c r="T159" s="74">
        <v>0</v>
      </c>
      <c r="U159" s="199"/>
      <c r="V159" s="96" t="s">
        <v>98</v>
      </c>
    </row>
    <row r="160" spans="1:22" ht="40.5" x14ac:dyDescent="0.25">
      <c r="A160" s="61"/>
      <c r="B160" s="117"/>
      <c r="C160" s="128"/>
      <c r="D160" s="102"/>
      <c r="E160" s="118" t="s">
        <v>425</v>
      </c>
      <c r="F160" s="76"/>
      <c r="G160" s="74" t="s">
        <v>426</v>
      </c>
      <c r="H160" s="75" t="s">
        <v>427</v>
      </c>
      <c r="I160" s="72">
        <v>45</v>
      </c>
      <c r="J160" s="70">
        <v>0.35</v>
      </c>
      <c r="K160" s="70">
        <v>0</v>
      </c>
      <c r="L160" s="130"/>
      <c r="M160" s="72"/>
      <c r="N160" s="72">
        <v>852827747</v>
      </c>
      <c r="O160" s="72">
        <v>0</v>
      </c>
      <c r="P160" s="72">
        <v>0</v>
      </c>
      <c r="Q160" s="73">
        <f t="shared" si="12"/>
        <v>0</v>
      </c>
      <c r="R160" s="73">
        <f t="shared" si="13"/>
        <v>0</v>
      </c>
      <c r="S160" s="74"/>
      <c r="T160" s="74"/>
      <c r="U160" s="75" t="s">
        <v>428</v>
      </c>
      <c r="V160" s="102"/>
    </row>
    <row r="161" spans="1:22" ht="67.5" x14ac:dyDescent="0.25">
      <c r="A161" s="61"/>
      <c r="B161" s="117"/>
      <c r="C161" s="128"/>
      <c r="D161" s="102"/>
      <c r="E161" s="118" t="s">
        <v>429</v>
      </c>
      <c r="F161" s="76"/>
      <c r="G161" s="74" t="s">
        <v>430</v>
      </c>
      <c r="H161" s="75" t="s">
        <v>431</v>
      </c>
      <c r="I161" s="72">
        <v>45</v>
      </c>
      <c r="J161" s="70">
        <v>0.2</v>
      </c>
      <c r="K161" s="70">
        <v>0</v>
      </c>
      <c r="L161" s="130"/>
      <c r="M161" s="72"/>
      <c r="N161" s="72">
        <v>186076800</v>
      </c>
      <c r="O161" s="72">
        <v>0</v>
      </c>
      <c r="P161" s="72">
        <v>0</v>
      </c>
      <c r="Q161" s="73">
        <f t="shared" si="12"/>
        <v>0</v>
      </c>
      <c r="R161" s="73">
        <f t="shared" si="13"/>
        <v>0</v>
      </c>
      <c r="S161" s="74"/>
      <c r="T161" s="74"/>
      <c r="U161" s="75"/>
      <c r="V161" s="102"/>
    </row>
    <row r="162" spans="1:22" ht="40.5" x14ac:dyDescent="0.25">
      <c r="A162" s="61"/>
      <c r="B162" s="117"/>
      <c r="C162" s="128"/>
      <c r="D162" s="102"/>
      <c r="E162" s="118" t="s">
        <v>432</v>
      </c>
      <c r="F162" s="76"/>
      <c r="G162" s="74" t="s">
        <v>433</v>
      </c>
      <c r="H162" s="75" t="s">
        <v>434</v>
      </c>
      <c r="I162" s="72">
        <v>45</v>
      </c>
      <c r="J162" s="70">
        <v>0.2</v>
      </c>
      <c r="K162" s="70">
        <v>0</v>
      </c>
      <c r="L162" s="130"/>
      <c r="M162" s="72"/>
      <c r="N162" s="72">
        <v>156967200</v>
      </c>
      <c r="O162" s="72">
        <v>0</v>
      </c>
      <c r="P162" s="72">
        <v>0</v>
      </c>
      <c r="Q162" s="73">
        <f t="shared" si="12"/>
        <v>0</v>
      </c>
      <c r="R162" s="73">
        <f t="shared" si="13"/>
        <v>0</v>
      </c>
      <c r="S162" s="74"/>
      <c r="T162" s="74"/>
      <c r="U162" s="75"/>
      <c r="V162" s="102"/>
    </row>
    <row r="163" spans="1:22" ht="40.5" x14ac:dyDescent="0.25">
      <c r="A163" s="61"/>
      <c r="B163" s="117"/>
      <c r="C163" s="132"/>
      <c r="D163" s="107"/>
      <c r="E163" s="118" t="s">
        <v>435</v>
      </c>
      <c r="F163" s="76"/>
      <c r="G163" s="74" t="s">
        <v>436</v>
      </c>
      <c r="H163" s="75" t="s">
        <v>437</v>
      </c>
      <c r="I163" s="72">
        <v>45</v>
      </c>
      <c r="J163" s="70">
        <v>0.25</v>
      </c>
      <c r="K163" s="70">
        <v>0</v>
      </c>
      <c r="L163" s="134"/>
      <c r="M163" s="72"/>
      <c r="N163" s="72">
        <v>171600000</v>
      </c>
      <c r="O163" s="72">
        <v>0</v>
      </c>
      <c r="P163" s="72">
        <v>0</v>
      </c>
      <c r="Q163" s="73">
        <f t="shared" si="12"/>
        <v>0</v>
      </c>
      <c r="R163" s="73">
        <f t="shared" si="13"/>
        <v>0</v>
      </c>
      <c r="S163" s="74"/>
      <c r="T163" s="74"/>
      <c r="U163" s="75"/>
      <c r="V163" s="107"/>
    </row>
    <row r="164" spans="1:22" ht="25.5" x14ac:dyDescent="0.25">
      <c r="A164" s="116"/>
      <c r="B164" s="61">
        <v>41040020003</v>
      </c>
      <c r="C164" s="61" t="s">
        <v>34</v>
      </c>
      <c r="D164" s="109" t="s">
        <v>438</v>
      </c>
      <c r="E164" s="115"/>
      <c r="F164" s="88">
        <v>32</v>
      </c>
      <c r="G164" s="86"/>
      <c r="H164" s="87"/>
      <c r="I164" s="108"/>
      <c r="J164" s="46"/>
      <c r="K164" s="46"/>
      <c r="L164" s="47"/>
      <c r="M164" s="108"/>
      <c r="N164" s="108"/>
      <c r="O164" s="108"/>
      <c r="P164" s="108"/>
      <c r="Q164" s="46"/>
      <c r="R164" s="46"/>
      <c r="S164" s="109"/>
      <c r="T164" s="109"/>
      <c r="U164" s="87"/>
      <c r="V164" s="88"/>
    </row>
    <row r="165" spans="1:22" x14ac:dyDescent="0.25">
      <c r="A165" s="122">
        <v>4143</v>
      </c>
      <c r="B165" s="117"/>
      <c r="C165" s="123" t="s">
        <v>36</v>
      </c>
      <c r="D165" s="124" t="s">
        <v>439</v>
      </c>
      <c r="E165" s="118">
        <v>2040141</v>
      </c>
      <c r="F165" s="76"/>
      <c r="G165" s="74"/>
      <c r="H165" s="75"/>
      <c r="I165" s="72">
        <f>SUM(I166:I167)</f>
        <v>37</v>
      </c>
      <c r="J165" s="70">
        <f>SUM(J166:J167)</f>
        <v>1</v>
      </c>
      <c r="K165" s="70">
        <f>SUM(K166:K167)</f>
        <v>0</v>
      </c>
      <c r="L165" s="125">
        <f>IF(N165&gt;0,K165,"N")</f>
        <v>0</v>
      </c>
      <c r="M165" s="72">
        <f>SUM(M166:M167)</f>
        <v>50000000</v>
      </c>
      <c r="N165" s="72">
        <f>SUM(N166:N167)</f>
        <v>50000000</v>
      </c>
      <c r="O165" s="72">
        <f>SUM(O166:O167)</f>
        <v>0</v>
      </c>
      <c r="P165" s="72">
        <f>SUM(P166:P167)</f>
        <v>0</v>
      </c>
      <c r="Q165" s="73">
        <f>IF(N165=0,0,O165/N165)</f>
        <v>0</v>
      </c>
      <c r="R165" s="73">
        <f>IF(N165=0,0,P165/N165)</f>
        <v>0</v>
      </c>
      <c r="S165" s="74"/>
      <c r="T165" s="74"/>
      <c r="U165" s="75" t="s">
        <v>242</v>
      </c>
      <c r="V165" s="191" t="s">
        <v>98</v>
      </c>
    </row>
    <row r="166" spans="1:22" ht="40.5" x14ac:dyDescent="0.25">
      <c r="A166" s="127"/>
      <c r="B166" s="117"/>
      <c r="C166" s="128"/>
      <c r="D166" s="129"/>
      <c r="E166" s="118" t="s">
        <v>440</v>
      </c>
      <c r="F166" s="76"/>
      <c r="G166" s="74" t="s">
        <v>441</v>
      </c>
      <c r="H166" s="75" t="s">
        <v>442</v>
      </c>
      <c r="I166" s="72">
        <v>32</v>
      </c>
      <c r="J166" s="70">
        <v>0.7</v>
      </c>
      <c r="K166" s="137">
        <v>0</v>
      </c>
      <c r="L166" s="130"/>
      <c r="M166" s="72">
        <v>37500000</v>
      </c>
      <c r="N166" s="72">
        <v>37500000</v>
      </c>
      <c r="O166" s="72">
        <v>0</v>
      </c>
      <c r="P166" s="72">
        <v>0</v>
      </c>
      <c r="Q166" s="73">
        <f>IF(N166=0,0,O166/N166)</f>
        <v>0</v>
      </c>
      <c r="R166" s="73">
        <f>IF(N166=0,0,P166/N166)</f>
        <v>0</v>
      </c>
      <c r="S166" s="74"/>
      <c r="T166" s="74"/>
      <c r="U166" s="75"/>
      <c r="V166" s="191"/>
    </row>
    <row r="167" spans="1:22" ht="54" x14ac:dyDescent="0.25">
      <c r="A167" s="131"/>
      <c r="B167" s="117"/>
      <c r="C167" s="132"/>
      <c r="D167" s="133"/>
      <c r="E167" s="118" t="s">
        <v>443</v>
      </c>
      <c r="F167" s="76"/>
      <c r="G167" s="74" t="s">
        <v>444</v>
      </c>
      <c r="H167" s="75" t="s">
        <v>445</v>
      </c>
      <c r="I167" s="72">
        <v>5</v>
      </c>
      <c r="J167" s="70">
        <v>0.3</v>
      </c>
      <c r="K167" s="137">
        <v>0</v>
      </c>
      <c r="L167" s="134"/>
      <c r="M167" s="72">
        <v>12500000</v>
      </c>
      <c r="N167" s="72">
        <v>12500000</v>
      </c>
      <c r="O167" s="72">
        <v>0</v>
      </c>
      <c r="P167" s="72">
        <v>0</v>
      </c>
      <c r="Q167" s="73">
        <f>IF(N167=0,0,O167/N167)</f>
        <v>0</v>
      </c>
      <c r="R167" s="73">
        <f>IF(N167=0,0,P167/N167)</f>
        <v>0</v>
      </c>
      <c r="S167" s="74"/>
      <c r="T167" s="74"/>
      <c r="U167" s="75"/>
      <c r="V167" s="191"/>
    </row>
    <row r="168" spans="1:22" ht="25.5" x14ac:dyDescent="0.25">
      <c r="A168" s="116"/>
      <c r="B168" s="61">
        <v>41040020004</v>
      </c>
      <c r="C168" s="61" t="s">
        <v>34</v>
      </c>
      <c r="D168" s="109" t="s">
        <v>446</v>
      </c>
      <c r="E168" s="115"/>
      <c r="F168" s="88">
        <v>30</v>
      </c>
      <c r="G168" s="86"/>
      <c r="H168" s="87"/>
      <c r="I168" s="108"/>
      <c r="J168" s="46"/>
      <c r="K168" s="46"/>
      <c r="L168" s="47"/>
      <c r="M168" s="108"/>
      <c r="N168" s="108"/>
      <c r="O168" s="108"/>
      <c r="P168" s="108"/>
      <c r="Q168" s="46"/>
      <c r="R168" s="46"/>
      <c r="S168" s="109"/>
      <c r="T168" s="109"/>
      <c r="U168" s="87"/>
      <c r="V168" s="88"/>
    </row>
    <row r="169" spans="1:22" x14ac:dyDescent="0.25">
      <c r="A169" s="122">
        <v>4143</v>
      </c>
      <c r="B169" s="117"/>
      <c r="C169" s="123" t="s">
        <v>36</v>
      </c>
      <c r="D169" s="124" t="s">
        <v>447</v>
      </c>
      <c r="E169" s="118">
        <v>2040163</v>
      </c>
      <c r="F169" s="76"/>
      <c r="G169" s="74"/>
      <c r="H169" s="75"/>
      <c r="I169" s="72">
        <f>SUM(I170:I172)</f>
        <v>61</v>
      </c>
      <c r="J169" s="70">
        <f>SUM(J170:J172)</f>
        <v>1</v>
      </c>
      <c r="K169" s="70">
        <f>SUM(K170:K172)</f>
        <v>0</v>
      </c>
      <c r="L169" s="125">
        <f>IF(N169&gt;0,K169,"na")</f>
        <v>0</v>
      </c>
      <c r="M169" s="72">
        <f>SUM(M170:M172)</f>
        <v>300000000</v>
      </c>
      <c r="N169" s="72">
        <f>SUM(N170:N172)</f>
        <v>300000000</v>
      </c>
      <c r="O169" s="72">
        <f>SUM(O170:O172)</f>
        <v>0</v>
      </c>
      <c r="P169" s="72">
        <f>SUM(P170:P172)</f>
        <v>0</v>
      </c>
      <c r="Q169" s="73">
        <f>IF(N169=0,0,O169/N169)</f>
        <v>0</v>
      </c>
      <c r="R169" s="73">
        <f>IF(N169=0,0,P169/N169)</f>
        <v>0</v>
      </c>
      <c r="S169" s="74"/>
      <c r="T169" s="74"/>
      <c r="U169" s="75" t="s">
        <v>448</v>
      </c>
      <c r="V169" s="191" t="s">
        <v>98</v>
      </c>
    </row>
    <row r="170" spans="1:22" ht="40.5" x14ac:dyDescent="0.25">
      <c r="A170" s="127"/>
      <c r="B170" s="117"/>
      <c r="C170" s="128"/>
      <c r="D170" s="129"/>
      <c r="E170" s="118" t="s">
        <v>449</v>
      </c>
      <c r="F170" s="76"/>
      <c r="G170" s="74" t="s">
        <v>450</v>
      </c>
      <c r="H170" s="75" t="s">
        <v>451</v>
      </c>
      <c r="I170" s="72">
        <v>1</v>
      </c>
      <c r="J170" s="70">
        <v>0.2</v>
      </c>
      <c r="K170" s="70">
        <v>0</v>
      </c>
      <c r="L170" s="130"/>
      <c r="M170" s="72">
        <v>30000000</v>
      </c>
      <c r="N170" s="72">
        <v>30000000</v>
      </c>
      <c r="O170" s="72">
        <v>0</v>
      </c>
      <c r="P170" s="72">
        <v>0</v>
      </c>
      <c r="Q170" s="73">
        <f>IF(N170=0,0,O170/N170)</f>
        <v>0</v>
      </c>
      <c r="R170" s="73">
        <f>IF(N170=0,0,P170/N170)</f>
        <v>0</v>
      </c>
      <c r="S170" s="74"/>
      <c r="T170" s="74"/>
      <c r="U170" s="199"/>
      <c r="V170" s="191"/>
    </row>
    <row r="171" spans="1:22" ht="81" x14ac:dyDescent="0.25">
      <c r="A171" s="127"/>
      <c r="B171" s="117"/>
      <c r="C171" s="128"/>
      <c r="D171" s="129"/>
      <c r="E171" s="118" t="s">
        <v>452</v>
      </c>
      <c r="F171" s="76"/>
      <c r="G171" s="74" t="s">
        <v>453</v>
      </c>
      <c r="H171" s="75" t="s">
        <v>454</v>
      </c>
      <c r="I171" s="72">
        <v>20</v>
      </c>
      <c r="J171" s="70">
        <v>0.6</v>
      </c>
      <c r="K171" s="70">
        <v>0</v>
      </c>
      <c r="L171" s="130"/>
      <c r="M171" s="72">
        <v>230000000</v>
      </c>
      <c r="N171" s="72">
        <v>230000000</v>
      </c>
      <c r="O171" s="72">
        <v>0</v>
      </c>
      <c r="P171" s="72">
        <v>0</v>
      </c>
      <c r="Q171" s="73">
        <f>IF(N171=0,0,O171/N171)</f>
        <v>0</v>
      </c>
      <c r="R171" s="73">
        <f>IF(N171=0,0,P171/N171)</f>
        <v>0</v>
      </c>
      <c r="S171" s="74"/>
      <c r="T171" s="74"/>
      <c r="U171" s="75"/>
      <c r="V171" s="191"/>
    </row>
    <row r="172" spans="1:22" ht="67.5" x14ac:dyDescent="0.25">
      <c r="A172" s="131"/>
      <c r="B172" s="117"/>
      <c r="C172" s="128"/>
      <c r="D172" s="129"/>
      <c r="E172" s="118" t="s">
        <v>455</v>
      </c>
      <c r="F172" s="76"/>
      <c r="G172" s="74" t="s">
        <v>456</v>
      </c>
      <c r="H172" s="75" t="s">
        <v>457</v>
      </c>
      <c r="I172" s="72">
        <v>40</v>
      </c>
      <c r="J172" s="70">
        <v>0.2</v>
      </c>
      <c r="K172" s="70">
        <v>0</v>
      </c>
      <c r="L172" s="134"/>
      <c r="M172" s="72">
        <v>40000000</v>
      </c>
      <c r="N172" s="72">
        <v>40000000</v>
      </c>
      <c r="O172" s="72">
        <v>0</v>
      </c>
      <c r="P172" s="72">
        <v>0</v>
      </c>
      <c r="Q172" s="73">
        <f>IF(N172=0,0,O172/N172)</f>
        <v>0</v>
      </c>
      <c r="R172" s="73">
        <f>IF(N172=0,0,P172/N172)</f>
        <v>0</v>
      </c>
      <c r="S172" s="74"/>
      <c r="T172" s="74"/>
      <c r="U172" s="75"/>
      <c r="V172" s="191"/>
    </row>
    <row r="173" spans="1:22" ht="38.25" x14ac:dyDescent="0.25">
      <c r="A173" s="116"/>
      <c r="B173" s="61">
        <v>41040020005</v>
      </c>
      <c r="C173" s="61" t="s">
        <v>34</v>
      </c>
      <c r="D173" s="109" t="s">
        <v>458</v>
      </c>
      <c r="E173" s="115"/>
      <c r="F173" s="88">
        <v>14</v>
      </c>
      <c r="G173" s="86"/>
      <c r="H173" s="87"/>
      <c r="I173" s="108"/>
      <c r="J173" s="46"/>
      <c r="K173" s="46"/>
      <c r="L173" s="47"/>
      <c r="M173" s="108"/>
      <c r="N173" s="108"/>
      <c r="O173" s="108"/>
      <c r="P173" s="108"/>
      <c r="Q173" s="46"/>
      <c r="R173" s="46"/>
      <c r="S173" s="109"/>
      <c r="T173" s="109"/>
      <c r="U173" s="87"/>
      <c r="V173" s="88"/>
    </row>
    <row r="174" spans="1:22" x14ac:dyDescent="0.25">
      <c r="A174" s="61">
        <v>4143</v>
      </c>
      <c r="B174" s="117"/>
      <c r="C174" s="123" t="s">
        <v>36</v>
      </c>
      <c r="D174" s="96" t="s">
        <v>459</v>
      </c>
      <c r="E174" s="118">
        <v>2047314</v>
      </c>
      <c r="F174" s="76"/>
      <c r="G174" s="74"/>
      <c r="H174" s="75"/>
      <c r="I174" s="72">
        <f>SUM(I175:I176)</f>
        <v>22</v>
      </c>
      <c r="J174" s="70">
        <f>J175+J176</f>
        <v>1</v>
      </c>
      <c r="K174" s="70">
        <f>SUM(K175:K176)</f>
        <v>0</v>
      </c>
      <c r="L174" s="125">
        <f>IF(N174&gt;0,K174,"na")</f>
        <v>0</v>
      </c>
      <c r="M174" s="72">
        <v>0</v>
      </c>
      <c r="N174" s="72">
        <f>N175+N176</f>
        <v>180200000</v>
      </c>
      <c r="O174" s="72">
        <f>SUM(O175:O176)</f>
        <v>0</v>
      </c>
      <c r="P174" s="72">
        <f>SUM(P175:P176)</f>
        <v>0</v>
      </c>
      <c r="Q174" s="73">
        <f t="shared" ref="Q174:Q179" si="14">IF(N174=0,0,O174/N174)</f>
        <v>0</v>
      </c>
      <c r="R174" s="73">
        <f t="shared" ref="R174:R179" si="15">IF(N174=0,0,P174/N174)</f>
        <v>0</v>
      </c>
      <c r="S174" s="74"/>
      <c r="T174" s="74"/>
      <c r="U174" s="75" t="s">
        <v>460</v>
      </c>
      <c r="V174" s="96" t="s">
        <v>98</v>
      </c>
    </row>
    <row r="175" spans="1:22" ht="54" x14ac:dyDescent="0.25">
      <c r="A175" s="200"/>
      <c r="B175" s="117"/>
      <c r="C175" s="128"/>
      <c r="D175" s="102"/>
      <c r="E175" s="118" t="s">
        <v>461</v>
      </c>
      <c r="F175" s="76"/>
      <c r="G175" s="74" t="s">
        <v>462</v>
      </c>
      <c r="H175" s="75" t="s">
        <v>463</v>
      </c>
      <c r="I175" s="72">
        <v>9</v>
      </c>
      <c r="J175" s="70">
        <v>0.4</v>
      </c>
      <c r="K175" s="70">
        <v>0</v>
      </c>
      <c r="L175" s="130"/>
      <c r="M175" s="72">
        <v>0</v>
      </c>
      <c r="N175" s="72">
        <v>113294000</v>
      </c>
      <c r="O175" s="72">
        <v>0</v>
      </c>
      <c r="P175" s="72">
        <v>0</v>
      </c>
      <c r="Q175" s="73">
        <f t="shared" si="14"/>
        <v>0</v>
      </c>
      <c r="R175" s="73">
        <f t="shared" si="15"/>
        <v>0</v>
      </c>
      <c r="S175" s="74"/>
      <c r="T175" s="74"/>
      <c r="U175" s="75"/>
      <c r="V175" s="102"/>
    </row>
    <row r="176" spans="1:22" ht="40.5" x14ac:dyDescent="0.25">
      <c r="A176" s="200"/>
      <c r="B176" s="117"/>
      <c r="C176" s="132"/>
      <c r="D176" s="107"/>
      <c r="E176" s="118" t="s">
        <v>464</v>
      </c>
      <c r="F176" s="76"/>
      <c r="G176" s="74" t="s">
        <v>465</v>
      </c>
      <c r="H176" s="75" t="s">
        <v>466</v>
      </c>
      <c r="I176" s="72">
        <v>13</v>
      </c>
      <c r="J176" s="70">
        <v>0.6</v>
      </c>
      <c r="K176" s="70">
        <v>0</v>
      </c>
      <c r="L176" s="134"/>
      <c r="M176" s="72">
        <v>0</v>
      </c>
      <c r="N176" s="72">
        <v>66906000</v>
      </c>
      <c r="O176" s="72">
        <v>0</v>
      </c>
      <c r="P176" s="72">
        <v>0</v>
      </c>
      <c r="Q176" s="73">
        <f t="shared" si="14"/>
        <v>0</v>
      </c>
      <c r="R176" s="73">
        <f t="shared" si="15"/>
        <v>0</v>
      </c>
      <c r="S176" s="74"/>
      <c r="T176" s="74"/>
      <c r="U176" s="75"/>
      <c r="V176" s="107"/>
    </row>
    <row r="177" spans="1:22" x14ac:dyDescent="0.25">
      <c r="A177" s="122">
        <v>4143</v>
      </c>
      <c r="B177" s="117"/>
      <c r="C177" s="123" t="s">
        <v>36</v>
      </c>
      <c r="D177" s="124" t="s">
        <v>467</v>
      </c>
      <c r="E177" s="118">
        <v>2040035</v>
      </c>
      <c r="F177" s="76"/>
      <c r="G177" s="74"/>
      <c r="H177" s="75"/>
      <c r="I177" s="118">
        <v>28</v>
      </c>
      <c r="J177" s="70">
        <v>1</v>
      </c>
      <c r="K177" s="70">
        <v>0</v>
      </c>
      <c r="L177" s="136">
        <f>IF(N177&gt;0,K177,"na")</f>
        <v>0</v>
      </c>
      <c r="M177" s="72">
        <f>SUM(M178:M179)</f>
        <v>416206786</v>
      </c>
      <c r="N177" s="72">
        <f>SUM(N178:N179)</f>
        <v>416206786</v>
      </c>
      <c r="O177" s="72">
        <f>SUM(O178:O179)</f>
        <v>312155089</v>
      </c>
      <c r="P177" s="72">
        <f>SUM(P178:P179)</f>
        <v>0</v>
      </c>
      <c r="Q177" s="73">
        <f t="shared" si="14"/>
        <v>0.74999999879867407</v>
      </c>
      <c r="R177" s="73">
        <f t="shared" si="15"/>
        <v>0</v>
      </c>
      <c r="S177" s="74"/>
      <c r="T177" s="74"/>
      <c r="U177" s="75" t="s">
        <v>242</v>
      </c>
      <c r="V177" s="191" t="s">
        <v>98</v>
      </c>
    </row>
    <row r="178" spans="1:22" ht="67.5" x14ac:dyDescent="0.25">
      <c r="A178" s="127"/>
      <c r="B178" s="117"/>
      <c r="C178" s="128"/>
      <c r="D178" s="129"/>
      <c r="E178" s="118" t="s">
        <v>468</v>
      </c>
      <c r="F178" s="76"/>
      <c r="G178" s="74" t="s">
        <v>469</v>
      </c>
      <c r="H178" s="75" t="s">
        <v>470</v>
      </c>
      <c r="I178" s="118">
        <v>14</v>
      </c>
      <c r="J178" s="70">
        <v>0.5</v>
      </c>
      <c r="K178" s="137">
        <v>0</v>
      </c>
      <c r="L178" s="138"/>
      <c r="M178" s="72">
        <v>300000000</v>
      </c>
      <c r="N178" s="72">
        <v>300000000</v>
      </c>
      <c r="O178" s="72">
        <v>225000000</v>
      </c>
      <c r="P178" s="72">
        <v>0</v>
      </c>
      <c r="Q178" s="73">
        <f t="shared" si="14"/>
        <v>0.75</v>
      </c>
      <c r="R178" s="73">
        <f t="shared" si="15"/>
        <v>0</v>
      </c>
      <c r="S178" s="74"/>
      <c r="T178" s="74"/>
      <c r="U178" s="75"/>
      <c r="V178" s="191"/>
    </row>
    <row r="179" spans="1:22" ht="81" x14ac:dyDescent="0.25">
      <c r="A179" s="131"/>
      <c r="B179" s="117"/>
      <c r="C179" s="132"/>
      <c r="D179" s="133"/>
      <c r="E179" s="118" t="s">
        <v>471</v>
      </c>
      <c r="F179" s="76"/>
      <c r="G179" s="74" t="s">
        <v>472</v>
      </c>
      <c r="H179" s="75" t="s">
        <v>473</v>
      </c>
      <c r="I179" s="118">
        <v>14</v>
      </c>
      <c r="J179" s="70">
        <v>0.5</v>
      </c>
      <c r="K179" s="137">
        <v>0</v>
      </c>
      <c r="L179" s="139"/>
      <c r="M179" s="72">
        <v>116206786</v>
      </c>
      <c r="N179" s="72">
        <v>116206786</v>
      </c>
      <c r="O179" s="72">
        <v>87155089</v>
      </c>
      <c r="P179" s="72">
        <v>0</v>
      </c>
      <c r="Q179" s="73">
        <f t="shared" si="14"/>
        <v>0.74999999569732534</v>
      </c>
      <c r="R179" s="73">
        <f t="shared" si="15"/>
        <v>0</v>
      </c>
      <c r="S179" s="74"/>
      <c r="T179" s="74"/>
      <c r="U179" s="75"/>
      <c r="V179" s="191"/>
    </row>
    <row r="180" spans="1:22" ht="25.5" x14ac:dyDescent="0.25">
      <c r="A180" s="116"/>
      <c r="B180" s="61">
        <v>41040020006</v>
      </c>
      <c r="C180" s="144" t="s">
        <v>34</v>
      </c>
      <c r="D180" s="180" t="s">
        <v>474</v>
      </c>
      <c r="E180" s="118"/>
      <c r="F180" s="88">
        <v>0</v>
      </c>
      <c r="G180" s="74"/>
      <c r="H180" s="75"/>
      <c r="I180" s="118"/>
      <c r="J180" s="70"/>
      <c r="K180" s="137"/>
      <c r="L180" s="201"/>
      <c r="M180" s="72"/>
      <c r="N180" s="72"/>
      <c r="O180" s="72"/>
      <c r="P180" s="72"/>
      <c r="Q180" s="137"/>
      <c r="R180" s="137"/>
      <c r="S180" s="74"/>
      <c r="T180" s="74"/>
      <c r="U180" s="75"/>
      <c r="V180" s="76"/>
    </row>
    <row r="181" spans="1:22" x14ac:dyDescent="0.25">
      <c r="A181" s="122">
        <v>4143</v>
      </c>
      <c r="B181" s="61"/>
      <c r="C181" s="123" t="s">
        <v>36</v>
      </c>
      <c r="D181" s="140" t="s">
        <v>475</v>
      </c>
      <c r="E181" s="118">
        <v>2040165</v>
      </c>
      <c r="F181" s="88"/>
      <c r="G181" s="74"/>
      <c r="H181" s="75"/>
      <c r="I181" s="118">
        <f>SUM(I182:I187)</f>
        <v>286</v>
      </c>
      <c r="J181" s="70">
        <f>SUM(J182:J187)</f>
        <v>1</v>
      </c>
      <c r="K181" s="137">
        <f>SUM(K182:K187)</f>
        <v>0</v>
      </c>
      <c r="L181" s="136">
        <f>IF(N181&gt;0,K181,"na")</f>
        <v>0</v>
      </c>
      <c r="M181" s="72">
        <f>SUM(M182:M187)</f>
        <v>0</v>
      </c>
      <c r="N181" s="72">
        <f>SUM(N182:N187)</f>
        <v>500000000</v>
      </c>
      <c r="O181" s="72">
        <f>SUM(O182:O187)</f>
        <v>0</v>
      </c>
      <c r="P181" s="72">
        <f>SUM(P182:P187)</f>
        <v>0</v>
      </c>
      <c r="Q181" s="73">
        <f t="shared" ref="Q181:Q187" si="16">IF(N181=0,0,O181/N181)</f>
        <v>0</v>
      </c>
      <c r="R181" s="73">
        <f t="shared" ref="R181:R187" si="17">IF(N181=0,0,P181/N181)</f>
        <v>0</v>
      </c>
      <c r="S181" s="74"/>
      <c r="T181" s="74"/>
      <c r="U181" s="75"/>
      <c r="V181" s="96" t="s">
        <v>98</v>
      </c>
    </row>
    <row r="182" spans="1:22" ht="94.5" x14ac:dyDescent="0.25">
      <c r="A182" s="127"/>
      <c r="B182" s="61"/>
      <c r="C182" s="128"/>
      <c r="D182" s="142"/>
      <c r="E182" s="118" t="s">
        <v>405</v>
      </c>
      <c r="F182" s="88"/>
      <c r="G182" s="74" t="s">
        <v>476</v>
      </c>
      <c r="H182" s="75" t="s">
        <v>477</v>
      </c>
      <c r="I182" s="118">
        <v>25</v>
      </c>
      <c r="J182" s="70">
        <v>0.2</v>
      </c>
      <c r="K182" s="137">
        <v>0</v>
      </c>
      <c r="L182" s="138"/>
      <c r="M182" s="72">
        <v>0</v>
      </c>
      <c r="N182" s="72">
        <v>29600000</v>
      </c>
      <c r="O182" s="72">
        <v>0</v>
      </c>
      <c r="P182" s="72">
        <v>0</v>
      </c>
      <c r="Q182" s="73">
        <f t="shared" si="16"/>
        <v>0</v>
      </c>
      <c r="R182" s="73">
        <f t="shared" si="17"/>
        <v>0</v>
      </c>
      <c r="S182" s="74"/>
      <c r="T182" s="74"/>
      <c r="U182" s="75" t="s">
        <v>448</v>
      </c>
      <c r="V182" s="102"/>
    </row>
    <row r="183" spans="1:22" ht="40.5" x14ac:dyDescent="0.25">
      <c r="A183" s="127"/>
      <c r="B183" s="61"/>
      <c r="C183" s="128"/>
      <c r="D183" s="142"/>
      <c r="E183" s="118" t="s">
        <v>409</v>
      </c>
      <c r="F183" s="88"/>
      <c r="G183" s="74" t="s">
        <v>478</v>
      </c>
      <c r="H183" s="75" t="s">
        <v>411</v>
      </c>
      <c r="I183" s="118">
        <v>1</v>
      </c>
      <c r="J183" s="70">
        <v>0.2</v>
      </c>
      <c r="K183" s="137">
        <v>0</v>
      </c>
      <c r="L183" s="138"/>
      <c r="M183" s="72">
        <v>0</v>
      </c>
      <c r="N183" s="72">
        <v>40000000</v>
      </c>
      <c r="O183" s="72">
        <v>0</v>
      </c>
      <c r="P183" s="72">
        <v>0</v>
      </c>
      <c r="Q183" s="73">
        <f t="shared" si="16"/>
        <v>0</v>
      </c>
      <c r="R183" s="73">
        <f t="shared" si="17"/>
        <v>0</v>
      </c>
      <c r="S183" s="74"/>
      <c r="T183" s="74"/>
      <c r="U183" s="75" t="s">
        <v>448</v>
      </c>
      <c r="V183" s="102"/>
    </row>
    <row r="184" spans="1:22" ht="27" x14ac:dyDescent="0.25">
      <c r="A184" s="127"/>
      <c r="B184" s="61"/>
      <c r="C184" s="128"/>
      <c r="D184" s="142"/>
      <c r="E184" s="118" t="s">
        <v>412</v>
      </c>
      <c r="F184" s="88"/>
      <c r="G184" s="74" t="s">
        <v>479</v>
      </c>
      <c r="H184" s="75" t="s">
        <v>480</v>
      </c>
      <c r="I184" s="118">
        <v>120</v>
      </c>
      <c r="J184" s="70">
        <v>0.15</v>
      </c>
      <c r="K184" s="137">
        <v>0</v>
      </c>
      <c r="L184" s="138"/>
      <c r="M184" s="72">
        <v>0</v>
      </c>
      <c r="N184" s="72">
        <v>173800000</v>
      </c>
      <c r="O184" s="72">
        <v>0</v>
      </c>
      <c r="P184" s="72">
        <v>0</v>
      </c>
      <c r="Q184" s="73">
        <f t="shared" si="16"/>
        <v>0</v>
      </c>
      <c r="R184" s="73">
        <f t="shared" si="17"/>
        <v>0</v>
      </c>
      <c r="S184" s="74"/>
      <c r="T184" s="74"/>
      <c r="U184" s="75" t="s">
        <v>448</v>
      </c>
      <c r="V184" s="102"/>
    </row>
    <row r="185" spans="1:22" ht="67.5" x14ac:dyDescent="0.25">
      <c r="A185" s="127"/>
      <c r="B185" s="61"/>
      <c r="C185" s="128"/>
      <c r="D185" s="142"/>
      <c r="E185" s="118" t="s">
        <v>415</v>
      </c>
      <c r="F185" s="88"/>
      <c r="G185" s="74" t="s">
        <v>481</v>
      </c>
      <c r="H185" s="75" t="s">
        <v>482</v>
      </c>
      <c r="I185" s="118">
        <v>25</v>
      </c>
      <c r="J185" s="70">
        <v>0.15</v>
      </c>
      <c r="K185" s="137">
        <v>0</v>
      </c>
      <c r="L185" s="138"/>
      <c r="M185" s="72">
        <v>0</v>
      </c>
      <c r="N185" s="72">
        <v>96600000</v>
      </c>
      <c r="O185" s="72">
        <v>0</v>
      </c>
      <c r="P185" s="72">
        <v>0</v>
      </c>
      <c r="Q185" s="73">
        <f t="shared" si="16"/>
        <v>0</v>
      </c>
      <c r="R185" s="73">
        <f t="shared" si="17"/>
        <v>0</v>
      </c>
      <c r="S185" s="74"/>
      <c r="T185" s="74"/>
      <c r="U185" s="75" t="s">
        <v>448</v>
      </c>
      <c r="V185" s="102"/>
    </row>
    <row r="186" spans="1:22" ht="54" x14ac:dyDescent="0.25">
      <c r="A186" s="127"/>
      <c r="B186" s="61"/>
      <c r="C186" s="128"/>
      <c r="D186" s="142"/>
      <c r="E186" s="118" t="s">
        <v>418</v>
      </c>
      <c r="F186" s="88"/>
      <c r="G186" s="74" t="s">
        <v>483</v>
      </c>
      <c r="H186" s="75" t="s">
        <v>420</v>
      </c>
      <c r="I186" s="118">
        <v>25</v>
      </c>
      <c r="J186" s="70">
        <v>0.15</v>
      </c>
      <c r="K186" s="137">
        <v>0</v>
      </c>
      <c r="L186" s="138"/>
      <c r="M186" s="72">
        <v>0</v>
      </c>
      <c r="N186" s="72">
        <v>60000000</v>
      </c>
      <c r="O186" s="72">
        <v>0</v>
      </c>
      <c r="P186" s="72">
        <v>0</v>
      </c>
      <c r="Q186" s="73">
        <f t="shared" si="16"/>
        <v>0</v>
      </c>
      <c r="R186" s="73">
        <f t="shared" si="17"/>
        <v>0</v>
      </c>
      <c r="S186" s="74"/>
      <c r="T186" s="74"/>
      <c r="U186" s="75" t="s">
        <v>448</v>
      </c>
      <c r="V186" s="102"/>
    </row>
    <row r="187" spans="1:22" ht="67.5" x14ac:dyDescent="0.25">
      <c r="A187" s="131"/>
      <c r="B187" s="61"/>
      <c r="C187" s="132"/>
      <c r="D187" s="143"/>
      <c r="E187" s="118" t="s">
        <v>421</v>
      </c>
      <c r="F187" s="88"/>
      <c r="G187" s="74" t="s">
        <v>484</v>
      </c>
      <c r="H187" s="75" t="s">
        <v>423</v>
      </c>
      <c r="I187" s="118">
        <v>90</v>
      </c>
      <c r="J187" s="70">
        <v>0.15</v>
      </c>
      <c r="K187" s="137">
        <v>0</v>
      </c>
      <c r="L187" s="139"/>
      <c r="M187" s="72">
        <v>0</v>
      </c>
      <c r="N187" s="72">
        <v>100000000</v>
      </c>
      <c r="O187" s="72">
        <v>0</v>
      </c>
      <c r="P187" s="72">
        <v>0</v>
      </c>
      <c r="Q187" s="73">
        <f t="shared" si="16"/>
        <v>0</v>
      </c>
      <c r="R187" s="73">
        <f t="shared" si="17"/>
        <v>0</v>
      </c>
      <c r="S187" s="74"/>
      <c r="T187" s="74"/>
      <c r="U187" s="75" t="s">
        <v>448</v>
      </c>
      <c r="V187" s="107"/>
    </row>
    <row r="188" spans="1:22" x14ac:dyDescent="0.25">
      <c r="A188" s="61"/>
      <c r="B188" s="53" t="s">
        <v>485</v>
      </c>
      <c r="C188" s="53" t="s">
        <v>32</v>
      </c>
      <c r="D188" s="86" t="s">
        <v>486</v>
      </c>
      <c r="E188" s="115"/>
      <c r="F188" s="88"/>
      <c r="G188" s="86"/>
      <c r="H188" s="87"/>
      <c r="I188" s="108"/>
      <c r="J188" s="46"/>
      <c r="K188" s="46"/>
      <c r="L188" s="47"/>
      <c r="M188" s="108"/>
      <c r="N188" s="108"/>
      <c r="O188" s="108"/>
      <c r="P188" s="108"/>
      <c r="Q188" s="46"/>
      <c r="R188" s="46"/>
      <c r="S188" s="109"/>
      <c r="T188" s="109"/>
      <c r="U188" s="87"/>
      <c r="V188" s="88"/>
    </row>
    <row r="189" spans="1:22" ht="25.5" x14ac:dyDescent="0.25">
      <c r="A189" s="116"/>
      <c r="B189" s="61">
        <v>41040030001</v>
      </c>
      <c r="C189" s="61" t="s">
        <v>34</v>
      </c>
      <c r="D189" s="109" t="s">
        <v>487</v>
      </c>
      <c r="E189" s="115"/>
      <c r="F189" s="88">
        <v>80</v>
      </c>
      <c r="G189" s="86"/>
      <c r="H189" s="87"/>
      <c r="I189" s="108"/>
      <c r="J189" s="46"/>
      <c r="K189" s="46"/>
      <c r="L189" s="47"/>
      <c r="M189" s="108"/>
      <c r="N189" s="108"/>
      <c r="O189" s="108"/>
      <c r="P189" s="108"/>
      <c r="Q189" s="46"/>
      <c r="R189" s="46"/>
      <c r="S189" s="109"/>
      <c r="T189" s="109"/>
      <c r="U189" s="87"/>
      <c r="V189" s="88"/>
    </row>
    <row r="190" spans="1:22" x14ac:dyDescent="0.25">
      <c r="A190" s="122">
        <v>4143</v>
      </c>
      <c r="B190" s="117"/>
      <c r="C190" s="123" t="s">
        <v>36</v>
      </c>
      <c r="D190" s="124" t="s">
        <v>488</v>
      </c>
      <c r="E190" s="118">
        <v>2040033</v>
      </c>
      <c r="F190" s="76"/>
      <c r="G190" s="74"/>
      <c r="H190" s="75"/>
      <c r="I190" s="72">
        <f>SUM(I191:I195)</f>
        <v>34</v>
      </c>
      <c r="J190" s="70">
        <f>SUM(J191:J195)</f>
        <v>1</v>
      </c>
      <c r="K190" s="70">
        <f>SUM(K191:K195)</f>
        <v>0</v>
      </c>
      <c r="L190" s="125">
        <f>IF(N190&gt;0,K190,"na")</f>
        <v>0</v>
      </c>
      <c r="M190" s="72">
        <f>SUM(M191:M195)</f>
        <v>280000000</v>
      </c>
      <c r="N190" s="72">
        <f>SUM(N191:N195)</f>
        <v>280000000</v>
      </c>
      <c r="O190" s="72">
        <f>SUM(O191:O195)</f>
        <v>0</v>
      </c>
      <c r="P190" s="72">
        <f>SUM(P191:P195)</f>
        <v>0</v>
      </c>
      <c r="Q190" s="73">
        <f t="shared" ref="Q190:Q200" si="18">IF(N190=0,0,O190/N190)</f>
        <v>0</v>
      </c>
      <c r="R190" s="73">
        <f t="shared" ref="R190:R200" si="19">IF(N190=0,0,P190/N190)</f>
        <v>0</v>
      </c>
      <c r="S190" s="74"/>
      <c r="T190" s="74"/>
      <c r="U190" s="75" t="s">
        <v>242</v>
      </c>
      <c r="V190" s="191" t="s">
        <v>98</v>
      </c>
    </row>
    <row r="191" spans="1:22" ht="54" x14ac:dyDescent="0.25">
      <c r="A191" s="127"/>
      <c r="B191" s="117"/>
      <c r="C191" s="128"/>
      <c r="D191" s="129"/>
      <c r="E191" s="118" t="s">
        <v>489</v>
      </c>
      <c r="F191" s="76"/>
      <c r="G191" s="75" t="s">
        <v>490</v>
      </c>
      <c r="H191" s="75" t="s">
        <v>491</v>
      </c>
      <c r="I191" s="118">
        <v>8</v>
      </c>
      <c r="J191" s="70">
        <v>0.2</v>
      </c>
      <c r="K191" s="137">
        <v>0</v>
      </c>
      <c r="L191" s="130"/>
      <c r="M191" s="72">
        <v>34800000</v>
      </c>
      <c r="N191" s="72">
        <v>34800000</v>
      </c>
      <c r="O191" s="72">
        <v>0</v>
      </c>
      <c r="P191" s="72">
        <v>0</v>
      </c>
      <c r="Q191" s="73">
        <f t="shared" si="18"/>
        <v>0</v>
      </c>
      <c r="R191" s="73">
        <f t="shared" si="19"/>
        <v>0</v>
      </c>
      <c r="S191" s="74"/>
      <c r="T191" s="74"/>
      <c r="U191" s="75"/>
      <c r="V191" s="191"/>
    </row>
    <row r="192" spans="1:22" ht="40.5" x14ac:dyDescent="0.25">
      <c r="A192" s="127"/>
      <c r="B192" s="117"/>
      <c r="C192" s="128"/>
      <c r="D192" s="129"/>
      <c r="E192" s="118" t="s">
        <v>492</v>
      </c>
      <c r="F192" s="76"/>
      <c r="G192" s="75" t="s">
        <v>493</v>
      </c>
      <c r="H192" s="75" t="s">
        <v>494</v>
      </c>
      <c r="I192" s="118">
        <v>1</v>
      </c>
      <c r="J192" s="70">
        <v>0.2</v>
      </c>
      <c r="K192" s="137">
        <v>0</v>
      </c>
      <c r="L192" s="130"/>
      <c r="M192" s="72">
        <v>54256000</v>
      </c>
      <c r="N192" s="72">
        <v>54256000</v>
      </c>
      <c r="O192" s="72">
        <v>0</v>
      </c>
      <c r="P192" s="72">
        <v>0</v>
      </c>
      <c r="Q192" s="73">
        <f t="shared" si="18"/>
        <v>0</v>
      </c>
      <c r="R192" s="73">
        <f t="shared" si="19"/>
        <v>0</v>
      </c>
      <c r="S192" s="74"/>
      <c r="T192" s="74"/>
      <c r="U192" s="75"/>
      <c r="V192" s="191"/>
    </row>
    <row r="193" spans="1:22" ht="54" x14ac:dyDescent="0.25">
      <c r="A193" s="127"/>
      <c r="B193" s="117"/>
      <c r="C193" s="128"/>
      <c r="D193" s="129"/>
      <c r="E193" s="118" t="s">
        <v>495</v>
      </c>
      <c r="F193" s="76"/>
      <c r="G193" s="75" t="s">
        <v>496</v>
      </c>
      <c r="H193" s="75" t="s">
        <v>497</v>
      </c>
      <c r="I193" s="118">
        <v>8</v>
      </c>
      <c r="J193" s="70">
        <v>0.2</v>
      </c>
      <c r="K193" s="137">
        <v>0</v>
      </c>
      <c r="L193" s="130"/>
      <c r="M193" s="72">
        <v>36350000</v>
      </c>
      <c r="N193" s="72">
        <v>36350000</v>
      </c>
      <c r="O193" s="72">
        <v>0</v>
      </c>
      <c r="P193" s="72">
        <v>0</v>
      </c>
      <c r="Q193" s="73">
        <f t="shared" si="18"/>
        <v>0</v>
      </c>
      <c r="R193" s="73">
        <f t="shared" si="19"/>
        <v>0</v>
      </c>
      <c r="S193" s="74"/>
      <c r="T193" s="74"/>
      <c r="U193" s="75"/>
      <c r="V193" s="191"/>
    </row>
    <row r="194" spans="1:22" ht="54" x14ac:dyDescent="0.25">
      <c r="A194" s="127"/>
      <c r="B194" s="117"/>
      <c r="C194" s="128"/>
      <c r="D194" s="129"/>
      <c r="E194" s="118" t="s">
        <v>498</v>
      </c>
      <c r="F194" s="76"/>
      <c r="G194" s="75" t="s">
        <v>499</v>
      </c>
      <c r="H194" s="75" t="s">
        <v>500</v>
      </c>
      <c r="I194" s="118">
        <v>1</v>
      </c>
      <c r="J194" s="70">
        <v>0.2</v>
      </c>
      <c r="K194" s="70">
        <v>0</v>
      </c>
      <c r="L194" s="130"/>
      <c r="M194" s="72">
        <v>36814000</v>
      </c>
      <c r="N194" s="72">
        <v>36814000</v>
      </c>
      <c r="O194" s="72">
        <v>0</v>
      </c>
      <c r="P194" s="72">
        <v>0</v>
      </c>
      <c r="Q194" s="73">
        <f t="shared" si="18"/>
        <v>0</v>
      </c>
      <c r="R194" s="73">
        <f t="shared" si="19"/>
        <v>0</v>
      </c>
      <c r="S194" s="74"/>
      <c r="T194" s="74"/>
      <c r="U194" s="75"/>
      <c r="V194" s="191"/>
    </row>
    <row r="195" spans="1:22" ht="54" x14ac:dyDescent="0.25">
      <c r="A195" s="131"/>
      <c r="B195" s="117"/>
      <c r="C195" s="132"/>
      <c r="D195" s="133"/>
      <c r="E195" s="118" t="s">
        <v>501</v>
      </c>
      <c r="F195" s="76"/>
      <c r="G195" s="75" t="s">
        <v>502</v>
      </c>
      <c r="H195" s="75" t="s">
        <v>503</v>
      </c>
      <c r="I195" s="118">
        <v>16</v>
      </c>
      <c r="J195" s="70">
        <v>0.2</v>
      </c>
      <c r="K195" s="70">
        <v>0</v>
      </c>
      <c r="L195" s="134"/>
      <c r="M195" s="72">
        <v>117780000</v>
      </c>
      <c r="N195" s="72">
        <v>117780000</v>
      </c>
      <c r="O195" s="72">
        <v>0</v>
      </c>
      <c r="P195" s="72">
        <v>0</v>
      </c>
      <c r="Q195" s="73">
        <f t="shared" si="18"/>
        <v>0</v>
      </c>
      <c r="R195" s="73">
        <f t="shared" si="19"/>
        <v>0</v>
      </c>
      <c r="S195" s="74"/>
      <c r="T195" s="74"/>
      <c r="U195" s="75"/>
      <c r="V195" s="191"/>
    </row>
    <row r="196" spans="1:22" x14ac:dyDescent="0.25">
      <c r="A196" s="122">
        <v>4143</v>
      </c>
      <c r="B196" s="117"/>
      <c r="C196" s="123" t="s">
        <v>36</v>
      </c>
      <c r="D196" s="124" t="s">
        <v>504</v>
      </c>
      <c r="E196" s="118">
        <v>2047310</v>
      </c>
      <c r="F196" s="76"/>
      <c r="G196" s="75"/>
      <c r="H196" s="75"/>
      <c r="I196" s="118"/>
      <c r="J196" s="70">
        <f>SUM(J197:J200)</f>
        <v>1</v>
      </c>
      <c r="K196" s="70">
        <f>SUM(K197:K200)</f>
        <v>0</v>
      </c>
      <c r="L196" s="125">
        <f>IF(N196&gt;0,K196,"na")</f>
        <v>0</v>
      </c>
      <c r="M196" s="72">
        <v>0</v>
      </c>
      <c r="N196" s="72">
        <f>SUM(N197:N200)</f>
        <v>2059249501</v>
      </c>
      <c r="O196" s="72">
        <f>SUM(O197:O200)</f>
        <v>0</v>
      </c>
      <c r="P196" s="72">
        <f>SUM(P197:P200)</f>
        <v>0</v>
      </c>
      <c r="Q196" s="73">
        <f t="shared" si="18"/>
        <v>0</v>
      </c>
      <c r="R196" s="73">
        <f t="shared" si="19"/>
        <v>0</v>
      </c>
      <c r="S196" s="74"/>
      <c r="T196" s="74"/>
      <c r="U196" s="75" t="s">
        <v>505</v>
      </c>
      <c r="V196" s="96" t="s">
        <v>98</v>
      </c>
    </row>
    <row r="197" spans="1:22" ht="40.5" x14ac:dyDescent="0.25">
      <c r="A197" s="127"/>
      <c r="B197" s="117"/>
      <c r="C197" s="128"/>
      <c r="D197" s="129"/>
      <c r="E197" s="118" t="s">
        <v>506</v>
      </c>
      <c r="F197" s="76"/>
      <c r="G197" s="75" t="s">
        <v>507</v>
      </c>
      <c r="H197" s="75" t="s">
        <v>508</v>
      </c>
      <c r="I197" s="118">
        <v>45</v>
      </c>
      <c r="J197" s="70">
        <v>0.2</v>
      </c>
      <c r="K197" s="70">
        <v>0</v>
      </c>
      <c r="L197" s="130"/>
      <c r="M197" s="72">
        <v>0</v>
      </c>
      <c r="N197" s="72">
        <v>381235135</v>
      </c>
      <c r="O197" s="72">
        <v>0</v>
      </c>
      <c r="P197" s="72">
        <v>0</v>
      </c>
      <c r="Q197" s="73">
        <f t="shared" si="18"/>
        <v>0</v>
      </c>
      <c r="R197" s="73">
        <f t="shared" si="19"/>
        <v>0</v>
      </c>
      <c r="S197" s="74"/>
      <c r="T197" s="74"/>
      <c r="U197" s="75"/>
      <c r="V197" s="102"/>
    </row>
    <row r="198" spans="1:22" ht="40.5" x14ac:dyDescent="0.25">
      <c r="A198" s="127"/>
      <c r="B198" s="117"/>
      <c r="C198" s="128"/>
      <c r="D198" s="129"/>
      <c r="E198" s="118" t="s">
        <v>509</v>
      </c>
      <c r="F198" s="76"/>
      <c r="G198" s="75" t="s">
        <v>510</v>
      </c>
      <c r="H198" s="75" t="s">
        <v>511</v>
      </c>
      <c r="I198" s="118">
        <v>1</v>
      </c>
      <c r="J198" s="70">
        <v>0.35</v>
      </c>
      <c r="K198" s="70">
        <v>0</v>
      </c>
      <c r="L198" s="130"/>
      <c r="M198" s="72">
        <v>0</v>
      </c>
      <c r="N198" s="72">
        <v>464294366</v>
      </c>
      <c r="O198" s="72">
        <v>0</v>
      </c>
      <c r="P198" s="72">
        <v>0</v>
      </c>
      <c r="Q198" s="73">
        <f t="shared" si="18"/>
        <v>0</v>
      </c>
      <c r="R198" s="73">
        <f t="shared" si="19"/>
        <v>0</v>
      </c>
      <c r="S198" s="74"/>
      <c r="T198" s="74"/>
      <c r="U198" s="75"/>
      <c r="V198" s="102"/>
    </row>
    <row r="199" spans="1:22" ht="54" x14ac:dyDescent="0.25">
      <c r="A199" s="127"/>
      <c r="B199" s="117"/>
      <c r="C199" s="128"/>
      <c r="D199" s="129"/>
      <c r="E199" s="118" t="s">
        <v>512</v>
      </c>
      <c r="F199" s="76"/>
      <c r="G199" s="75" t="s">
        <v>513</v>
      </c>
      <c r="H199" s="75" t="s">
        <v>514</v>
      </c>
      <c r="I199" s="118">
        <v>2</v>
      </c>
      <c r="J199" s="70">
        <v>0.35</v>
      </c>
      <c r="K199" s="70">
        <v>0</v>
      </c>
      <c r="L199" s="130"/>
      <c r="M199" s="72">
        <v>0</v>
      </c>
      <c r="N199" s="72">
        <v>1144000000</v>
      </c>
      <c r="O199" s="72">
        <v>0</v>
      </c>
      <c r="P199" s="72">
        <v>0</v>
      </c>
      <c r="Q199" s="73">
        <f t="shared" si="18"/>
        <v>0</v>
      </c>
      <c r="R199" s="73">
        <f t="shared" si="19"/>
        <v>0</v>
      </c>
      <c r="S199" s="74"/>
      <c r="T199" s="74"/>
      <c r="U199" s="75"/>
      <c r="V199" s="102"/>
    </row>
    <row r="200" spans="1:22" ht="67.5" x14ac:dyDescent="0.25">
      <c r="A200" s="131"/>
      <c r="B200" s="117"/>
      <c r="C200" s="132"/>
      <c r="D200" s="133"/>
      <c r="E200" s="118" t="s">
        <v>515</v>
      </c>
      <c r="F200" s="76"/>
      <c r="G200" s="75" t="s">
        <v>516</v>
      </c>
      <c r="H200" s="75" t="s">
        <v>517</v>
      </c>
      <c r="I200" s="118">
        <v>45</v>
      </c>
      <c r="J200" s="70">
        <v>0.1</v>
      </c>
      <c r="K200" s="70">
        <v>0</v>
      </c>
      <c r="L200" s="134"/>
      <c r="M200" s="72">
        <v>0</v>
      </c>
      <c r="N200" s="72">
        <v>69720000</v>
      </c>
      <c r="O200" s="72">
        <v>0</v>
      </c>
      <c r="P200" s="72">
        <v>0</v>
      </c>
      <c r="Q200" s="73">
        <f t="shared" si="18"/>
        <v>0</v>
      </c>
      <c r="R200" s="73">
        <f t="shared" si="19"/>
        <v>0</v>
      </c>
      <c r="S200" s="74"/>
      <c r="T200" s="74"/>
      <c r="U200" s="75"/>
      <c r="V200" s="107"/>
    </row>
    <row r="201" spans="1:22" ht="25.5" x14ac:dyDescent="0.25">
      <c r="A201" s="61"/>
      <c r="B201" s="61">
        <v>41040030002</v>
      </c>
      <c r="C201" s="61" t="s">
        <v>34</v>
      </c>
      <c r="D201" s="109" t="s">
        <v>518</v>
      </c>
      <c r="E201" s="115"/>
      <c r="F201" s="88">
        <v>32</v>
      </c>
      <c r="G201" s="86"/>
      <c r="H201" s="87"/>
      <c r="I201" s="108"/>
      <c r="J201" s="46"/>
      <c r="K201" s="46"/>
      <c r="L201" s="47"/>
      <c r="M201" s="108"/>
      <c r="N201" s="108"/>
      <c r="O201" s="108"/>
      <c r="P201" s="108"/>
      <c r="Q201" s="46"/>
      <c r="R201" s="46"/>
      <c r="S201" s="109"/>
      <c r="T201" s="109"/>
      <c r="U201" s="87"/>
      <c r="V201" s="88"/>
    </row>
    <row r="202" spans="1:22" x14ac:dyDescent="0.25">
      <c r="A202" s="122">
        <v>4143</v>
      </c>
      <c r="B202" s="117"/>
      <c r="C202" s="123" t="s">
        <v>79</v>
      </c>
      <c r="D202" s="124" t="s">
        <v>519</v>
      </c>
      <c r="E202" s="118">
        <v>2040041</v>
      </c>
      <c r="F202" s="76"/>
      <c r="G202" s="74"/>
      <c r="H202" s="75"/>
      <c r="I202" s="72">
        <f>SUM(I203:I204)</f>
        <v>60</v>
      </c>
      <c r="J202" s="70">
        <f>SUM(J203:J204)</f>
        <v>1</v>
      </c>
      <c r="K202" s="70">
        <f>SUM(K203:K204)</f>
        <v>0.5</v>
      </c>
      <c r="L202" s="125">
        <f>IF(N202&gt;0,K202,"na")</f>
        <v>0.5</v>
      </c>
      <c r="M202" s="72">
        <f>SUM(M203:M204)</f>
        <v>200000000</v>
      </c>
      <c r="N202" s="72">
        <f>SUM(N203:N204)</f>
        <v>200000000</v>
      </c>
      <c r="O202" s="72">
        <f>SUM(O203:O204)</f>
        <v>134043782</v>
      </c>
      <c r="P202" s="72">
        <f>SUM(P203:P204)</f>
        <v>0</v>
      </c>
      <c r="Q202" s="73">
        <f t="shared" ref="Q202:Q210" si="20">IF(N202=0,0,O202/N202)</f>
        <v>0.67021891</v>
      </c>
      <c r="R202" s="73">
        <f t="shared" ref="R202:R210" si="21">IF(N202=0,0,P202/N202)</f>
        <v>0</v>
      </c>
      <c r="S202" s="95"/>
      <c r="T202" s="95"/>
      <c r="U202" s="75" t="s">
        <v>394</v>
      </c>
      <c r="V202" s="96" t="s">
        <v>98</v>
      </c>
    </row>
    <row r="203" spans="1:22" ht="27" x14ac:dyDescent="0.25">
      <c r="A203" s="127"/>
      <c r="B203" s="117"/>
      <c r="C203" s="128"/>
      <c r="D203" s="129"/>
      <c r="E203" s="118" t="s">
        <v>520</v>
      </c>
      <c r="F203" s="76"/>
      <c r="G203" s="74" t="s">
        <v>521</v>
      </c>
      <c r="H203" s="75" t="s">
        <v>522</v>
      </c>
      <c r="I203" s="72">
        <v>30</v>
      </c>
      <c r="J203" s="70">
        <v>0.5</v>
      </c>
      <c r="K203" s="70">
        <v>0</v>
      </c>
      <c r="L203" s="130"/>
      <c r="M203" s="72">
        <v>100000000</v>
      </c>
      <c r="N203" s="72">
        <v>100000000</v>
      </c>
      <c r="O203" s="72">
        <v>100000000</v>
      </c>
      <c r="P203" s="72">
        <v>0</v>
      </c>
      <c r="Q203" s="73">
        <f t="shared" si="20"/>
        <v>1</v>
      </c>
      <c r="R203" s="73">
        <f t="shared" si="21"/>
        <v>0</v>
      </c>
      <c r="S203" s="95">
        <v>42916</v>
      </c>
      <c r="T203" s="95">
        <v>43074</v>
      </c>
      <c r="U203" s="75"/>
      <c r="V203" s="102"/>
    </row>
    <row r="204" spans="1:22" ht="54" x14ac:dyDescent="0.25">
      <c r="A204" s="131"/>
      <c r="B204" s="117"/>
      <c r="C204" s="132"/>
      <c r="D204" s="133"/>
      <c r="E204" s="118" t="s">
        <v>523</v>
      </c>
      <c r="F204" s="76"/>
      <c r="G204" s="74" t="s">
        <v>524</v>
      </c>
      <c r="H204" s="75" t="s">
        <v>525</v>
      </c>
      <c r="I204" s="72">
        <v>30</v>
      </c>
      <c r="J204" s="70">
        <v>0.5</v>
      </c>
      <c r="K204" s="70">
        <v>0.5</v>
      </c>
      <c r="L204" s="134"/>
      <c r="M204" s="72">
        <v>100000000</v>
      </c>
      <c r="N204" s="72">
        <v>100000000</v>
      </c>
      <c r="O204" s="72">
        <v>34043782</v>
      </c>
      <c r="P204" s="72">
        <v>0</v>
      </c>
      <c r="Q204" s="73">
        <f t="shared" si="20"/>
        <v>0.34043782</v>
      </c>
      <c r="R204" s="73">
        <f t="shared" si="21"/>
        <v>0</v>
      </c>
      <c r="S204" s="95">
        <v>42916</v>
      </c>
      <c r="T204" s="95">
        <v>43074</v>
      </c>
      <c r="U204" s="75"/>
      <c r="V204" s="107"/>
    </row>
    <row r="205" spans="1:22" x14ac:dyDescent="0.25">
      <c r="A205" s="122">
        <v>4143</v>
      </c>
      <c r="B205" s="117"/>
      <c r="C205" s="123" t="s">
        <v>36</v>
      </c>
      <c r="D205" s="124" t="s">
        <v>526</v>
      </c>
      <c r="E205" s="118">
        <v>2047309</v>
      </c>
      <c r="F205" s="76"/>
      <c r="G205" s="74"/>
      <c r="H205" s="75"/>
      <c r="I205" s="72"/>
      <c r="J205" s="70">
        <f>SUM(J206:J210)</f>
        <v>0.99999999999999989</v>
      </c>
      <c r="K205" s="70">
        <f>SUM(K206:K210)</f>
        <v>0</v>
      </c>
      <c r="L205" s="125">
        <f>IF(N205&gt;0,K205,"na")</f>
        <v>0</v>
      </c>
      <c r="M205" s="72">
        <f>SUM(M206:M210)</f>
        <v>0</v>
      </c>
      <c r="N205" s="72">
        <f>SUM(N206:N210)</f>
        <v>2006690259</v>
      </c>
      <c r="O205" s="72">
        <f>SUM(O206:O210)</f>
        <v>0</v>
      </c>
      <c r="P205" s="72">
        <f>SUM(P206:P210)</f>
        <v>0</v>
      </c>
      <c r="Q205" s="73">
        <f t="shared" si="20"/>
        <v>0</v>
      </c>
      <c r="R205" s="73">
        <f t="shared" si="21"/>
        <v>0</v>
      </c>
      <c r="S205" s="74"/>
      <c r="T205" s="74"/>
      <c r="U205" s="75" t="s">
        <v>505</v>
      </c>
      <c r="V205" s="96" t="s">
        <v>98</v>
      </c>
    </row>
    <row r="206" spans="1:22" ht="40.5" x14ac:dyDescent="0.25">
      <c r="A206" s="127"/>
      <c r="B206" s="117"/>
      <c r="C206" s="128"/>
      <c r="D206" s="129"/>
      <c r="E206" s="118" t="s">
        <v>527</v>
      </c>
      <c r="F206" s="76"/>
      <c r="G206" s="74" t="s">
        <v>528</v>
      </c>
      <c r="H206" s="75" t="s">
        <v>529</v>
      </c>
      <c r="I206" s="72">
        <v>1</v>
      </c>
      <c r="J206" s="70">
        <v>0.3</v>
      </c>
      <c r="K206" s="70">
        <v>0</v>
      </c>
      <c r="L206" s="130"/>
      <c r="M206" s="72">
        <v>0</v>
      </c>
      <c r="N206" s="72">
        <v>297690259</v>
      </c>
      <c r="O206" s="72">
        <v>0</v>
      </c>
      <c r="P206" s="72">
        <v>0</v>
      </c>
      <c r="Q206" s="73">
        <f t="shared" si="20"/>
        <v>0</v>
      </c>
      <c r="R206" s="73">
        <f t="shared" si="21"/>
        <v>0</v>
      </c>
      <c r="S206" s="74"/>
      <c r="T206" s="74"/>
      <c r="U206" s="75" t="s">
        <v>242</v>
      </c>
      <c r="V206" s="102"/>
    </row>
    <row r="207" spans="1:22" ht="40.5" x14ac:dyDescent="0.25">
      <c r="A207" s="127"/>
      <c r="B207" s="117"/>
      <c r="C207" s="128"/>
      <c r="D207" s="129"/>
      <c r="E207" s="118" t="s">
        <v>530</v>
      </c>
      <c r="F207" s="76"/>
      <c r="G207" s="74" t="s">
        <v>531</v>
      </c>
      <c r="H207" s="75" t="s">
        <v>532</v>
      </c>
      <c r="I207" s="72">
        <v>1</v>
      </c>
      <c r="J207" s="70">
        <v>0.1</v>
      </c>
      <c r="K207" s="70">
        <v>0</v>
      </c>
      <c r="L207" s="130"/>
      <c r="M207" s="72">
        <v>0</v>
      </c>
      <c r="N207" s="72">
        <v>180000000</v>
      </c>
      <c r="O207" s="72">
        <v>0</v>
      </c>
      <c r="P207" s="72">
        <v>0</v>
      </c>
      <c r="Q207" s="73">
        <f t="shared" si="20"/>
        <v>0</v>
      </c>
      <c r="R207" s="73">
        <f t="shared" si="21"/>
        <v>0</v>
      </c>
      <c r="S207" s="74"/>
      <c r="T207" s="74"/>
      <c r="U207" s="75"/>
      <c r="V207" s="102"/>
    </row>
    <row r="208" spans="1:22" ht="27" x14ac:dyDescent="0.25">
      <c r="A208" s="127"/>
      <c r="B208" s="117"/>
      <c r="C208" s="128"/>
      <c r="D208" s="129"/>
      <c r="E208" s="118" t="s">
        <v>533</v>
      </c>
      <c r="F208" s="76"/>
      <c r="G208" s="74" t="s">
        <v>534</v>
      </c>
      <c r="H208" s="75" t="s">
        <v>535</v>
      </c>
      <c r="I208" s="72">
        <v>1</v>
      </c>
      <c r="J208" s="70">
        <v>0.3</v>
      </c>
      <c r="K208" s="70">
        <v>0</v>
      </c>
      <c r="L208" s="130"/>
      <c r="M208" s="72">
        <v>0</v>
      </c>
      <c r="N208" s="72">
        <v>1139000000</v>
      </c>
      <c r="O208" s="72">
        <v>0</v>
      </c>
      <c r="P208" s="72">
        <v>0</v>
      </c>
      <c r="Q208" s="73">
        <f t="shared" si="20"/>
        <v>0</v>
      </c>
      <c r="R208" s="73">
        <f t="shared" si="21"/>
        <v>0</v>
      </c>
      <c r="S208" s="74"/>
      <c r="T208" s="74"/>
      <c r="U208" s="75"/>
      <c r="V208" s="102"/>
    </row>
    <row r="209" spans="1:22" ht="54" x14ac:dyDescent="0.25">
      <c r="A209" s="127"/>
      <c r="B209" s="117"/>
      <c r="C209" s="128"/>
      <c r="D209" s="129"/>
      <c r="E209" s="118" t="s">
        <v>536</v>
      </c>
      <c r="F209" s="76"/>
      <c r="G209" s="74" t="s">
        <v>537</v>
      </c>
      <c r="H209" s="75" t="s">
        <v>538</v>
      </c>
      <c r="I209" s="72">
        <v>1</v>
      </c>
      <c r="J209" s="70">
        <v>0.2</v>
      </c>
      <c r="K209" s="70">
        <v>0</v>
      </c>
      <c r="L209" s="130"/>
      <c r="M209" s="72">
        <v>0</v>
      </c>
      <c r="N209" s="72">
        <v>200000000</v>
      </c>
      <c r="O209" s="72">
        <v>0</v>
      </c>
      <c r="P209" s="72">
        <v>0</v>
      </c>
      <c r="Q209" s="73">
        <f t="shared" si="20"/>
        <v>0</v>
      </c>
      <c r="R209" s="73">
        <f t="shared" si="21"/>
        <v>0</v>
      </c>
      <c r="S209" s="74"/>
      <c r="T209" s="74"/>
      <c r="U209" s="75"/>
      <c r="V209" s="102"/>
    </row>
    <row r="210" spans="1:22" ht="40.5" x14ac:dyDescent="0.25">
      <c r="A210" s="131"/>
      <c r="B210" s="117"/>
      <c r="C210" s="132"/>
      <c r="D210" s="133"/>
      <c r="E210" s="118" t="s">
        <v>539</v>
      </c>
      <c r="F210" s="76"/>
      <c r="G210" s="74" t="s">
        <v>540</v>
      </c>
      <c r="H210" s="75" t="s">
        <v>541</v>
      </c>
      <c r="I210" s="72">
        <v>1</v>
      </c>
      <c r="J210" s="70">
        <v>0.1</v>
      </c>
      <c r="K210" s="70">
        <v>0</v>
      </c>
      <c r="L210" s="134"/>
      <c r="M210" s="72">
        <v>0</v>
      </c>
      <c r="N210" s="72">
        <v>190000000</v>
      </c>
      <c r="O210" s="72">
        <v>0</v>
      </c>
      <c r="P210" s="72">
        <v>0</v>
      </c>
      <c r="Q210" s="73">
        <f t="shared" si="20"/>
        <v>0</v>
      </c>
      <c r="R210" s="73">
        <f t="shared" si="21"/>
        <v>0</v>
      </c>
      <c r="S210" s="74"/>
      <c r="T210" s="74"/>
      <c r="U210" s="75"/>
      <c r="V210" s="107"/>
    </row>
    <row r="211" spans="1:22" ht="25.5" x14ac:dyDescent="0.25">
      <c r="A211" s="61"/>
      <c r="B211" s="61">
        <v>41040030003</v>
      </c>
      <c r="C211" s="61" t="s">
        <v>34</v>
      </c>
      <c r="D211" s="109" t="s">
        <v>542</v>
      </c>
      <c r="E211" s="115"/>
      <c r="F211" s="88">
        <v>600</v>
      </c>
      <c r="G211" s="86"/>
      <c r="H211" s="87"/>
      <c r="I211" s="108"/>
      <c r="J211" s="46"/>
      <c r="K211" s="46"/>
      <c r="L211" s="47"/>
      <c r="M211" s="108"/>
      <c r="N211" s="108"/>
      <c r="O211" s="108"/>
      <c r="P211" s="108"/>
      <c r="Q211" s="46"/>
      <c r="R211" s="46"/>
      <c r="S211" s="109"/>
      <c r="T211" s="109"/>
      <c r="U211" s="87"/>
      <c r="V211" s="88"/>
    </row>
    <row r="212" spans="1:22" x14ac:dyDescent="0.25">
      <c r="A212" s="122">
        <v>4143</v>
      </c>
      <c r="B212" s="117"/>
      <c r="C212" s="123" t="s">
        <v>36</v>
      </c>
      <c r="D212" s="124" t="s">
        <v>543</v>
      </c>
      <c r="E212" s="118">
        <v>2040109</v>
      </c>
      <c r="F212" s="76"/>
      <c r="G212" s="74"/>
      <c r="H212" s="75"/>
      <c r="I212" s="72">
        <f>SUM(I213:I214)</f>
        <v>600</v>
      </c>
      <c r="J212" s="70">
        <f>SUM(J213:J214)</f>
        <v>1</v>
      </c>
      <c r="K212" s="70">
        <f>SUM(K213:K214)</f>
        <v>0.25</v>
      </c>
      <c r="L212" s="125">
        <f>IF(N212&gt;0,K212,"na")</f>
        <v>0.25</v>
      </c>
      <c r="M212" s="72">
        <f>SUM(M213:M214)</f>
        <v>321022000</v>
      </c>
      <c r="N212" s="72">
        <f>SUM(N213:N214)</f>
        <v>321022000</v>
      </c>
      <c r="O212" s="72">
        <f>SUM(O213:O214)</f>
        <v>159500000</v>
      </c>
      <c r="P212" s="72">
        <f>SUM(P213:P214)</f>
        <v>75900000</v>
      </c>
      <c r="Q212" s="73">
        <f>IF(N212=0,0,O212/N212)</f>
        <v>0.49685068313075115</v>
      </c>
      <c r="R212" s="73">
        <f>IF(N212=0,0,P212/N212)</f>
        <v>0.23643239404152985</v>
      </c>
      <c r="S212" s="74"/>
      <c r="T212" s="74"/>
      <c r="U212" s="75"/>
      <c r="V212" s="96" t="s">
        <v>544</v>
      </c>
    </row>
    <row r="213" spans="1:22" ht="40.5" x14ac:dyDescent="0.25">
      <c r="A213" s="127"/>
      <c r="B213" s="117"/>
      <c r="C213" s="128"/>
      <c r="D213" s="129"/>
      <c r="E213" s="118" t="s">
        <v>545</v>
      </c>
      <c r="F213" s="76"/>
      <c r="G213" s="74" t="s">
        <v>546</v>
      </c>
      <c r="H213" s="75" t="s">
        <v>547</v>
      </c>
      <c r="I213" s="72">
        <v>500</v>
      </c>
      <c r="J213" s="70">
        <v>0.5</v>
      </c>
      <c r="K213" s="70">
        <v>0</v>
      </c>
      <c r="L213" s="130"/>
      <c r="M213" s="72">
        <v>161022000</v>
      </c>
      <c r="N213" s="72">
        <v>161022000</v>
      </c>
      <c r="O213" s="72">
        <v>0</v>
      </c>
      <c r="P213" s="72">
        <v>0</v>
      </c>
      <c r="Q213" s="73">
        <f>IF(N213=0,0,O213/N213)</f>
        <v>0</v>
      </c>
      <c r="R213" s="73">
        <f>IF(N213=0,0,P213/N213)</f>
        <v>0</v>
      </c>
      <c r="S213" s="74"/>
      <c r="T213" s="74"/>
      <c r="U213" s="75" t="s">
        <v>548</v>
      </c>
      <c r="V213" s="102"/>
    </row>
    <row r="214" spans="1:22" ht="54" x14ac:dyDescent="0.25">
      <c r="A214" s="131"/>
      <c r="B214" s="117"/>
      <c r="C214" s="132"/>
      <c r="D214" s="133"/>
      <c r="E214" s="118" t="s">
        <v>549</v>
      </c>
      <c r="F214" s="76"/>
      <c r="G214" s="74" t="s">
        <v>550</v>
      </c>
      <c r="H214" s="75" t="s">
        <v>551</v>
      </c>
      <c r="I214" s="72">
        <v>100</v>
      </c>
      <c r="J214" s="70">
        <v>0.5</v>
      </c>
      <c r="K214" s="70">
        <v>0.25</v>
      </c>
      <c r="L214" s="134"/>
      <c r="M214" s="72">
        <v>160000000</v>
      </c>
      <c r="N214" s="72">
        <v>160000000</v>
      </c>
      <c r="O214" s="72">
        <v>159500000</v>
      </c>
      <c r="P214" s="72">
        <v>75900000</v>
      </c>
      <c r="Q214" s="73">
        <f>IF(N214=0,0,O214/N214)</f>
        <v>0.99687499999999996</v>
      </c>
      <c r="R214" s="73">
        <f>IF(N214=0,0,P214/N214)</f>
        <v>0.47437499999999999</v>
      </c>
      <c r="S214" s="163">
        <v>42776</v>
      </c>
      <c r="T214" s="163" t="s">
        <v>552</v>
      </c>
      <c r="U214" s="75" t="s">
        <v>553</v>
      </c>
      <c r="V214" s="107"/>
    </row>
    <row r="215" spans="1:22" x14ac:dyDescent="0.25">
      <c r="A215" s="61"/>
      <c r="B215" s="61"/>
      <c r="C215" s="61" t="s">
        <v>34</v>
      </c>
      <c r="D215" s="59" t="s">
        <v>554</v>
      </c>
      <c r="E215" s="115"/>
      <c r="F215" s="88"/>
      <c r="G215" s="86"/>
      <c r="H215" s="87"/>
      <c r="I215" s="108"/>
      <c r="J215" s="46"/>
      <c r="K215" s="46"/>
      <c r="L215" s="47"/>
      <c r="M215" s="108"/>
      <c r="N215" s="108"/>
      <c r="O215" s="108"/>
      <c r="P215" s="108"/>
      <c r="Q215" s="46"/>
      <c r="R215" s="46"/>
      <c r="S215" s="202"/>
      <c r="T215" s="202"/>
      <c r="U215" s="87"/>
      <c r="V215" s="88"/>
    </row>
    <row r="216" spans="1:22" ht="67.5" x14ac:dyDescent="0.25">
      <c r="A216" s="61">
        <v>4143</v>
      </c>
      <c r="B216" s="117"/>
      <c r="C216" s="117" t="s">
        <v>36</v>
      </c>
      <c r="D216" s="74" t="s">
        <v>555</v>
      </c>
      <c r="E216" s="118">
        <v>2039935</v>
      </c>
      <c r="F216" s="76"/>
      <c r="G216" s="74" t="s">
        <v>556</v>
      </c>
      <c r="H216" s="75" t="s">
        <v>557</v>
      </c>
      <c r="I216" s="72">
        <v>6</v>
      </c>
      <c r="J216" s="70">
        <v>1</v>
      </c>
      <c r="K216" s="70">
        <f>+(J216/I216)*4.5</f>
        <v>0.75</v>
      </c>
      <c r="L216" s="71">
        <f>IF(N216&gt;0,K216,"na")</f>
        <v>0.75</v>
      </c>
      <c r="M216" s="72">
        <v>1589200358</v>
      </c>
      <c r="N216" s="72">
        <v>1589200358</v>
      </c>
      <c r="O216" s="72">
        <v>1191900268</v>
      </c>
      <c r="P216" s="72">
        <v>812901615</v>
      </c>
      <c r="Q216" s="73">
        <f>IF(N216=0,0,O216/N216)</f>
        <v>0.74999999968537634</v>
      </c>
      <c r="R216" s="73">
        <f>IF(N216=0,0,P216/N216)</f>
        <v>0.51151612879261632</v>
      </c>
      <c r="S216" s="163">
        <v>42830</v>
      </c>
      <c r="T216" s="118" t="s">
        <v>558</v>
      </c>
      <c r="U216" s="75" t="s">
        <v>553</v>
      </c>
      <c r="V216" s="76" t="s">
        <v>559</v>
      </c>
    </row>
    <row r="217" spans="1:22" x14ac:dyDescent="0.25">
      <c r="A217" s="122">
        <v>4143</v>
      </c>
      <c r="B217" s="117"/>
      <c r="C217" s="123" t="s">
        <v>36</v>
      </c>
      <c r="D217" s="124" t="s">
        <v>555</v>
      </c>
      <c r="E217" s="118">
        <v>2039935</v>
      </c>
      <c r="F217" s="76" t="s">
        <v>560</v>
      </c>
      <c r="G217" s="75"/>
      <c r="H217" s="75"/>
      <c r="I217" s="72">
        <f>SUM(I218:I221)</f>
        <v>13</v>
      </c>
      <c r="J217" s="70" t="s">
        <v>41</v>
      </c>
      <c r="K217" s="70" t="s">
        <v>41</v>
      </c>
      <c r="L217" s="125" t="str">
        <f>IF(N217&gt;0,K217,"na")</f>
        <v>na</v>
      </c>
      <c r="M217" s="72">
        <f>SUM(M218:M221)</f>
        <v>0</v>
      </c>
      <c r="N217" s="72">
        <f>SUM(N218:N221)</f>
        <v>1970084381</v>
      </c>
      <c r="O217" s="72">
        <f>SUM(O218:O221)</f>
        <v>1946171363</v>
      </c>
      <c r="P217" s="72">
        <f>SUM(P218:P221)</f>
        <v>88475310</v>
      </c>
      <c r="Q217" s="70">
        <f>IF(N217=0,0,O217/N217)</f>
        <v>0.98786193209254214</v>
      </c>
      <c r="R217" s="70">
        <f>IF(O217=0,0,P217/O217)</f>
        <v>4.5461212554076619E-2</v>
      </c>
      <c r="S217" s="74"/>
      <c r="T217" s="74"/>
      <c r="U217" s="75"/>
      <c r="V217" s="165"/>
    </row>
    <row r="218" spans="1:22" ht="67.5" x14ac:dyDescent="0.25">
      <c r="A218" s="127"/>
      <c r="B218" s="117"/>
      <c r="C218" s="128"/>
      <c r="D218" s="129"/>
      <c r="E218" s="118" t="s">
        <v>561</v>
      </c>
      <c r="F218" s="76"/>
      <c r="G218" s="203" t="s">
        <v>562</v>
      </c>
      <c r="H218" s="203" t="s">
        <v>563</v>
      </c>
      <c r="I218" s="72">
        <v>10</v>
      </c>
      <c r="J218" s="70" t="s">
        <v>41</v>
      </c>
      <c r="K218" s="70" t="s">
        <v>41</v>
      </c>
      <c r="L218" s="130"/>
      <c r="M218" s="72">
        <v>0</v>
      </c>
      <c r="N218" s="72">
        <v>1363636364</v>
      </c>
      <c r="O218" s="72">
        <v>1340045455</v>
      </c>
      <c r="P218" s="72">
        <v>0</v>
      </c>
      <c r="Q218" s="73">
        <f t="shared" ref="Q218:Q277" si="22">IF(N218=0,0,O218/N218)</f>
        <v>0.98270000007128</v>
      </c>
      <c r="R218" s="73">
        <f t="shared" ref="R218:R277" si="23">IF(N218=0,0,P218/N218)</f>
        <v>0</v>
      </c>
      <c r="S218" s="95">
        <v>42853</v>
      </c>
      <c r="T218" s="95">
        <v>43100</v>
      </c>
      <c r="U218" s="75" t="s">
        <v>553</v>
      </c>
      <c r="V218" s="96" t="s">
        <v>559</v>
      </c>
    </row>
    <row r="219" spans="1:22" ht="67.5" x14ac:dyDescent="0.25">
      <c r="A219" s="127"/>
      <c r="B219" s="117"/>
      <c r="C219" s="128"/>
      <c r="D219" s="129"/>
      <c r="E219" s="118" t="s">
        <v>564</v>
      </c>
      <c r="F219" s="76"/>
      <c r="G219" s="203" t="s">
        <v>565</v>
      </c>
      <c r="H219" s="203" t="s">
        <v>566</v>
      </c>
      <c r="I219" s="72">
        <v>1</v>
      </c>
      <c r="J219" s="70" t="s">
        <v>41</v>
      </c>
      <c r="K219" s="70" t="s">
        <v>41</v>
      </c>
      <c r="L219" s="130"/>
      <c r="M219" s="72">
        <v>0</v>
      </c>
      <c r="N219" s="72">
        <v>363636364</v>
      </c>
      <c r="O219" s="72">
        <v>363636364</v>
      </c>
      <c r="P219" s="72">
        <v>0</v>
      </c>
      <c r="Q219" s="73">
        <f t="shared" si="22"/>
        <v>1</v>
      </c>
      <c r="R219" s="73">
        <v>0</v>
      </c>
      <c r="S219" s="95">
        <v>42853</v>
      </c>
      <c r="T219" s="95">
        <v>43100</v>
      </c>
      <c r="U219" s="75" t="s">
        <v>553</v>
      </c>
      <c r="V219" s="102"/>
    </row>
    <row r="220" spans="1:22" ht="54" x14ac:dyDescent="0.25">
      <c r="A220" s="127"/>
      <c r="B220" s="117"/>
      <c r="C220" s="128"/>
      <c r="D220" s="129"/>
      <c r="E220" s="118" t="s">
        <v>567</v>
      </c>
      <c r="F220" s="76"/>
      <c r="G220" s="203" t="s">
        <v>568</v>
      </c>
      <c r="H220" s="203" t="s">
        <v>569</v>
      </c>
      <c r="I220" s="72">
        <v>1</v>
      </c>
      <c r="J220" s="70" t="s">
        <v>41</v>
      </c>
      <c r="K220" s="70" t="s">
        <v>41</v>
      </c>
      <c r="L220" s="130"/>
      <c r="M220" s="72">
        <v>0</v>
      </c>
      <c r="N220" s="72">
        <v>65538926</v>
      </c>
      <c r="O220" s="72">
        <v>65538924</v>
      </c>
      <c r="P220" s="72">
        <v>0</v>
      </c>
      <c r="Q220" s="73">
        <f t="shared" si="22"/>
        <v>0.99999996948378433</v>
      </c>
      <c r="R220" s="73">
        <f t="shared" si="23"/>
        <v>0</v>
      </c>
      <c r="S220" s="95">
        <v>42865</v>
      </c>
      <c r="T220" s="95">
        <v>43100</v>
      </c>
      <c r="U220" s="75" t="s">
        <v>553</v>
      </c>
      <c r="V220" s="102"/>
    </row>
    <row r="221" spans="1:22" ht="81" x14ac:dyDescent="0.25">
      <c r="A221" s="131"/>
      <c r="B221" s="117"/>
      <c r="C221" s="132"/>
      <c r="D221" s="133"/>
      <c r="E221" s="118" t="s">
        <v>570</v>
      </c>
      <c r="F221" s="76"/>
      <c r="G221" s="203" t="s">
        <v>571</v>
      </c>
      <c r="H221" s="203" t="s">
        <v>572</v>
      </c>
      <c r="I221" s="72">
        <v>1</v>
      </c>
      <c r="J221" s="70" t="s">
        <v>41</v>
      </c>
      <c r="K221" s="70" t="s">
        <v>41</v>
      </c>
      <c r="L221" s="134"/>
      <c r="M221" s="72">
        <v>0</v>
      </c>
      <c r="N221" s="72">
        <v>177272727</v>
      </c>
      <c r="O221" s="72">
        <v>176950620</v>
      </c>
      <c r="P221" s="72">
        <v>88475310</v>
      </c>
      <c r="Q221" s="73">
        <f t="shared" si="22"/>
        <v>0.99818298615105072</v>
      </c>
      <c r="R221" s="73">
        <f t="shared" si="23"/>
        <v>0.49909149307552536</v>
      </c>
      <c r="S221" s="118" t="s">
        <v>573</v>
      </c>
      <c r="T221" s="95">
        <v>43100</v>
      </c>
      <c r="U221" s="75" t="s">
        <v>553</v>
      </c>
      <c r="V221" s="107"/>
    </row>
    <row r="222" spans="1:22" x14ac:dyDescent="0.25">
      <c r="A222" s="122">
        <v>4143</v>
      </c>
      <c r="B222" s="117"/>
      <c r="C222" s="123" t="s">
        <v>36</v>
      </c>
      <c r="D222" s="96" t="s">
        <v>574</v>
      </c>
      <c r="E222" s="118">
        <v>2040128</v>
      </c>
      <c r="F222" s="76"/>
      <c r="G222" s="74"/>
      <c r="H222" s="75"/>
      <c r="I222" s="72">
        <f>SUM(I223:I225)</f>
        <v>97</v>
      </c>
      <c r="J222" s="70">
        <f>SUM(J223:J225)</f>
        <v>1</v>
      </c>
      <c r="K222" s="70">
        <f>SUM(K223:K225)</f>
        <v>0.11608108108108109</v>
      </c>
      <c r="L222" s="125">
        <f>IF(N222&gt;0,K222,"na")</f>
        <v>0.11608108108108109</v>
      </c>
      <c r="M222" s="72">
        <v>2000000000</v>
      </c>
      <c r="N222" s="72">
        <f>SUM(N223:N225)</f>
        <v>8827567597</v>
      </c>
      <c r="O222" s="72">
        <f>SUM(O223:O225)</f>
        <v>2102862066</v>
      </c>
      <c r="P222" s="72">
        <f>SUM(P223:P225)</f>
        <v>1349316141</v>
      </c>
      <c r="Q222" s="73">
        <f t="shared" si="22"/>
        <v>0.23821534560830165</v>
      </c>
      <c r="R222" s="73">
        <f t="shared" si="23"/>
        <v>0.15285254133409951</v>
      </c>
      <c r="S222" s="95">
        <v>42766</v>
      </c>
      <c r="T222" s="95">
        <v>43100</v>
      </c>
      <c r="U222" s="75" t="s">
        <v>575</v>
      </c>
      <c r="V222" s="96" t="s">
        <v>559</v>
      </c>
    </row>
    <row r="223" spans="1:22" ht="67.5" x14ac:dyDescent="0.25">
      <c r="A223" s="127"/>
      <c r="B223" s="117"/>
      <c r="C223" s="128"/>
      <c r="D223" s="102"/>
      <c r="E223" s="118" t="s">
        <v>576</v>
      </c>
      <c r="F223" s="76"/>
      <c r="G223" s="74" t="s">
        <v>577</v>
      </c>
      <c r="H223" s="75" t="s">
        <v>578</v>
      </c>
      <c r="I223" s="72">
        <v>37</v>
      </c>
      <c r="J223" s="70">
        <v>0.8</v>
      </c>
      <c r="K223" s="70">
        <f>+((100%/I223)*1.9)*J223</f>
        <v>4.1081081081081085E-2</v>
      </c>
      <c r="L223" s="130"/>
      <c r="M223" s="72"/>
      <c r="N223" s="72">
        <v>7075993214</v>
      </c>
      <c r="O223" s="72">
        <v>1788317066</v>
      </c>
      <c r="P223" s="72">
        <v>1075361142</v>
      </c>
      <c r="Q223" s="73">
        <f t="shared" si="22"/>
        <v>0.25273018386475804</v>
      </c>
      <c r="R223" s="73">
        <f t="shared" si="23"/>
        <v>0.15197317316138398</v>
      </c>
      <c r="S223" s="95">
        <v>42858</v>
      </c>
      <c r="T223" s="95">
        <v>43100</v>
      </c>
      <c r="U223" s="75" t="s">
        <v>579</v>
      </c>
      <c r="V223" s="102"/>
    </row>
    <row r="224" spans="1:22" ht="54" x14ac:dyDescent="0.25">
      <c r="A224" s="127"/>
      <c r="B224" s="117"/>
      <c r="C224" s="128"/>
      <c r="D224" s="102"/>
      <c r="E224" s="118" t="s">
        <v>580</v>
      </c>
      <c r="F224" s="76"/>
      <c r="G224" s="74" t="s">
        <v>581</v>
      </c>
      <c r="H224" s="75" t="s">
        <v>582</v>
      </c>
      <c r="I224" s="72">
        <v>1</v>
      </c>
      <c r="J224" s="70">
        <v>0.15</v>
      </c>
      <c r="K224" s="70">
        <f>+J224/2</f>
        <v>7.4999999999999997E-2</v>
      </c>
      <c r="L224" s="130"/>
      <c r="M224" s="72"/>
      <c r="N224" s="72">
        <v>1143338000</v>
      </c>
      <c r="O224" s="72">
        <v>314545000</v>
      </c>
      <c r="P224" s="72">
        <v>273954999</v>
      </c>
      <c r="Q224" s="73">
        <f>O224/N224</f>
        <v>0.27511112199542043</v>
      </c>
      <c r="R224" s="73">
        <f>IF(N224=0,0,P224/N224)</f>
        <v>0.23960980829815856</v>
      </c>
      <c r="S224" s="95">
        <v>42773</v>
      </c>
      <c r="T224" s="95">
        <v>43100</v>
      </c>
      <c r="U224" s="75" t="s">
        <v>553</v>
      </c>
      <c r="V224" s="102"/>
    </row>
    <row r="225" spans="1:22" ht="67.5" x14ac:dyDescent="0.25">
      <c r="A225" s="131"/>
      <c r="B225" s="117"/>
      <c r="C225" s="132"/>
      <c r="D225" s="107"/>
      <c r="E225" s="118" t="s">
        <v>583</v>
      </c>
      <c r="F225" s="76"/>
      <c r="G225" s="74" t="s">
        <v>584</v>
      </c>
      <c r="H225" s="75" t="s">
        <v>585</v>
      </c>
      <c r="I225" s="72">
        <v>59</v>
      </c>
      <c r="J225" s="70">
        <v>0.05</v>
      </c>
      <c r="K225" s="70">
        <v>0</v>
      </c>
      <c r="L225" s="134"/>
      <c r="M225" s="72"/>
      <c r="N225" s="72">
        <v>608236383</v>
      </c>
      <c r="O225" s="72">
        <v>0</v>
      </c>
      <c r="P225" s="72">
        <v>0</v>
      </c>
      <c r="Q225" s="73">
        <f>O225/N225</f>
        <v>0</v>
      </c>
      <c r="R225" s="73">
        <f>IF(N225=0,0,P225/N225)</f>
        <v>0</v>
      </c>
      <c r="S225" s="95"/>
      <c r="T225" s="95"/>
      <c r="U225" s="75" t="s">
        <v>586</v>
      </c>
      <c r="V225" s="102"/>
    </row>
    <row r="226" spans="1:22" x14ac:dyDescent="0.25">
      <c r="A226" s="122">
        <v>4143</v>
      </c>
      <c r="B226" s="117"/>
      <c r="C226" s="123" t="s">
        <v>36</v>
      </c>
      <c r="D226" s="124" t="s">
        <v>574</v>
      </c>
      <c r="E226" s="118">
        <v>2040128</v>
      </c>
      <c r="F226" s="76" t="s">
        <v>587</v>
      </c>
      <c r="G226" s="74"/>
      <c r="H226" s="75"/>
      <c r="I226" s="72" t="s">
        <v>41</v>
      </c>
      <c r="J226" s="70" t="s">
        <v>41</v>
      </c>
      <c r="K226" s="70" t="s">
        <v>41</v>
      </c>
      <c r="L226" s="125" t="str">
        <f>IF(N226&gt;0,K226,"na")</f>
        <v>na</v>
      </c>
      <c r="M226" s="72"/>
      <c r="N226" s="72">
        <f>SUM(N227:N228)</f>
        <v>1075091124</v>
      </c>
      <c r="O226" s="72">
        <f>SUM(O227:O228)</f>
        <v>1056492028</v>
      </c>
      <c r="P226" s="72">
        <f>SUM(P227:P228)</f>
        <v>384017803</v>
      </c>
      <c r="Q226" s="73">
        <f t="shared" si="22"/>
        <v>0.98269998181103024</v>
      </c>
      <c r="R226" s="73">
        <f t="shared" si="23"/>
        <v>0.35719558503210191</v>
      </c>
      <c r="S226" s="95"/>
      <c r="T226" s="95"/>
      <c r="U226" s="75"/>
      <c r="V226" s="102"/>
    </row>
    <row r="227" spans="1:22" ht="40.5" x14ac:dyDescent="0.25">
      <c r="A227" s="127"/>
      <c r="B227" s="117"/>
      <c r="C227" s="128"/>
      <c r="D227" s="129"/>
      <c r="E227" s="118" t="s">
        <v>576</v>
      </c>
      <c r="F227" s="76"/>
      <c r="G227" s="74" t="s">
        <v>588</v>
      </c>
      <c r="H227" s="75" t="s">
        <v>589</v>
      </c>
      <c r="I227" s="72">
        <v>13</v>
      </c>
      <c r="J227" s="70" t="s">
        <v>41</v>
      </c>
      <c r="K227" s="70" t="s">
        <v>41</v>
      </c>
      <c r="L227" s="130"/>
      <c r="M227" s="72">
        <v>0</v>
      </c>
      <c r="N227" s="72">
        <v>620805409</v>
      </c>
      <c r="O227" s="72">
        <v>620805409</v>
      </c>
      <c r="P227" s="72">
        <v>310402704</v>
      </c>
      <c r="Q227" s="73">
        <f t="shared" si="22"/>
        <v>1</v>
      </c>
      <c r="R227" s="73">
        <f t="shared" si="23"/>
        <v>0.49999999919459465</v>
      </c>
      <c r="S227" s="95">
        <v>43949</v>
      </c>
      <c r="T227" s="95">
        <v>43100</v>
      </c>
      <c r="U227" s="75" t="s">
        <v>590</v>
      </c>
      <c r="V227" s="102"/>
    </row>
    <row r="228" spans="1:22" ht="54" x14ac:dyDescent="0.25">
      <c r="A228" s="131"/>
      <c r="B228" s="117"/>
      <c r="C228" s="132"/>
      <c r="D228" s="133"/>
      <c r="E228" s="118" t="s">
        <v>580</v>
      </c>
      <c r="F228" s="76"/>
      <c r="G228" s="74" t="s">
        <v>591</v>
      </c>
      <c r="H228" s="75" t="s">
        <v>592</v>
      </c>
      <c r="I228" s="72">
        <v>5</v>
      </c>
      <c r="J228" s="70" t="s">
        <v>41</v>
      </c>
      <c r="K228" s="70" t="s">
        <v>41</v>
      </c>
      <c r="L228" s="134"/>
      <c r="M228" s="72">
        <v>0</v>
      </c>
      <c r="N228" s="72">
        <v>454285715</v>
      </c>
      <c r="O228" s="72">
        <v>435686619</v>
      </c>
      <c r="P228" s="72">
        <v>73615099</v>
      </c>
      <c r="Q228" s="73">
        <f t="shared" si="22"/>
        <v>0.95905859377506508</v>
      </c>
      <c r="R228" s="73">
        <f t="shared" si="23"/>
        <v>0.162045815154016</v>
      </c>
      <c r="S228" s="95">
        <v>43949</v>
      </c>
      <c r="T228" s="95">
        <v>43100</v>
      </c>
      <c r="U228" s="75" t="s">
        <v>590</v>
      </c>
      <c r="V228" s="107"/>
    </row>
    <row r="229" spans="1:22" ht="54" x14ac:dyDescent="0.25">
      <c r="A229" s="61">
        <v>4143</v>
      </c>
      <c r="B229" s="117"/>
      <c r="C229" s="117" t="s">
        <v>36</v>
      </c>
      <c r="D229" s="74" t="s">
        <v>593</v>
      </c>
      <c r="E229" s="118">
        <v>2040061</v>
      </c>
      <c r="F229" s="76"/>
      <c r="G229" s="74" t="s">
        <v>594</v>
      </c>
      <c r="H229" s="75" t="s">
        <v>595</v>
      </c>
      <c r="I229" s="72">
        <v>1</v>
      </c>
      <c r="J229" s="70">
        <v>1</v>
      </c>
      <c r="K229" s="70">
        <v>0</v>
      </c>
      <c r="L229" s="71">
        <f>IF(N229&gt;0,K229,"na")</f>
        <v>0</v>
      </c>
      <c r="M229" s="72">
        <v>200000000</v>
      </c>
      <c r="N229" s="72">
        <v>200000000</v>
      </c>
      <c r="O229" s="72">
        <v>0</v>
      </c>
      <c r="P229" s="72">
        <v>0</v>
      </c>
      <c r="Q229" s="73">
        <f t="shared" si="22"/>
        <v>0</v>
      </c>
      <c r="R229" s="73">
        <f t="shared" si="23"/>
        <v>0</v>
      </c>
      <c r="S229" s="74"/>
      <c r="T229" s="74"/>
      <c r="U229" s="75" t="s">
        <v>140</v>
      </c>
      <c r="V229" s="76" t="s">
        <v>559</v>
      </c>
    </row>
    <row r="230" spans="1:22" ht="67.5" x14ac:dyDescent="0.25">
      <c r="A230" s="61">
        <v>4143</v>
      </c>
      <c r="B230" s="117"/>
      <c r="C230" s="117" t="s">
        <v>36</v>
      </c>
      <c r="D230" s="74" t="s">
        <v>596</v>
      </c>
      <c r="E230" s="118">
        <v>2040086</v>
      </c>
      <c r="F230" s="76"/>
      <c r="G230" s="74" t="s">
        <v>597</v>
      </c>
      <c r="H230" s="75" t="s">
        <v>598</v>
      </c>
      <c r="I230" s="72">
        <v>1</v>
      </c>
      <c r="J230" s="70">
        <v>1</v>
      </c>
      <c r="K230" s="70">
        <v>0</v>
      </c>
      <c r="L230" s="71">
        <f>IF(N230&gt;0,K230,"na")</f>
        <v>0</v>
      </c>
      <c r="M230" s="72">
        <v>73000000</v>
      </c>
      <c r="N230" s="72">
        <v>73000000</v>
      </c>
      <c r="O230" s="72">
        <v>66047620</v>
      </c>
      <c r="P230" s="72">
        <v>0</v>
      </c>
      <c r="Q230" s="73">
        <f t="shared" si="22"/>
        <v>0.90476191780821913</v>
      </c>
      <c r="R230" s="73">
        <f t="shared" si="23"/>
        <v>0</v>
      </c>
      <c r="S230" s="95">
        <v>42913</v>
      </c>
      <c r="T230" s="95">
        <v>43099</v>
      </c>
      <c r="U230" s="75" t="s">
        <v>599</v>
      </c>
      <c r="V230" s="76" t="s">
        <v>559</v>
      </c>
    </row>
    <row r="231" spans="1:22" x14ac:dyDescent="0.25">
      <c r="A231" s="122">
        <v>4143</v>
      </c>
      <c r="B231" s="117"/>
      <c r="C231" s="123" t="s">
        <v>36</v>
      </c>
      <c r="D231" s="74"/>
      <c r="E231" s="118">
        <v>2040088</v>
      </c>
      <c r="F231" s="76"/>
      <c r="G231" s="74"/>
      <c r="H231" s="75"/>
      <c r="I231" s="72">
        <f>SUM(I232:I233)</f>
        <v>2</v>
      </c>
      <c r="J231" s="70">
        <f>SUM(J232:J233)</f>
        <v>1</v>
      </c>
      <c r="K231" s="70">
        <f>SUM(K232:K233)</f>
        <v>0</v>
      </c>
      <c r="L231" s="125">
        <f>IF(N231&gt;0,K231,"na")</f>
        <v>0</v>
      </c>
      <c r="M231" s="72">
        <f>SUM(M232:M233)</f>
        <v>60000000</v>
      </c>
      <c r="N231" s="72">
        <f>SUM(N232:N233)</f>
        <v>60000000</v>
      </c>
      <c r="O231" s="72">
        <f>SUM(O232:O233)</f>
        <v>0</v>
      </c>
      <c r="P231" s="72">
        <f>SUM(P232:P233)</f>
        <v>0</v>
      </c>
      <c r="Q231" s="73">
        <f t="shared" si="22"/>
        <v>0</v>
      </c>
      <c r="R231" s="73">
        <f t="shared" si="23"/>
        <v>0</v>
      </c>
      <c r="S231" s="74"/>
      <c r="T231" s="74"/>
      <c r="U231" s="75"/>
      <c r="V231" s="96" t="s">
        <v>559</v>
      </c>
    </row>
    <row r="232" spans="1:22" ht="54" x14ac:dyDescent="0.25">
      <c r="A232" s="127"/>
      <c r="B232" s="117"/>
      <c r="C232" s="128"/>
      <c r="D232" s="124" t="s">
        <v>600</v>
      </c>
      <c r="E232" s="118" t="s">
        <v>601</v>
      </c>
      <c r="F232" s="76"/>
      <c r="G232" s="74" t="s">
        <v>602</v>
      </c>
      <c r="H232" s="75" t="s">
        <v>603</v>
      </c>
      <c r="I232" s="72">
        <v>1</v>
      </c>
      <c r="J232" s="70">
        <v>0.5</v>
      </c>
      <c r="K232" s="70">
        <v>0</v>
      </c>
      <c r="L232" s="130"/>
      <c r="M232" s="72">
        <v>30000000</v>
      </c>
      <c r="N232" s="72">
        <v>30000000</v>
      </c>
      <c r="O232" s="72">
        <v>0</v>
      </c>
      <c r="P232" s="72">
        <v>0</v>
      </c>
      <c r="Q232" s="73">
        <f t="shared" si="22"/>
        <v>0</v>
      </c>
      <c r="R232" s="73">
        <f t="shared" si="23"/>
        <v>0</v>
      </c>
      <c r="S232" s="74"/>
      <c r="T232" s="74"/>
      <c r="U232" s="75" t="s">
        <v>140</v>
      </c>
      <c r="V232" s="102"/>
    </row>
    <row r="233" spans="1:22" ht="40.5" x14ac:dyDescent="0.25">
      <c r="A233" s="131"/>
      <c r="B233" s="117"/>
      <c r="C233" s="132"/>
      <c r="D233" s="133"/>
      <c r="E233" s="118" t="s">
        <v>604</v>
      </c>
      <c r="F233" s="76"/>
      <c r="G233" s="74" t="s">
        <v>605</v>
      </c>
      <c r="H233" s="75" t="s">
        <v>606</v>
      </c>
      <c r="I233" s="72">
        <v>1</v>
      </c>
      <c r="J233" s="70">
        <v>0.5</v>
      </c>
      <c r="K233" s="70">
        <v>0</v>
      </c>
      <c r="L233" s="134"/>
      <c r="M233" s="72">
        <v>30000000</v>
      </c>
      <c r="N233" s="72">
        <v>30000000</v>
      </c>
      <c r="O233" s="72">
        <v>0</v>
      </c>
      <c r="P233" s="72">
        <v>0</v>
      </c>
      <c r="Q233" s="73">
        <f t="shared" si="22"/>
        <v>0</v>
      </c>
      <c r="R233" s="73">
        <f t="shared" si="23"/>
        <v>0</v>
      </c>
      <c r="S233" s="74"/>
      <c r="T233" s="74"/>
      <c r="U233" s="75" t="s">
        <v>140</v>
      </c>
      <c r="V233" s="107"/>
    </row>
    <row r="234" spans="1:22" ht="54" x14ac:dyDescent="0.25">
      <c r="A234" s="61">
        <v>4143</v>
      </c>
      <c r="B234" s="117"/>
      <c r="C234" s="144" t="s">
        <v>36</v>
      </c>
      <c r="D234" s="74" t="s">
        <v>607</v>
      </c>
      <c r="E234" s="118">
        <v>2040095</v>
      </c>
      <c r="F234" s="76"/>
      <c r="G234" s="74" t="s">
        <v>608</v>
      </c>
      <c r="H234" s="75" t="s">
        <v>609</v>
      </c>
      <c r="I234" s="72">
        <v>1</v>
      </c>
      <c r="J234" s="70">
        <v>1</v>
      </c>
      <c r="K234" s="70">
        <v>0</v>
      </c>
      <c r="L234" s="71">
        <f t="shared" ref="L234:L241" si="24">IF(N234&gt;0,K234,"na")</f>
        <v>0</v>
      </c>
      <c r="M234" s="72">
        <v>150000000</v>
      </c>
      <c r="N234" s="72">
        <v>150000000</v>
      </c>
      <c r="O234" s="72">
        <v>0</v>
      </c>
      <c r="P234" s="72">
        <v>0</v>
      </c>
      <c r="Q234" s="73">
        <f t="shared" si="22"/>
        <v>0</v>
      </c>
      <c r="R234" s="73">
        <f t="shared" si="23"/>
        <v>0</v>
      </c>
      <c r="S234" s="74"/>
      <c r="T234" s="74"/>
      <c r="U234" s="75" t="s">
        <v>140</v>
      </c>
      <c r="V234" s="76" t="s">
        <v>559</v>
      </c>
    </row>
    <row r="235" spans="1:22" ht="67.5" x14ac:dyDescent="0.25">
      <c r="A235" s="61">
        <v>4143</v>
      </c>
      <c r="B235" s="117"/>
      <c r="C235" s="117" t="s">
        <v>36</v>
      </c>
      <c r="D235" s="74" t="s">
        <v>610</v>
      </c>
      <c r="E235" s="118">
        <v>2040111</v>
      </c>
      <c r="F235" s="76"/>
      <c r="G235" s="74" t="s">
        <v>611</v>
      </c>
      <c r="H235" s="75" t="s">
        <v>612</v>
      </c>
      <c r="I235" s="72">
        <v>1</v>
      </c>
      <c r="J235" s="70">
        <v>1</v>
      </c>
      <c r="K235" s="70">
        <v>0</v>
      </c>
      <c r="L235" s="71">
        <f t="shared" si="24"/>
        <v>0</v>
      </c>
      <c r="M235" s="72">
        <v>169000000</v>
      </c>
      <c r="N235" s="72">
        <v>169000000</v>
      </c>
      <c r="O235" s="72">
        <v>0</v>
      </c>
      <c r="P235" s="72">
        <v>0</v>
      </c>
      <c r="Q235" s="73">
        <f t="shared" si="22"/>
        <v>0</v>
      </c>
      <c r="R235" s="73">
        <f t="shared" si="23"/>
        <v>0</v>
      </c>
      <c r="S235" s="74"/>
      <c r="T235" s="74"/>
      <c r="U235" s="75" t="s">
        <v>140</v>
      </c>
      <c r="V235" s="76" t="s">
        <v>559</v>
      </c>
    </row>
    <row r="236" spans="1:22" ht="94.5" x14ac:dyDescent="0.25">
      <c r="A236" s="61">
        <v>4143</v>
      </c>
      <c r="B236" s="117"/>
      <c r="C236" s="117" t="s">
        <v>36</v>
      </c>
      <c r="D236" s="74" t="s">
        <v>613</v>
      </c>
      <c r="E236" s="118">
        <v>2040112</v>
      </c>
      <c r="F236" s="76"/>
      <c r="G236" s="74" t="s">
        <v>614</v>
      </c>
      <c r="H236" s="75" t="s">
        <v>615</v>
      </c>
      <c r="I236" s="72">
        <v>1</v>
      </c>
      <c r="J236" s="70">
        <v>1</v>
      </c>
      <c r="K236" s="70">
        <v>0</v>
      </c>
      <c r="L236" s="71">
        <f t="shared" si="24"/>
        <v>0</v>
      </c>
      <c r="M236" s="72">
        <v>50000000</v>
      </c>
      <c r="N236" s="72">
        <v>50000000</v>
      </c>
      <c r="O236" s="72">
        <v>0</v>
      </c>
      <c r="P236" s="72">
        <v>0</v>
      </c>
      <c r="Q236" s="73">
        <f t="shared" si="22"/>
        <v>0</v>
      </c>
      <c r="R236" s="73">
        <f t="shared" si="23"/>
        <v>0</v>
      </c>
      <c r="S236" s="74"/>
      <c r="T236" s="74"/>
      <c r="U236" s="75" t="s">
        <v>140</v>
      </c>
      <c r="V236" s="76" t="s">
        <v>559</v>
      </c>
    </row>
    <row r="237" spans="1:22" ht="94.5" x14ac:dyDescent="0.25">
      <c r="A237" s="61">
        <v>4143</v>
      </c>
      <c r="B237" s="117"/>
      <c r="C237" s="117" t="s">
        <v>36</v>
      </c>
      <c r="D237" s="74" t="s">
        <v>616</v>
      </c>
      <c r="E237" s="118">
        <v>2040113</v>
      </c>
      <c r="F237" s="76"/>
      <c r="G237" s="74" t="s">
        <v>617</v>
      </c>
      <c r="H237" s="75" t="s">
        <v>618</v>
      </c>
      <c r="I237" s="72">
        <v>1</v>
      </c>
      <c r="J237" s="70">
        <v>1</v>
      </c>
      <c r="K237" s="70">
        <v>0</v>
      </c>
      <c r="L237" s="71">
        <f t="shared" si="24"/>
        <v>0</v>
      </c>
      <c r="M237" s="72">
        <v>50000000</v>
      </c>
      <c r="N237" s="72">
        <v>50000000</v>
      </c>
      <c r="O237" s="72">
        <v>0</v>
      </c>
      <c r="P237" s="72">
        <v>0</v>
      </c>
      <c r="Q237" s="73">
        <f t="shared" si="22"/>
        <v>0</v>
      </c>
      <c r="R237" s="73">
        <f t="shared" si="23"/>
        <v>0</v>
      </c>
      <c r="S237" s="74"/>
      <c r="T237" s="74"/>
      <c r="U237" s="75" t="s">
        <v>140</v>
      </c>
      <c r="V237" s="76" t="s">
        <v>559</v>
      </c>
    </row>
    <row r="238" spans="1:22" ht="54" x14ac:dyDescent="0.25">
      <c r="A238" s="61">
        <v>4143</v>
      </c>
      <c r="B238" s="117"/>
      <c r="C238" s="117" t="s">
        <v>36</v>
      </c>
      <c r="D238" s="74" t="s">
        <v>619</v>
      </c>
      <c r="E238" s="118">
        <v>2040116</v>
      </c>
      <c r="F238" s="76"/>
      <c r="G238" s="74" t="s">
        <v>620</v>
      </c>
      <c r="H238" s="75" t="s">
        <v>621</v>
      </c>
      <c r="I238" s="72">
        <v>1</v>
      </c>
      <c r="J238" s="70">
        <v>1</v>
      </c>
      <c r="K238" s="70">
        <v>0</v>
      </c>
      <c r="L238" s="71">
        <f t="shared" si="24"/>
        <v>0</v>
      </c>
      <c r="M238" s="72">
        <v>110000000</v>
      </c>
      <c r="N238" s="72">
        <v>110000000</v>
      </c>
      <c r="O238" s="72">
        <v>0</v>
      </c>
      <c r="P238" s="72">
        <v>0</v>
      </c>
      <c r="Q238" s="73">
        <f t="shared" si="22"/>
        <v>0</v>
      </c>
      <c r="R238" s="73">
        <f t="shared" si="23"/>
        <v>0</v>
      </c>
      <c r="S238" s="74"/>
      <c r="T238" s="74"/>
      <c r="U238" s="75" t="s">
        <v>140</v>
      </c>
      <c r="V238" s="76" t="s">
        <v>559</v>
      </c>
    </row>
    <row r="239" spans="1:22" ht="94.5" x14ac:dyDescent="0.25">
      <c r="A239" s="61">
        <v>4143</v>
      </c>
      <c r="B239" s="117"/>
      <c r="C239" s="117" t="s">
        <v>36</v>
      </c>
      <c r="D239" s="74" t="s">
        <v>622</v>
      </c>
      <c r="E239" s="118">
        <v>2040117</v>
      </c>
      <c r="F239" s="76"/>
      <c r="G239" s="74" t="s">
        <v>623</v>
      </c>
      <c r="H239" s="75" t="s">
        <v>624</v>
      </c>
      <c r="I239" s="72">
        <v>1</v>
      </c>
      <c r="J239" s="70">
        <v>1</v>
      </c>
      <c r="K239" s="70">
        <v>0</v>
      </c>
      <c r="L239" s="71">
        <f t="shared" si="24"/>
        <v>0</v>
      </c>
      <c r="M239" s="72">
        <v>50000000</v>
      </c>
      <c r="N239" s="72">
        <v>50000000</v>
      </c>
      <c r="O239" s="72">
        <v>0</v>
      </c>
      <c r="P239" s="72">
        <v>0</v>
      </c>
      <c r="Q239" s="73">
        <f t="shared" si="22"/>
        <v>0</v>
      </c>
      <c r="R239" s="73">
        <f t="shared" si="23"/>
        <v>0</v>
      </c>
      <c r="S239" s="74"/>
      <c r="T239" s="74"/>
      <c r="U239" s="75" t="s">
        <v>140</v>
      </c>
      <c r="V239" s="76" t="s">
        <v>559</v>
      </c>
    </row>
    <row r="240" spans="1:22" ht="54" x14ac:dyDescent="0.25">
      <c r="A240" s="61">
        <v>4143</v>
      </c>
      <c r="B240" s="117"/>
      <c r="C240" s="117" t="s">
        <v>36</v>
      </c>
      <c r="D240" s="74" t="s">
        <v>625</v>
      </c>
      <c r="E240" s="118">
        <v>2040118</v>
      </c>
      <c r="F240" s="76"/>
      <c r="G240" s="74" t="s">
        <v>626</v>
      </c>
      <c r="H240" s="75" t="s">
        <v>627</v>
      </c>
      <c r="I240" s="72">
        <v>1</v>
      </c>
      <c r="J240" s="70">
        <v>1</v>
      </c>
      <c r="K240" s="70">
        <v>0</v>
      </c>
      <c r="L240" s="71">
        <f t="shared" si="24"/>
        <v>0</v>
      </c>
      <c r="M240" s="72">
        <v>266334137</v>
      </c>
      <c r="N240" s="72">
        <v>266334137</v>
      </c>
      <c r="O240" s="72">
        <v>0</v>
      </c>
      <c r="P240" s="72">
        <v>0</v>
      </c>
      <c r="Q240" s="73">
        <f t="shared" si="22"/>
        <v>0</v>
      </c>
      <c r="R240" s="73">
        <f t="shared" si="23"/>
        <v>0</v>
      </c>
      <c r="S240" s="74"/>
      <c r="T240" s="74"/>
      <c r="U240" s="75" t="s">
        <v>140</v>
      </c>
      <c r="V240" s="76" t="s">
        <v>559</v>
      </c>
    </row>
    <row r="241" spans="1:22" x14ac:dyDescent="0.25">
      <c r="A241" s="122">
        <v>4143</v>
      </c>
      <c r="B241" s="117"/>
      <c r="C241" s="123" t="s">
        <v>36</v>
      </c>
      <c r="D241" s="124" t="s">
        <v>628</v>
      </c>
      <c r="E241" s="118">
        <v>2040119</v>
      </c>
      <c r="F241" s="76"/>
      <c r="G241" s="74"/>
      <c r="H241" s="75"/>
      <c r="I241" s="72">
        <f>SUM(I242:I245)</f>
        <v>4</v>
      </c>
      <c r="J241" s="70">
        <f>SUM(J242:J245)</f>
        <v>1</v>
      </c>
      <c r="K241" s="70">
        <f>SUM(K242:K245)</f>
        <v>0</v>
      </c>
      <c r="L241" s="125">
        <f t="shared" si="24"/>
        <v>0</v>
      </c>
      <c r="M241" s="72">
        <f>SUM(M242:M245)</f>
        <v>200000000</v>
      </c>
      <c r="N241" s="72">
        <f>SUM(N242:N245)</f>
        <v>200000000</v>
      </c>
      <c r="O241" s="72">
        <f>SUM(O242:O245)</f>
        <v>0</v>
      </c>
      <c r="P241" s="72">
        <f>SUM(P242:P245)</f>
        <v>0</v>
      </c>
      <c r="Q241" s="73">
        <f t="shared" si="22"/>
        <v>0</v>
      </c>
      <c r="R241" s="73">
        <f t="shared" si="23"/>
        <v>0</v>
      </c>
      <c r="S241" s="74"/>
      <c r="T241" s="74"/>
      <c r="U241" s="75" t="s">
        <v>140</v>
      </c>
      <c r="V241" s="96" t="s">
        <v>559</v>
      </c>
    </row>
    <row r="242" spans="1:22" ht="94.5" x14ac:dyDescent="0.25">
      <c r="A242" s="127"/>
      <c r="B242" s="117"/>
      <c r="C242" s="128"/>
      <c r="D242" s="129"/>
      <c r="E242" s="118" t="s">
        <v>629</v>
      </c>
      <c r="F242" s="76"/>
      <c r="G242" s="74" t="s">
        <v>630</v>
      </c>
      <c r="H242" s="75" t="s">
        <v>631</v>
      </c>
      <c r="I242" s="72">
        <v>1</v>
      </c>
      <c r="J242" s="70">
        <v>0.25</v>
      </c>
      <c r="K242" s="70">
        <v>0</v>
      </c>
      <c r="L242" s="130"/>
      <c r="M242" s="72">
        <v>50000000</v>
      </c>
      <c r="N242" s="72">
        <v>50000000</v>
      </c>
      <c r="O242" s="72">
        <v>0</v>
      </c>
      <c r="P242" s="72">
        <v>0</v>
      </c>
      <c r="Q242" s="73">
        <f t="shared" si="22"/>
        <v>0</v>
      </c>
      <c r="R242" s="73">
        <f t="shared" si="23"/>
        <v>0</v>
      </c>
      <c r="S242" s="74"/>
      <c r="T242" s="74"/>
      <c r="U242" s="75" t="s">
        <v>140</v>
      </c>
      <c r="V242" s="102"/>
    </row>
    <row r="243" spans="1:22" ht="94.5" x14ac:dyDescent="0.25">
      <c r="A243" s="127"/>
      <c r="B243" s="117"/>
      <c r="C243" s="128"/>
      <c r="D243" s="129"/>
      <c r="E243" s="118" t="s">
        <v>632</v>
      </c>
      <c r="F243" s="76"/>
      <c r="G243" s="74" t="s">
        <v>633</v>
      </c>
      <c r="H243" s="75" t="s">
        <v>631</v>
      </c>
      <c r="I243" s="72">
        <v>1</v>
      </c>
      <c r="J243" s="70">
        <v>0.25</v>
      </c>
      <c r="K243" s="70">
        <v>0</v>
      </c>
      <c r="L243" s="130"/>
      <c r="M243" s="72">
        <v>50000000</v>
      </c>
      <c r="N243" s="72">
        <v>50000000</v>
      </c>
      <c r="O243" s="72">
        <v>0</v>
      </c>
      <c r="P243" s="72">
        <v>0</v>
      </c>
      <c r="Q243" s="73">
        <f t="shared" si="22"/>
        <v>0</v>
      </c>
      <c r="R243" s="73">
        <f t="shared" si="23"/>
        <v>0</v>
      </c>
      <c r="S243" s="74"/>
      <c r="T243" s="74"/>
      <c r="U243" s="75" t="s">
        <v>140</v>
      </c>
      <c r="V243" s="102"/>
    </row>
    <row r="244" spans="1:22" ht="81" x14ac:dyDescent="0.25">
      <c r="A244" s="127"/>
      <c r="B244" s="117"/>
      <c r="C244" s="128"/>
      <c r="D244" s="129"/>
      <c r="E244" s="118" t="s">
        <v>634</v>
      </c>
      <c r="F244" s="76"/>
      <c r="G244" s="74" t="s">
        <v>635</v>
      </c>
      <c r="H244" s="75" t="s">
        <v>631</v>
      </c>
      <c r="I244" s="72">
        <v>1</v>
      </c>
      <c r="J244" s="70">
        <v>0.25</v>
      </c>
      <c r="K244" s="70">
        <v>0</v>
      </c>
      <c r="L244" s="130"/>
      <c r="M244" s="72">
        <v>50000000</v>
      </c>
      <c r="N244" s="72">
        <v>50000000</v>
      </c>
      <c r="O244" s="72">
        <v>0</v>
      </c>
      <c r="P244" s="72">
        <v>0</v>
      </c>
      <c r="Q244" s="73">
        <f t="shared" si="22"/>
        <v>0</v>
      </c>
      <c r="R244" s="73">
        <f t="shared" si="23"/>
        <v>0</v>
      </c>
      <c r="S244" s="74"/>
      <c r="T244" s="74"/>
      <c r="U244" s="75" t="s">
        <v>140</v>
      </c>
      <c r="V244" s="102"/>
    </row>
    <row r="245" spans="1:22" ht="67.5" x14ac:dyDescent="0.25">
      <c r="A245" s="131"/>
      <c r="B245" s="117"/>
      <c r="C245" s="132"/>
      <c r="D245" s="133"/>
      <c r="E245" s="118" t="s">
        <v>636</v>
      </c>
      <c r="F245" s="76"/>
      <c r="G245" s="74" t="s">
        <v>637</v>
      </c>
      <c r="H245" s="75" t="s">
        <v>631</v>
      </c>
      <c r="I245" s="72">
        <v>1</v>
      </c>
      <c r="J245" s="70">
        <v>0.25</v>
      </c>
      <c r="K245" s="70">
        <v>0</v>
      </c>
      <c r="L245" s="134"/>
      <c r="M245" s="72">
        <v>50000000</v>
      </c>
      <c r="N245" s="72">
        <v>50000000</v>
      </c>
      <c r="O245" s="72">
        <v>0</v>
      </c>
      <c r="P245" s="72">
        <v>0</v>
      </c>
      <c r="Q245" s="73">
        <f t="shared" si="22"/>
        <v>0</v>
      </c>
      <c r="R245" s="73">
        <f t="shared" si="23"/>
        <v>0</v>
      </c>
      <c r="S245" s="74"/>
      <c r="T245" s="74"/>
      <c r="U245" s="75" t="s">
        <v>140</v>
      </c>
      <c r="V245" s="107"/>
    </row>
    <row r="246" spans="1:22" x14ac:dyDescent="0.25">
      <c r="A246" s="122">
        <v>4143</v>
      </c>
      <c r="B246" s="117"/>
      <c r="C246" s="123" t="s">
        <v>36</v>
      </c>
      <c r="D246" s="124" t="s">
        <v>638</v>
      </c>
      <c r="E246" s="118">
        <v>2040120</v>
      </c>
      <c r="F246" s="76"/>
      <c r="G246" s="74"/>
      <c r="H246" s="75"/>
      <c r="I246" s="72">
        <f>SUM(I247:I248)</f>
        <v>2</v>
      </c>
      <c r="J246" s="70">
        <f>SUM(J247:J248)</f>
        <v>1</v>
      </c>
      <c r="K246" s="70">
        <f>SUM(K247:K248)</f>
        <v>0</v>
      </c>
      <c r="L246" s="125">
        <f>IF(N246&gt;0,K246,"na")</f>
        <v>0</v>
      </c>
      <c r="M246" s="72">
        <f>SUM(M247:M248)</f>
        <v>200000000</v>
      </c>
      <c r="N246" s="72">
        <f>SUM(N247:N248)</f>
        <v>200000000</v>
      </c>
      <c r="O246" s="72">
        <f>SUM(O247:O248)</f>
        <v>0</v>
      </c>
      <c r="P246" s="72">
        <f>SUM(P247:P248)</f>
        <v>0</v>
      </c>
      <c r="Q246" s="73">
        <f t="shared" si="22"/>
        <v>0</v>
      </c>
      <c r="R246" s="73">
        <f t="shared" si="23"/>
        <v>0</v>
      </c>
      <c r="S246" s="74"/>
      <c r="T246" s="74"/>
      <c r="U246" s="75" t="s">
        <v>140</v>
      </c>
      <c r="V246" s="96" t="s">
        <v>559</v>
      </c>
    </row>
    <row r="247" spans="1:22" ht="54" x14ac:dyDescent="0.25">
      <c r="A247" s="127"/>
      <c r="B247" s="117"/>
      <c r="C247" s="128"/>
      <c r="D247" s="129"/>
      <c r="E247" s="118" t="s">
        <v>639</v>
      </c>
      <c r="F247" s="76"/>
      <c r="G247" s="74" t="s">
        <v>640</v>
      </c>
      <c r="H247" s="75" t="s">
        <v>641</v>
      </c>
      <c r="I247" s="72">
        <v>1</v>
      </c>
      <c r="J247" s="70">
        <v>0.5</v>
      </c>
      <c r="K247" s="70">
        <v>0</v>
      </c>
      <c r="L247" s="130"/>
      <c r="M247" s="72">
        <v>100000000</v>
      </c>
      <c r="N247" s="72">
        <v>100000000</v>
      </c>
      <c r="O247" s="72">
        <v>0</v>
      </c>
      <c r="P247" s="72">
        <v>0</v>
      </c>
      <c r="Q247" s="73">
        <f t="shared" si="22"/>
        <v>0</v>
      </c>
      <c r="R247" s="73">
        <f t="shared" si="23"/>
        <v>0</v>
      </c>
      <c r="S247" s="74"/>
      <c r="T247" s="74"/>
      <c r="U247" s="75" t="s">
        <v>140</v>
      </c>
      <c r="V247" s="102"/>
    </row>
    <row r="248" spans="1:22" ht="54" x14ac:dyDescent="0.25">
      <c r="A248" s="131"/>
      <c r="B248" s="117"/>
      <c r="C248" s="132"/>
      <c r="D248" s="133"/>
      <c r="E248" s="118" t="s">
        <v>642</v>
      </c>
      <c r="F248" s="76"/>
      <c r="G248" s="74" t="s">
        <v>643</v>
      </c>
      <c r="H248" s="75" t="s">
        <v>644</v>
      </c>
      <c r="I248" s="72">
        <v>1</v>
      </c>
      <c r="J248" s="70">
        <v>0.5</v>
      </c>
      <c r="K248" s="70">
        <v>0</v>
      </c>
      <c r="L248" s="134"/>
      <c r="M248" s="72">
        <v>100000000</v>
      </c>
      <c r="N248" s="72">
        <v>100000000</v>
      </c>
      <c r="O248" s="72">
        <v>0</v>
      </c>
      <c r="P248" s="72">
        <v>0</v>
      </c>
      <c r="Q248" s="73">
        <f t="shared" si="22"/>
        <v>0</v>
      </c>
      <c r="R248" s="73">
        <f t="shared" si="23"/>
        <v>0</v>
      </c>
      <c r="S248" s="74"/>
      <c r="T248" s="74"/>
      <c r="U248" s="75" t="s">
        <v>140</v>
      </c>
      <c r="V248" s="107"/>
    </row>
    <row r="249" spans="1:22" x14ac:dyDescent="0.25">
      <c r="A249" s="122">
        <v>4143</v>
      </c>
      <c r="B249" s="117"/>
      <c r="C249" s="123" t="s">
        <v>36</v>
      </c>
      <c r="D249" s="124" t="s">
        <v>645</v>
      </c>
      <c r="E249" s="118">
        <v>2040121</v>
      </c>
      <c r="F249" s="76"/>
      <c r="G249" s="74"/>
      <c r="H249" s="75"/>
      <c r="I249" s="72">
        <f>SUM(I250:I251)</f>
        <v>2</v>
      </c>
      <c r="J249" s="70">
        <f>SUM(J250:J251)</f>
        <v>1</v>
      </c>
      <c r="K249" s="70">
        <f>SUM(K250:K251)</f>
        <v>0</v>
      </c>
      <c r="L249" s="125">
        <f>IF(N249&gt;0,K249,"na")</f>
        <v>0</v>
      </c>
      <c r="M249" s="72">
        <f>SUM(M250:M251)</f>
        <v>230000000</v>
      </c>
      <c r="N249" s="72">
        <f>SUM(N250:N251)</f>
        <v>230000000</v>
      </c>
      <c r="O249" s="72">
        <f>SUM(O250:O251)</f>
        <v>0</v>
      </c>
      <c r="P249" s="72">
        <f>SUM(P250:P251)</f>
        <v>0</v>
      </c>
      <c r="Q249" s="73">
        <f t="shared" si="22"/>
        <v>0</v>
      </c>
      <c r="R249" s="73">
        <f t="shared" si="23"/>
        <v>0</v>
      </c>
      <c r="S249" s="74"/>
      <c r="T249" s="74"/>
      <c r="U249" s="75" t="s">
        <v>140</v>
      </c>
      <c r="V249" s="96" t="s">
        <v>559</v>
      </c>
    </row>
    <row r="250" spans="1:22" ht="54" x14ac:dyDescent="0.25">
      <c r="A250" s="127"/>
      <c r="B250" s="117"/>
      <c r="C250" s="128"/>
      <c r="D250" s="129"/>
      <c r="E250" s="118" t="s">
        <v>646</v>
      </c>
      <c r="F250" s="76"/>
      <c r="G250" s="74" t="s">
        <v>647</v>
      </c>
      <c r="H250" s="75" t="s">
        <v>648</v>
      </c>
      <c r="I250" s="72">
        <v>1</v>
      </c>
      <c r="J250" s="70">
        <v>0.52</v>
      </c>
      <c r="K250" s="70">
        <v>0</v>
      </c>
      <c r="L250" s="130"/>
      <c r="M250" s="72">
        <v>120000000</v>
      </c>
      <c r="N250" s="72">
        <v>120000000</v>
      </c>
      <c r="O250" s="72">
        <v>0</v>
      </c>
      <c r="P250" s="72">
        <v>0</v>
      </c>
      <c r="Q250" s="73">
        <f t="shared" si="22"/>
        <v>0</v>
      </c>
      <c r="R250" s="73">
        <f t="shared" si="23"/>
        <v>0</v>
      </c>
      <c r="S250" s="74"/>
      <c r="T250" s="74"/>
      <c r="U250" s="75" t="s">
        <v>140</v>
      </c>
      <c r="V250" s="102"/>
    </row>
    <row r="251" spans="1:22" ht="54" x14ac:dyDescent="0.25">
      <c r="A251" s="131"/>
      <c r="B251" s="117"/>
      <c r="C251" s="132"/>
      <c r="D251" s="133"/>
      <c r="E251" s="118" t="s">
        <v>649</v>
      </c>
      <c r="F251" s="76"/>
      <c r="G251" s="74" t="s">
        <v>650</v>
      </c>
      <c r="H251" s="75" t="s">
        <v>651</v>
      </c>
      <c r="I251" s="72">
        <v>1</v>
      </c>
      <c r="J251" s="70">
        <v>0.48</v>
      </c>
      <c r="K251" s="70">
        <v>0</v>
      </c>
      <c r="L251" s="134"/>
      <c r="M251" s="72">
        <v>110000000</v>
      </c>
      <c r="N251" s="72">
        <v>110000000</v>
      </c>
      <c r="O251" s="72">
        <v>0</v>
      </c>
      <c r="P251" s="72">
        <v>0</v>
      </c>
      <c r="Q251" s="73">
        <f t="shared" si="22"/>
        <v>0</v>
      </c>
      <c r="R251" s="73">
        <f t="shared" si="23"/>
        <v>0</v>
      </c>
      <c r="S251" s="74"/>
      <c r="T251" s="74"/>
      <c r="U251" s="75" t="s">
        <v>140</v>
      </c>
      <c r="V251" s="107"/>
    </row>
    <row r="252" spans="1:22" x14ac:dyDescent="0.25">
      <c r="A252" s="122">
        <v>4143</v>
      </c>
      <c r="B252" s="117"/>
      <c r="C252" s="123" t="s">
        <v>36</v>
      </c>
      <c r="D252" s="124" t="s">
        <v>652</v>
      </c>
      <c r="E252" s="118">
        <v>2040123</v>
      </c>
      <c r="F252" s="76"/>
      <c r="G252" s="74"/>
      <c r="H252" s="75"/>
      <c r="I252" s="72">
        <f>SUM(I253:I256)</f>
        <v>4</v>
      </c>
      <c r="J252" s="70">
        <f>SUM(J253:J256)</f>
        <v>1</v>
      </c>
      <c r="K252" s="70">
        <f>SUM(K253:K256)</f>
        <v>0</v>
      </c>
      <c r="L252" s="125">
        <f>IF(N252&gt;0,K252,"na")</f>
        <v>0</v>
      </c>
      <c r="M252" s="72">
        <f>SUM(M253:M256)</f>
        <v>200000000</v>
      </c>
      <c r="N252" s="72">
        <f>SUM(N253:N256)</f>
        <v>200000000</v>
      </c>
      <c r="O252" s="72">
        <f>SUM(O253:O256)</f>
        <v>0</v>
      </c>
      <c r="P252" s="72">
        <f>SUM(P253:P256)</f>
        <v>0</v>
      </c>
      <c r="Q252" s="73">
        <f t="shared" si="22"/>
        <v>0</v>
      </c>
      <c r="R252" s="73">
        <f t="shared" si="23"/>
        <v>0</v>
      </c>
      <c r="S252" s="74"/>
      <c r="T252" s="74"/>
      <c r="U252" s="75"/>
      <c r="V252" s="96" t="s">
        <v>559</v>
      </c>
    </row>
    <row r="253" spans="1:22" ht="67.5" x14ac:dyDescent="0.25">
      <c r="A253" s="127"/>
      <c r="B253" s="117"/>
      <c r="C253" s="128"/>
      <c r="D253" s="129"/>
      <c r="E253" s="118" t="s">
        <v>653</v>
      </c>
      <c r="F253" s="76"/>
      <c r="G253" s="74" t="s">
        <v>654</v>
      </c>
      <c r="H253" s="75" t="s">
        <v>655</v>
      </c>
      <c r="I253" s="72">
        <v>1</v>
      </c>
      <c r="J253" s="70">
        <v>0.25</v>
      </c>
      <c r="K253" s="70">
        <v>0</v>
      </c>
      <c r="L253" s="130"/>
      <c r="M253" s="72">
        <v>50000000</v>
      </c>
      <c r="N253" s="72">
        <v>50000000</v>
      </c>
      <c r="O253" s="72">
        <v>0</v>
      </c>
      <c r="P253" s="72">
        <v>0</v>
      </c>
      <c r="Q253" s="73">
        <f t="shared" si="22"/>
        <v>0</v>
      </c>
      <c r="R253" s="73">
        <f t="shared" si="23"/>
        <v>0</v>
      </c>
      <c r="S253" s="74"/>
      <c r="T253" s="74"/>
      <c r="U253" s="75" t="s">
        <v>140</v>
      </c>
      <c r="V253" s="102"/>
    </row>
    <row r="254" spans="1:22" ht="81" x14ac:dyDescent="0.25">
      <c r="A254" s="127"/>
      <c r="B254" s="117"/>
      <c r="C254" s="128"/>
      <c r="D254" s="129"/>
      <c r="E254" s="118" t="s">
        <v>656</v>
      </c>
      <c r="F254" s="76"/>
      <c r="G254" s="74" t="s">
        <v>657</v>
      </c>
      <c r="H254" s="75" t="s">
        <v>658</v>
      </c>
      <c r="I254" s="72">
        <v>1</v>
      </c>
      <c r="J254" s="70">
        <v>0.25</v>
      </c>
      <c r="K254" s="70">
        <v>0</v>
      </c>
      <c r="L254" s="130"/>
      <c r="M254" s="72">
        <v>50000000</v>
      </c>
      <c r="N254" s="72">
        <v>50000000</v>
      </c>
      <c r="O254" s="72">
        <v>0</v>
      </c>
      <c r="P254" s="72">
        <v>0</v>
      </c>
      <c r="Q254" s="73">
        <f t="shared" si="22"/>
        <v>0</v>
      </c>
      <c r="R254" s="73">
        <f t="shared" si="23"/>
        <v>0</v>
      </c>
      <c r="S254" s="74"/>
      <c r="T254" s="74"/>
      <c r="U254" s="75" t="s">
        <v>140</v>
      </c>
      <c r="V254" s="102"/>
    </row>
    <row r="255" spans="1:22" ht="81" x14ac:dyDescent="0.25">
      <c r="A255" s="127"/>
      <c r="B255" s="117"/>
      <c r="C255" s="128"/>
      <c r="D255" s="129"/>
      <c r="E255" s="118" t="s">
        <v>659</v>
      </c>
      <c r="F255" s="76"/>
      <c r="G255" s="74" t="s">
        <v>660</v>
      </c>
      <c r="H255" s="75" t="s">
        <v>661</v>
      </c>
      <c r="I255" s="72">
        <v>1</v>
      </c>
      <c r="J255" s="70">
        <v>0.25</v>
      </c>
      <c r="K255" s="70">
        <v>0</v>
      </c>
      <c r="L255" s="130"/>
      <c r="M255" s="72">
        <v>50000000</v>
      </c>
      <c r="N255" s="72">
        <v>50000000</v>
      </c>
      <c r="O255" s="72">
        <v>0</v>
      </c>
      <c r="P255" s="72">
        <v>0</v>
      </c>
      <c r="Q255" s="73">
        <f t="shared" si="22"/>
        <v>0</v>
      </c>
      <c r="R255" s="73">
        <f t="shared" si="23"/>
        <v>0</v>
      </c>
      <c r="S255" s="74"/>
      <c r="T255" s="74"/>
      <c r="U255" s="75" t="s">
        <v>140</v>
      </c>
      <c r="V255" s="102"/>
    </row>
    <row r="256" spans="1:22" ht="81" x14ac:dyDescent="0.25">
      <c r="A256" s="131"/>
      <c r="B256" s="117"/>
      <c r="C256" s="132"/>
      <c r="D256" s="133"/>
      <c r="E256" s="118" t="s">
        <v>662</v>
      </c>
      <c r="F256" s="76"/>
      <c r="G256" s="74" t="s">
        <v>663</v>
      </c>
      <c r="H256" s="75" t="s">
        <v>664</v>
      </c>
      <c r="I256" s="72">
        <v>1</v>
      </c>
      <c r="J256" s="70">
        <v>0.25</v>
      </c>
      <c r="K256" s="70">
        <v>0</v>
      </c>
      <c r="L256" s="134"/>
      <c r="M256" s="72">
        <v>50000000</v>
      </c>
      <c r="N256" s="72">
        <v>50000000</v>
      </c>
      <c r="O256" s="72">
        <v>0</v>
      </c>
      <c r="P256" s="72">
        <v>0</v>
      </c>
      <c r="Q256" s="73">
        <f t="shared" si="22"/>
        <v>0</v>
      </c>
      <c r="R256" s="73">
        <f t="shared" si="23"/>
        <v>0</v>
      </c>
      <c r="S256" s="74"/>
      <c r="T256" s="74"/>
      <c r="U256" s="75" t="s">
        <v>140</v>
      </c>
      <c r="V256" s="107"/>
    </row>
    <row r="257" spans="1:22" x14ac:dyDescent="0.25">
      <c r="A257" s="122">
        <v>4143</v>
      </c>
      <c r="B257" s="117"/>
      <c r="C257" s="123" t="s">
        <v>36</v>
      </c>
      <c r="D257" s="124" t="s">
        <v>665</v>
      </c>
      <c r="E257" s="118">
        <v>2040158</v>
      </c>
      <c r="F257" s="76"/>
      <c r="G257" s="74"/>
      <c r="H257" s="75"/>
      <c r="I257" s="72">
        <v>3</v>
      </c>
      <c r="J257" s="70">
        <f>SUM(J258:J259)</f>
        <v>1</v>
      </c>
      <c r="K257" s="70">
        <f>SUM(K258:K259)</f>
        <v>0</v>
      </c>
      <c r="L257" s="125">
        <f>IF(N257&gt;0,K257,"na")</f>
        <v>0</v>
      </c>
      <c r="M257" s="72">
        <f>SUM(M258:M259)</f>
        <v>400000000</v>
      </c>
      <c r="N257" s="72">
        <f>SUM(N258:N259)</f>
        <v>400000000</v>
      </c>
      <c r="O257" s="72">
        <f>SUM(O258:O259)</f>
        <v>0</v>
      </c>
      <c r="P257" s="72">
        <f>SUM(P258:P259)</f>
        <v>0</v>
      </c>
      <c r="Q257" s="73">
        <f t="shared" si="22"/>
        <v>0</v>
      </c>
      <c r="R257" s="73">
        <f t="shared" si="23"/>
        <v>0</v>
      </c>
      <c r="S257" s="74"/>
      <c r="T257" s="74"/>
      <c r="U257" s="75" t="s">
        <v>140</v>
      </c>
      <c r="V257" s="96" t="s">
        <v>559</v>
      </c>
    </row>
    <row r="258" spans="1:22" ht="54" x14ac:dyDescent="0.25">
      <c r="A258" s="127"/>
      <c r="B258" s="117"/>
      <c r="C258" s="128"/>
      <c r="D258" s="129"/>
      <c r="E258" s="118" t="s">
        <v>666</v>
      </c>
      <c r="F258" s="76"/>
      <c r="G258" s="74" t="s">
        <v>667</v>
      </c>
      <c r="H258" s="75" t="s">
        <v>668</v>
      </c>
      <c r="I258" s="72">
        <v>2</v>
      </c>
      <c r="J258" s="70">
        <v>0.75</v>
      </c>
      <c r="K258" s="70">
        <v>0</v>
      </c>
      <c r="L258" s="130"/>
      <c r="M258" s="72">
        <v>300000000</v>
      </c>
      <c r="N258" s="72">
        <v>300000000</v>
      </c>
      <c r="O258" s="72">
        <v>0</v>
      </c>
      <c r="P258" s="72">
        <v>0</v>
      </c>
      <c r="Q258" s="73">
        <f t="shared" si="22"/>
        <v>0</v>
      </c>
      <c r="R258" s="73">
        <f t="shared" si="23"/>
        <v>0</v>
      </c>
      <c r="S258" s="74"/>
      <c r="T258" s="74"/>
      <c r="U258" s="75" t="s">
        <v>140</v>
      </c>
      <c r="V258" s="102"/>
    </row>
    <row r="259" spans="1:22" ht="54" x14ac:dyDescent="0.25">
      <c r="A259" s="131"/>
      <c r="B259" s="117"/>
      <c r="C259" s="132"/>
      <c r="D259" s="133"/>
      <c r="E259" s="118" t="s">
        <v>669</v>
      </c>
      <c r="F259" s="76"/>
      <c r="G259" s="74" t="s">
        <v>670</v>
      </c>
      <c r="H259" s="75" t="s">
        <v>671</v>
      </c>
      <c r="I259" s="72">
        <v>1</v>
      </c>
      <c r="J259" s="70">
        <v>0.25</v>
      </c>
      <c r="K259" s="70">
        <v>0</v>
      </c>
      <c r="L259" s="134"/>
      <c r="M259" s="72">
        <v>100000000</v>
      </c>
      <c r="N259" s="72">
        <v>100000000</v>
      </c>
      <c r="O259" s="72">
        <v>0</v>
      </c>
      <c r="P259" s="72">
        <v>0</v>
      </c>
      <c r="Q259" s="73">
        <f t="shared" si="22"/>
        <v>0</v>
      </c>
      <c r="R259" s="73">
        <f t="shared" si="23"/>
        <v>0</v>
      </c>
      <c r="S259" s="74"/>
      <c r="T259" s="74"/>
      <c r="U259" s="75" t="s">
        <v>140</v>
      </c>
      <c r="V259" s="107"/>
    </row>
    <row r="260" spans="1:22" ht="40.5" x14ac:dyDescent="0.25">
      <c r="A260" s="61">
        <v>4143</v>
      </c>
      <c r="B260" s="117"/>
      <c r="C260" s="117" t="s">
        <v>36</v>
      </c>
      <c r="D260" s="74" t="s">
        <v>672</v>
      </c>
      <c r="E260" s="118">
        <v>2040094</v>
      </c>
      <c r="F260" s="76"/>
      <c r="G260" s="74" t="s">
        <v>673</v>
      </c>
      <c r="H260" s="75" t="s">
        <v>674</v>
      </c>
      <c r="I260" s="72">
        <v>1</v>
      </c>
      <c r="J260" s="70">
        <v>1</v>
      </c>
      <c r="K260" s="70">
        <v>0</v>
      </c>
      <c r="L260" s="71">
        <f t="shared" ref="L260:L265" si="25">IF(N260&gt;0,K260,"na")</f>
        <v>0</v>
      </c>
      <c r="M260" s="72">
        <v>150000000</v>
      </c>
      <c r="N260" s="72">
        <v>150000000</v>
      </c>
      <c r="O260" s="72">
        <v>0</v>
      </c>
      <c r="P260" s="72">
        <v>0</v>
      </c>
      <c r="Q260" s="73">
        <f t="shared" si="22"/>
        <v>0</v>
      </c>
      <c r="R260" s="73">
        <f t="shared" si="23"/>
        <v>0</v>
      </c>
      <c r="S260" s="74"/>
      <c r="T260" s="74"/>
      <c r="U260" s="75" t="s">
        <v>140</v>
      </c>
      <c r="V260" s="76" t="s">
        <v>559</v>
      </c>
    </row>
    <row r="261" spans="1:22" ht="40.5" x14ac:dyDescent="0.25">
      <c r="A261" s="61">
        <v>4143</v>
      </c>
      <c r="B261" s="117"/>
      <c r="C261" s="117" t="s">
        <v>36</v>
      </c>
      <c r="D261" s="74" t="s">
        <v>675</v>
      </c>
      <c r="E261" s="118">
        <v>2040101</v>
      </c>
      <c r="F261" s="76"/>
      <c r="G261" s="74" t="s">
        <v>676</v>
      </c>
      <c r="H261" s="75" t="s">
        <v>677</v>
      </c>
      <c r="I261" s="72">
        <v>1</v>
      </c>
      <c r="J261" s="70">
        <v>1</v>
      </c>
      <c r="K261" s="70">
        <v>0</v>
      </c>
      <c r="L261" s="71">
        <f t="shared" si="25"/>
        <v>0</v>
      </c>
      <c r="M261" s="72">
        <v>50000000</v>
      </c>
      <c r="N261" s="72">
        <v>50000000</v>
      </c>
      <c r="O261" s="72">
        <v>0</v>
      </c>
      <c r="P261" s="72">
        <v>0</v>
      </c>
      <c r="Q261" s="73">
        <f t="shared" si="22"/>
        <v>0</v>
      </c>
      <c r="R261" s="73">
        <f t="shared" si="23"/>
        <v>0</v>
      </c>
      <c r="S261" s="74"/>
      <c r="T261" s="74"/>
      <c r="U261" s="75" t="s">
        <v>140</v>
      </c>
      <c r="V261" s="76" t="s">
        <v>559</v>
      </c>
    </row>
    <row r="262" spans="1:22" ht="54" x14ac:dyDescent="0.25">
      <c r="A262" s="61">
        <v>4143</v>
      </c>
      <c r="B262" s="117"/>
      <c r="C262" s="117" t="s">
        <v>36</v>
      </c>
      <c r="D262" s="74" t="s">
        <v>678</v>
      </c>
      <c r="E262" s="118">
        <v>2040102</v>
      </c>
      <c r="F262" s="76"/>
      <c r="G262" s="74" t="s">
        <v>679</v>
      </c>
      <c r="H262" s="75" t="s">
        <v>680</v>
      </c>
      <c r="I262" s="72">
        <v>1</v>
      </c>
      <c r="J262" s="70">
        <v>1</v>
      </c>
      <c r="K262" s="70">
        <v>0</v>
      </c>
      <c r="L262" s="71">
        <f t="shared" si="25"/>
        <v>0</v>
      </c>
      <c r="M262" s="72">
        <v>240177790</v>
      </c>
      <c r="N262" s="72">
        <v>240177790</v>
      </c>
      <c r="O262" s="72">
        <v>0</v>
      </c>
      <c r="P262" s="72">
        <v>0</v>
      </c>
      <c r="Q262" s="73">
        <f t="shared" si="22"/>
        <v>0</v>
      </c>
      <c r="R262" s="73">
        <f t="shared" si="23"/>
        <v>0</v>
      </c>
      <c r="S262" s="74"/>
      <c r="T262" s="74"/>
      <c r="U262" s="75" t="s">
        <v>140</v>
      </c>
      <c r="V262" s="76" t="s">
        <v>559</v>
      </c>
    </row>
    <row r="263" spans="1:22" ht="54" x14ac:dyDescent="0.25">
      <c r="A263" s="61">
        <v>4143</v>
      </c>
      <c r="B263" s="117"/>
      <c r="C263" s="117" t="s">
        <v>36</v>
      </c>
      <c r="D263" s="74" t="s">
        <v>681</v>
      </c>
      <c r="E263" s="118">
        <v>2040124</v>
      </c>
      <c r="F263" s="76"/>
      <c r="G263" s="74" t="s">
        <v>682</v>
      </c>
      <c r="H263" s="75" t="s">
        <v>683</v>
      </c>
      <c r="I263" s="72">
        <v>1</v>
      </c>
      <c r="J263" s="70">
        <v>1</v>
      </c>
      <c r="K263" s="70">
        <v>0</v>
      </c>
      <c r="L263" s="71">
        <f t="shared" si="25"/>
        <v>0</v>
      </c>
      <c r="M263" s="72">
        <v>120000000</v>
      </c>
      <c r="N263" s="72">
        <v>120000000</v>
      </c>
      <c r="O263" s="72">
        <v>0</v>
      </c>
      <c r="P263" s="72">
        <v>0</v>
      </c>
      <c r="Q263" s="73">
        <f t="shared" si="22"/>
        <v>0</v>
      </c>
      <c r="R263" s="73">
        <f t="shared" si="23"/>
        <v>0</v>
      </c>
      <c r="S263" s="74"/>
      <c r="T263" s="74"/>
      <c r="U263" s="75" t="s">
        <v>140</v>
      </c>
      <c r="V263" s="76" t="s">
        <v>559</v>
      </c>
    </row>
    <row r="264" spans="1:22" ht="54" x14ac:dyDescent="0.25">
      <c r="A264" s="61">
        <v>4143</v>
      </c>
      <c r="B264" s="117"/>
      <c r="C264" s="117" t="s">
        <v>36</v>
      </c>
      <c r="D264" s="74" t="s">
        <v>684</v>
      </c>
      <c r="E264" s="118">
        <v>2040125</v>
      </c>
      <c r="F264" s="76"/>
      <c r="G264" s="74" t="s">
        <v>685</v>
      </c>
      <c r="H264" s="75" t="s">
        <v>686</v>
      </c>
      <c r="I264" s="72">
        <v>1</v>
      </c>
      <c r="J264" s="70">
        <v>1</v>
      </c>
      <c r="K264" s="70">
        <v>0</v>
      </c>
      <c r="L264" s="71">
        <f t="shared" si="25"/>
        <v>0</v>
      </c>
      <c r="M264" s="72">
        <v>35000000</v>
      </c>
      <c r="N264" s="72">
        <v>35000000</v>
      </c>
      <c r="O264" s="72">
        <v>31666667</v>
      </c>
      <c r="P264" s="72">
        <v>0</v>
      </c>
      <c r="Q264" s="73">
        <f t="shared" si="22"/>
        <v>0.90476191428571429</v>
      </c>
      <c r="R264" s="73">
        <f t="shared" si="23"/>
        <v>0</v>
      </c>
      <c r="S264" s="95">
        <v>42913</v>
      </c>
      <c r="T264" s="95">
        <v>43099</v>
      </c>
      <c r="U264" s="75" t="s">
        <v>599</v>
      </c>
      <c r="V264" s="76" t="s">
        <v>559</v>
      </c>
    </row>
    <row r="265" spans="1:22" x14ac:dyDescent="0.25">
      <c r="A265" s="122">
        <v>4143</v>
      </c>
      <c r="B265" s="117"/>
      <c r="C265" s="123" t="s">
        <v>36</v>
      </c>
      <c r="D265" s="124" t="s">
        <v>687</v>
      </c>
      <c r="E265" s="118">
        <v>2040126</v>
      </c>
      <c r="F265" s="76"/>
      <c r="G265" s="74"/>
      <c r="H265" s="75"/>
      <c r="I265" s="72">
        <f>SUM(I266:I267)</f>
        <v>2</v>
      </c>
      <c r="J265" s="70">
        <f>SUM(J266:J267)</f>
        <v>1</v>
      </c>
      <c r="K265" s="70">
        <f>SUM(K266:K267)</f>
        <v>0</v>
      </c>
      <c r="L265" s="125">
        <f t="shared" si="25"/>
        <v>0</v>
      </c>
      <c r="M265" s="72">
        <f>SUM(M266:M267)</f>
        <v>225177790</v>
      </c>
      <c r="N265" s="72">
        <f>SUM(N266:N267)</f>
        <v>225177790</v>
      </c>
      <c r="O265" s="72">
        <f>SUM(O266:O267)</f>
        <v>0</v>
      </c>
      <c r="P265" s="72">
        <f>SUM(P266:P267)</f>
        <v>0</v>
      </c>
      <c r="Q265" s="73">
        <f t="shared" si="22"/>
        <v>0</v>
      </c>
      <c r="R265" s="73">
        <f t="shared" si="23"/>
        <v>0</v>
      </c>
      <c r="S265" s="74"/>
      <c r="T265" s="74"/>
      <c r="U265" s="75" t="s">
        <v>140</v>
      </c>
      <c r="V265" s="96" t="s">
        <v>559</v>
      </c>
    </row>
    <row r="266" spans="1:22" ht="54" x14ac:dyDescent="0.25">
      <c r="A266" s="127"/>
      <c r="B266" s="117"/>
      <c r="C266" s="128"/>
      <c r="D266" s="129"/>
      <c r="E266" s="118" t="s">
        <v>688</v>
      </c>
      <c r="F266" s="76"/>
      <c r="G266" s="74" t="s">
        <v>689</v>
      </c>
      <c r="H266" s="75" t="s">
        <v>690</v>
      </c>
      <c r="I266" s="72">
        <v>1</v>
      </c>
      <c r="J266" s="70">
        <v>0.7</v>
      </c>
      <c r="K266" s="70">
        <v>0</v>
      </c>
      <c r="L266" s="130"/>
      <c r="M266" s="72">
        <v>160239599</v>
      </c>
      <c r="N266" s="72">
        <v>160239599</v>
      </c>
      <c r="O266" s="72">
        <v>0</v>
      </c>
      <c r="P266" s="72">
        <v>0</v>
      </c>
      <c r="Q266" s="73">
        <f t="shared" si="22"/>
        <v>0</v>
      </c>
      <c r="R266" s="73">
        <f t="shared" si="23"/>
        <v>0</v>
      </c>
      <c r="S266" s="74"/>
      <c r="T266" s="74"/>
      <c r="U266" s="75" t="s">
        <v>140</v>
      </c>
      <c r="V266" s="102"/>
    </row>
    <row r="267" spans="1:22" ht="40.5" x14ac:dyDescent="0.25">
      <c r="A267" s="131"/>
      <c r="B267" s="117"/>
      <c r="C267" s="132"/>
      <c r="D267" s="133"/>
      <c r="E267" s="118" t="s">
        <v>691</v>
      </c>
      <c r="F267" s="76"/>
      <c r="G267" s="74" t="s">
        <v>692</v>
      </c>
      <c r="H267" s="75" t="s">
        <v>693</v>
      </c>
      <c r="I267" s="72">
        <v>1</v>
      </c>
      <c r="J267" s="70">
        <v>0.3</v>
      </c>
      <c r="K267" s="70">
        <v>0</v>
      </c>
      <c r="L267" s="134"/>
      <c r="M267" s="72">
        <v>64938191</v>
      </c>
      <c r="N267" s="72">
        <v>64938191</v>
      </c>
      <c r="O267" s="72">
        <v>0</v>
      </c>
      <c r="P267" s="72">
        <v>0</v>
      </c>
      <c r="Q267" s="73">
        <f t="shared" si="22"/>
        <v>0</v>
      </c>
      <c r="R267" s="73">
        <f t="shared" si="23"/>
        <v>0</v>
      </c>
      <c r="S267" s="74"/>
      <c r="T267" s="74"/>
      <c r="U267" s="75" t="s">
        <v>140</v>
      </c>
      <c r="V267" s="107"/>
    </row>
    <row r="268" spans="1:22" ht="81" x14ac:dyDescent="0.25">
      <c r="A268" s="61">
        <v>4143</v>
      </c>
      <c r="B268" s="117"/>
      <c r="C268" s="117" t="s">
        <v>36</v>
      </c>
      <c r="D268" s="74" t="s">
        <v>694</v>
      </c>
      <c r="E268" s="118">
        <v>2040127</v>
      </c>
      <c r="F268" s="76"/>
      <c r="G268" s="74" t="s">
        <v>695</v>
      </c>
      <c r="H268" s="75" t="s">
        <v>696</v>
      </c>
      <c r="I268" s="72">
        <v>1</v>
      </c>
      <c r="J268" s="70">
        <v>1</v>
      </c>
      <c r="K268" s="70">
        <v>0</v>
      </c>
      <c r="L268" s="71">
        <f t="shared" ref="L268:L277" si="26">IF(N268&gt;0,K268,"na")</f>
        <v>0</v>
      </c>
      <c r="M268" s="72">
        <v>40177790</v>
      </c>
      <c r="N268" s="72">
        <v>40177790</v>
      </c>
      <c r="O268" s="72">
        <v>0</v>
      </c>
      <c r="P268" s="72">
        <v>0</v>
      </c>
      <c r="Q268" s="73">
        <f t="shared" si="22"/>
        <v>0</v>
      </c>
      <c r="R268" s="73">
        <f t="shared" si="23"/>
        <v>0</v>
      </c>
      <c r="S268" s="74"/>
      <c r="T268" s="74"/>
      <c r="U268" s="75" t="s">
        <v>140</v>
      </c>
      <c r="V268" s="76" t="s">
        <v>559</v>
      </c>
    </row>
    <row r="269" spans="1:22" ht="81" x14ac:dyDescent="0.25">
      <c r="A269" s="61">
        <v>4143</v>
      </c>
      <c r="B269" s="117"/>
      <c r="C269" s="117" t="s">
        <v>36</v>
      </c>
      <c r="D269" s="74" t="s">
        <v>697</v>
      </c>
      <c r="E269" s="118">
        <v>2040159</v>
      </c>
      <c r="F269" s="76"/>
      <c r="G269" s="74" t="s">
        <v>698</v>
      </c>
      <c r="H269" s="75" t="s">
        <v>699</v>
      </c>
      <c r="I269" s="72">
        <v>1</v>
      </c>
      <c r="J269" s="70">
        <v>1</v>
      </c>
      <c r="K269" s="70">
        <v>0</v>
      </c>
      <c r="L269" s="71">
        <f t="shared" si="26"/>
        <v>0</v>
      </c>
      <c r="M269" s="72">
        <v>30000000</v>
      </c>
      <c r="N269" s="72">
        <v>30000000</v>
      </c>
      <c r="O269" s="72">
        <v>27142858</v>
      </c>
      <c r="P269" s="72">
        <v>0</v>
      </c>
      <c r="Q269" s="73">
        <f t="shared" si="22"/>
        <v>0.90476193333333332</v>
      </c>
      <c r="R269" s="73">
        <f t="shared" si="23"/>
        <v>0</v>
      </c>
      <c r="S269" s="95">
        <v>42913</v>
      </c>
      <c r="T269" s="95">
        <v>43099</v>
      </c>
      <c r="U269" s="75" t="s">
        <v>599</v>
      </c>
      <c r="V269" s="76" t="s">
        <v>559</v>
      </c>
    </row>
    <row r="270" spans="1:22" ht="54" x14ac:dyDescent="0.25">
      <c r="A270" s="61">
        <v>4143</v>
      </c>
      <c r="B270" s="117"/>
      <c r="C270" s="117" t="s">
        <v>36</v>
      </c>
      <c r="D270" s="74" t="s">
        <v>700</v>
      </c>
      <c r="E270" s="118">
        <v>2040161</v>
      </c>
      <c r="F270" s="76"/>
      <c r="G270" s="74" t="s">
        <v>701</v>
      </c>
      <c r="H270" s="75" t="s">
        <v>702</v>
      </c>
      <c r="I270" s="72">
        <v>1</v>
      </c>
      <c r="J270" s="70">
        <v>1</v>
      </c>
      <c r="K270" s="70">
        <v>0</v>
      </c>
      <c r="L270" s="71">
        <f t="shared" si="26"/>
        <v>0</v>
      </c>
      <c r="M270" s="72">
        <v>120000000</v>
      </c>
      <c r="N270" s="72">
        <v>120000000</v>
      </c>
      <c r="O270" s="72">
        <v>0</v>
      </c>
      <c r="P270" s="72">
        <v>0</v>
      </c>
      <c r="Q270" s="73">
        <f t="shared" si="22"/>
        <v>0</v>
      </c>
      <c r="R270" s="73">
        <f t="shared" si="23"/>
        <v>0</v>
      </c>
      <c r="S270" s="74"/>
      <c r="T270" s="74"/>
      <c r="U270" s="75" t="s">
        <v>140</v>
      </c>
      <c r="V270" s="76" t="s">
        <v>559</v>
      </c>
    </row>
    <row r="271" spans="1:22" ht="40.5" x14ac:dyDescent="0.25">
      <c r="A271" s="61">
        <v>4143</v>
      </c>
      <c r="B271" s="117"/>
      <c r="C271" s="117" t="s">
        <v>36</v>
      </c>
      <c r="D271" s="74" t="s">
        <v>703</v>
      </c>
      <c r="E271" s="118">
        <v>2040058</v>
      </c>
      <c r="F271" s="76"/>
      <c r="G271" s="204" t="s">
        <v>704</v>
      </c>
      <c r="H271" s="205" t="s">
        <v>705</v>
      </c>
      <c r="I271" s="72">
        <v>1</v>
      </c>
      <c r="J271" s="70">
        <v>1</v>
      </c>
      <c r="K271" s="70">
        <v>0</v>
      </c>
      <c r="L271" s="71">
        <f t="shared" si="26"/>
        <v>0</v>
      </c>
      <c r="M271" s="72">
        <v>0</v>
      </c>
      <c r="N271" s="72">
        <v>3809523</v>
      </c>
      <c r="O271" s="72">
        <v>3809523</v>
      </c>
      <c r="P271" s="72">
        <v>0</v>
      </c>
      <c r="Q271" s="73">
        <f t="shared" si="22"/>
        <v>1</v>
      </c>
      <c r="R271" s="73">
        <f t="shared" si="23"/>
        <v>0</v>
      </c>
      <c r="S271" s="95">
        <v>42877</v>
      </c>
      <c r="T271" s="95">
        <v>43100</v>
      </c>
      <c r="U271" s="75" t="s">
        <v>599</v>
      </c>
      <c r="V271" s="76" t="s">
        <v>559</v>
      </c>
    </row>
    <row r="272" spans="1:22" ht="54" x14ac:dyDescent="0.25">
      <c r="A272" s="61">
        <v>4143</v>
      </c>
      <c r="B272" s="117"/>
      <c r="C272" s="117" t="s">
        <v>36</v>
      </c>
      <c r="D272" s="74" t="s">
        <v>706</v>
      </c>
      <c r="E272" s="118">
        <v>2040058</v>
      </c>
      <c r="F272" s="76" t="s">
        <v>560</v>
      </c>
      <c r="G272" s="74" t="s">
        <v>707</v>
      </c>
      <c r="H272" s="75" t="s">
        <v>708</v>
      </c>
      <c r="I272" s="206" t="s">
        <v>41</v>
      </c>
      <c r="J272" s="207" t="s">
        <v>41</v>
      </c>
      <c r="K272" s="70" t="s">
        <v>41</v>
      </c>
      <c r="L272" s="71" t="str">
        <f t="shared" si="26"/>
        <v>na</v>
      </c>
      <c r="M272" s="72">
        <v>0</v>
      </c>
      <c r="N272" s="72">
        <v>76190477</v>
      </c>
      <c r="O272" s="72">
        <v>76190477</v>
      </c>
      <c r="P272" s="72">
        <v>0</v>
      </c>
      <c r="Q272" s="73">
        <f t="shared" si="22"/>
        <v>1</v>
      </c>
      <c r="R272" s="73">
        <f t="shared" si="23"/>
        <v>0</v>
      </c>
      <c r="S272" s="95">
        <v>42853</v>
      </c>
      <c r="T272" s="95">
        <v>43100</v>
      </c>
      <c r="U272" s="75" t="s">
        <v>709</v>
      </c>
      <c r="V272" s="76" t="s">
        <v>559</v>
      </c>
    </row>
    <row r="273" spans="1:22" ht="54" x14ac:dyDescent="0.25">
      <c r="A273" s="61">
        <v>4143</v>
      </c>
      <c r="B273" s="117"/>
      <c r="C273" s="117" t="s">
        <v>36</v>
      </c>
      <c r="D273" s="74" t="s">
        <v>710</v>
      </c>
      <c r="E273" s="118">
        <v>2040090</v>
      </c>
      <c r="F273" s="76"/>
      <c r="G273" s="194" t="s">
        <v>711</v>
      </c>
      <c r="H273" s="208" t="s">
        <v>712</v>
      </c>
      <c r="I273" s="209">
        <v>1</v>
      </c>
      <c r="J273" s="207">
        <v>1</v>
      </c>
      <c r="K273" s="197">
        <v>0</v>
      </c>
      <c r="L273" s="71">
        <f t="shared" si="26"/>
        <v>0</v>
      </c>
      <c r="M273" s="210">
        <v>0</v>
      </c>
      <c r="N273" s="196">
        <v>1199366692</v>
      </c>
      <c r="O273" s="72">
        <v>0</v>
      </c>
      <c r="P273" s="72">
        <v>0</v>
      </c>
      <c r="Q273" s="73">
        <f t="shared" si="22"/>
        <v>0</v>
      </c>
      <c r="R273" s="73">
        <f t="shared" si="23"/>
        <v>0</v>
      </c>
      <c r="S273" s="74"/>
      <c r="T273" s="74"/>
      <c r="U273" s="75" t="s">
        <v>242</v>
      </c>
      <c r="V273" s="76" t="s">
        <v>559</v>
      </c>
    </row>
    <row r="274" spans="1:22" ht="54" x14ac:dyDescent="0.25">
      <c r="A274" s="61">
        <v>4143</v>
      </c>
      <c r="B274" s="117"/>
      <c r="C274" s="117" t="s">
        <v>36</v>
      </c>
      <c r="D274" s="74" t="s">
        <v>713</v>
      </c>
      <c r="E274" s="118">
        <v>2040099</v>
      </c>
      <c r="F274" s="76" t="s">
        <v>560</v>
      </c>
      <c r="G274" s="74" t="s">
        <v>714</v>
      </c>
      <c r="H274" s="75" t="s">
        <v>715</v>
      </c>
      <c r="I274" s="72" t="s">
        <v>41</v>
      </c>
      <c r="J274" s="70" t="s">
        <v>41</v>
      </c>
      <c r="K274" s="70" t="s">
        <v>41</v>
      </c>
      <c r="L274" s="71" t="str">
        <f t="shared" si="26"/>
        <v>na</v>
      </c>
      <c r="M274" s="72">
        <v>0</v>
      </c>
      <c r="N274" s="72">
        <v>125473916</v>
      </c>
      <c r="O274" s="72">
        <v>0</v>
      </c>
      <c r="P274" s="72">
        <v>0</v>
      </c>
      <c r="Q274" s="73">
        <f t="shared" si="22"/>
        <v>0</v>
      </c>
      <c r="R274" s="73">
        <f t="shared" si="23"/>
        <v>0</v>
      </c>
      <c r="S274" s="74"/>
      <c r="T274" s="74"/>
      <c r="U274" s="75" t="s">
        <v>716</v>
      </c>
      <c r="V274" s="76" t="s">
        <v>559</v>
      </c>
    </row>
    <row r="275" spans="1:22" ht="40.5" x14ac:dyDescent="0.25">
      <c r="A275" s="61">
        <v>4143</v>
      </c>
      <c r="B275" s="117"/>
      <c r="C275" s="164" t="s">
        <v>36</v>
      </c>
      <c r="D275" s="74" t="s">
        <v>717</v>
      </c>
      <c r="E275" s="118">
        <v>2040100</v>
      </c>
      <c r="F275" s="76"/>
      <c r="G275" s="74" t="s">
        <v>704</v>
      </c>
      <c r="H275" s="75" t="s">
        <v>718</v>
      </c>
      <c r="I275" s="72">
        <v>1</v>
      </c>
      <c r="J275" s="70">
        <v>1</v>
      </c>
      <c r="K275" s="70">
        <v>0</v>
      </c>
      <c r="L275" s="71">
        <f t="shared" si="26"/>
        <v>0</v>
      </c>
      <c r="M275" s="72">
        <v>0</v>
      </c>
      <c r="N275" s="72">
        <v>9269099</v>
      </c>
      <c r="O275" s="72">
        <v>9269099</v>
      </c>
      <c r="P275" s="72">
        <v>0</v>
      </c>
      <c r="Q275" s="73">
        <f t="shared" si="22"/>
        <v>1</v>
      </c>
      <c r="R275" s="73">
        <f t="shared" si="23"/>
        <v>0</v>
      </c>
      <c r="S275" s="95">
        <v>42877</v>
      </c>
      <c r="T275" s="95">
        <v>43100</v>
      </c>
      <c r="U275" s="75" t="s">
        <v>719</v>
      </c>
      <c r="V275" s="76" t="s">
        <v>559</v>
      </c>
    </row>
    <row r="276" spans="1:22" ht="54" x14ac:dyDescent="0.25">
      <c r="A276" s="61">
        <v>4143</v>
      </c>
      <c r="B276" s="117"/>
      <c r="C276" s="144" t="s">
        <v>36</v>
      </c>
      <c r="D276" s="159" t="s">
        <v>720</v>
      </c>
      <c r="E276" s="118">
        <v>2040100</v>
      </c>
      <c r="F276" s="76" t="s">
        <v>560</v>
      </c>
      <c r="G276" s="74" t="s">
        <v>721</v>
      </c>
      <c r="H276" s="75" t="s">
        <v>722</v>
      </c>
      <c r="I276" s="72" t="s">
        <v>41</v>
      </c>
      <c r="J276" s="70" t="s">
        <v>41</v>
      </c>
      <c r="K276" s="70" t="s">
        <v>41</v>
      </c>
      <c r="L276" s="71" t="str">
        <f t="shared" si="26"/>
        <v>na</v>
      </c>
      <c r="M276" s="72">
        <v>0</v>
      </c>
      <c r="N276" s="72">
        <v>185381981</v>
      </c>
      <c r="O276" s="199">
        <v>0</v>
      </c>
      <c r="P276" s="72">
        <v>0</v>
      </c>
      <c r="Q276" s="73">
        <f t="shared" si="22"/>
        <v>0</v>
      </c>
      <c r="R276" s="73">
        <f t="shared" si="23"/>
        <v>0</v>
      </c>
      <c r="S276" s="74"/>
      <c r="T276" s="74"/>
      <c r="U276" s="75" t="s">
        <v>723</v>
      </c>
      <c r="V276" s="76" t="s">
        <v>559</v>
      </c>
    </row>
    <row r="277" spans="1:22" ht="67.5" x14ac:dyDescent="0.25">
      <c r="A277" s="61">
        <v>4143</v>
      </c>
      <c r="B277" s="117"/>
      <c r="C277" s="117" t="s">
        <v>36</v>
      </c>
      <c r="D277" s="74" t="s">
        <v>724</v>
      </c>
      <c r="E277" s="118">
        <v>2040093</v>
      </c>
      <c r="F277" s="76" t="s">
        <v>560</v>
      </c>
      <c r="G277" s="74" t="s">
        <v>725</v>
      </c>
      <c r="H277" s="75" t="s">
        <v>726</v>
      </c>
      <c r="I277" s="72" t="s">
        <v>41</v>
      </c>
      <c r="J277" s="70" t="s">
        <v>41</v>
      </c>
      <c r="K277" s="70" t="s">
        <v>41</v>
      </c>
      <c r="L277" s="71" t="str">
        <f t="shared" si="26"/>
        <v>na</v>
      </c>
      <c r="M277" s="72">
        <v>0</v>
      </c>
      <c r="N277" s="72">
        <v>300000000</v>
      </c>
      <c r="O277" s="72">
        <v>300000000</v>
      </c>
      <c r="P277" s="72">
        <v>0</v>
      </c>
      <c r="Q277" s="73">
        <f t="shared" si="22"/>
        <v>1</v>
      </c>
      <c r="R277" s="73">
        <f t="shared" si="23"/>
        <v>0</v>
      </c>
      <c r="S277" s="95">
        <v>42853</v>
      </c>
      <c r="T277" s="95">
        <v>43100</v>
      </c>
      <c r="U277" s="75" t="s">
        <v>727</v>
      </c>
      <c r="V277" s="76" t="s">
        <v>559</v>
      </c>
    </row>
    <row r="278" spans="1:22" x14ac:dyDescent="0.25">
      <c r="A278" s="116"/>
      <c r="B278" s="61">
        <v>41040030005</v>
      </c>
      <c r="C278" s="61" t="s">
        <v>34</v>
      </c>
      <c r="D278" s="109" t="s">
        <v>728</v>
      </c>
      <c r="E278" s="115"/>
      <c r="F278" s="88">
        <v>21</v>
      </c>
      <c r="G278" s="86"/>
      <c r="H278" s="87"/>
      <c r="I278" s="108"/>
      <c r="J278" s="46"/>
      <c r="K278" s="46"/>
      <c r="L278" s="47"/>
      <c r="M278" s="108"/>
      <c r="N278" s="108"/>
      <c r="O278" s="108"/>
      <c r="P278" s="108"/>
      <c r="Q278" s="46"/>
      <c r="R278" s="46"/>
      <c r="S278" s="109"/>
      <c r="T278" s="109"/>
      <c r="U278" s="87"/>
      <c r="V278" s="88"/>
    </row>
    <row r="279" spans="1:22" ht="67.5" x14ac:dyDescent="0.25">
      <c r="A279" s="61">
        <v>4143</v>
      </c>
      <c r="B279" s="117"/>
      <c r="C279" s="117" t="s">
        <v>36</v>
      </c>
      <c r="D279" s="74" t="s">
        <v>729</v>
      </c>
      <c r="E279" s="118">
        <v>2039984</v>
      </c>
      <c r="F279" s="76"/>
      <c r="G279" s="74" t="s">
        <v>730</v>
      </c>
      <c r="H279" s="75" t="s">
        <v>731</v>
      </c>
      <c r="I279" s="72">
        <v>14</v>
      </c>
      <c r="J279" s="70">
        <v>1</v>
      </c>
      <c r="K279" s="70">
        <f>+(J279/I279)*5</f>
        <v>0.3571428571428571</v>
      </c>
      <c r="L279" s="71">
        <f>IF(N279&gt;0,K279,"na")</f>
        <v>0.3571428571428571</v>
      </c>
      <c r="M279" s="72">
        <v>8410799642</v>
      </c>
      <c r="N279" s="72">
        <v>8410799642</v>
      </c>
      <c r="O279" s="72">
        <v>6308099732</v>
      </c>
      <c r="P279" s="72">
        <v>4187042130</v>
      </c>
      <c r="Q279" s="73">
        <f t="shared" ref="Q279:Q286" si="27">IF(N279=0,0,O279/N279)</f>
        <v>0.75000000005944734</v>
      </c>
      <c r="R279" s="73">
        <f t="shared" ref="R279:R286" si="28">IF(N279=0,0,P279/N279)</f>
        <v>0.49781736674497279</v>
      </c>
      <c r="S279" s="95">
        <v>42830</v>
      </c>
      <c r="T279" s="95">
        <v>43100</v>
      </c>
      <c r="U279" s="75" t="s">
        <v>732</v>
      </c>
      <c r="V279" s="76" t="s">
        <v>559</v>
      </c>
    </row>
    <row r="280" spans="1:22" x14ac:dyDescent="0.25">
      <c r="A280" s="122">
        <v>4143</v>
      </c>
      <c r="B280" s="117"/>
      <c r="C280" s="123" t="s">
        <v>36</v>
      </c>
      <c r="D280" s="96" t="s">
        <v>733</v>
      </c>
      <c r="E280" s="118">
        <v>2047306</v>
      </c>
      <c r="F280" s="76"/>
      <c r="G280" s="74"/>
      <c r="H280" s="75"/>
      <c r="I280" s="72">
        <f>SUM(I281:I282)</f>
        <v>4</v>
      </c>
      <c r="J280" s="70">
        <f>SUM(J281:J283)</f>
        <v>1</v>
      </c>
      <c r="K280" s="70">
        <f>SUM(K281:K283)</f>
        <v>0.2</v>
      </c>
      <c r="L280" s="125">
        <f>IF(N280&gt;0,K280,"na")</f>
        <v>0.2</v>
      </c>
      <c r="M280" s="72">
        <v>0</v>
      </c>
      <c r="N280" s="72">
        <f>SUM(N281:N283)</f>
        <v>27392955036</v>
      </c>
      <c r="O280" s="72">
        <f>SUM(O281:O283)</f>
        <v>7000000000</v>
      </c>
      <c r="P280" s="72">
        <f>SUM(P281:P283)</f>
        <v>3500000000</v>
      </c>
      <c r="Q280" s="73">
        <f t="shared" si="27"/>
        <v>0.25554015588316609</v>
      </c>
      <c r="R280" s="73">
        <f t="shared" si="28"/>
        <v>0.12777007794158304</v>
      </c>
      <c r="S280" s="199"/>
      <c r="T280" s="199"/>
      <c r="U280" s="75" t="s">
        <v>734</v>
      </c>
      <c r="V280" s="96" t="s">
        <v>559</v>
      </c>
    </row>
    <row r="281" spans="1:22" ht="40.5" x14ac:dyDescent="0.25">
      <c r="A281" s="127"/>
      <c r="B281" s="117"/>
      <c r="C281" s="128"/>
      <c r="D281" s="102"/>
      <c r="E281" s="118" t="s">
        <v>735</v>
      </c>
      <c r="F281" s="76"/>
      <c r="G281" s="74" t="s">
        <v>736</v>
      </c>
      <c r="H281" s="75" t="s">
        <v>737</v>
      </c>
      <c r="I281" s="72">
        <v>3</v>
      </c>
      <c r="J281" s="70">
        <v>0.6</v>
      </c>
      <c r="K281" s="70">
        <v>0.2</v>
      </c>
      <c r="L281" s="130"/>
      <c r="M281" s="72"/>
      <c r="N281" s="72">
        <v>22109534768</v>
      </c>
      <c r="O281" s="72">
        <v>7000000000</v>
      </c>
      <c r="P281" s="72">
        <v>3500000000</v>
      </c>
      <c r="Q281" s="73">
        <f t="shared" si="27"/>
        <v>0.31660548597935112</v>
      </c>
      <c r="R281" s="73">
        <f t="shared" si="28"/>
        <v>0.15830274298967556</v>
      </c>
      <c r="S281" s="95">
        <v>42902</v>
      </c>
      <c r="T281" s="95">
        <v>43099</v>
      </c>
      <c r="U281" s="75" t="s">
        <v>553</v>
      </c>
      <c r="V281" s="102"/>
    </row>
    <row r="282" spans="1:22" ht="27" x14ac:dyDescent="0.25">
      <c r="A282" s="127"/>
      <c r="B282" s="117"/>
      <c r="C282" s="128"/>
      <c r="D282" s="102"/>
      <c r="E282" s="118" t="s">
        <v>738</v>
      </c>
      <c r="F282" s="76"/>
      <c r="G282" s="74" t="s">
        <v>739</v>
      </c>
      <c r="H282" s="75" t="s">
        <v>740</v>
      </c>
      <c r="I282" s="72">
        <v>1</v>
      </c>
      <c r="J282" s="70">
        <v>0.12</v>
      </c>
      <c r="K282" s="70">
        <v>0</v>
      </c>
      <c r="L282" s="130"/>
      <c r="M282" s="72"/>
      <c r="N282" s="72">
        <v>3335651302</v>
      </c>
      <c r="O282" s="72">
        <v>0</v>
      </c>
      <c r="P282" s="72">
        <v>0</v>
      </c>
      <c r="Q282" s="73">
        <f t="shared" si="27"/>
        <v>0</v>
      </c>
      <c r="R282" s="73">
        <f t="shared" si="28"/>
        <v>0</v>
      </c>
      <c r="S282" s="95"/>
      <c r="T282" s="95"/>
      <c r="U282" s="75"/>
      <c r="V282" s="102"/>
    </row>
    <row r="283" spans="1:22" ht="67.5" x14ac:dyDescent="0.25">
      <c r="A283" s="127"/>
      <c r="B283" s="117"/>
      <c r="C283" s="128"/>
      <c r="D283" s="102"/>
      <c r="E283" s="118" t="s">
        <v>741</v>
      </c>
      <c r="F283" s="76"/>
      <c r="G283" s="74" t="s">
        <v>742</v>
      </c>
      <c r="H283" s="75" t="s">
        <v>743</v>
      </c>
      <c r="I283" s="72">
        <v>3</v>
      </c>
      <c r="J283" s="70">
        <v>0.28000000000000003</v>
      </c>
      <c r="K283" s="70">
        <v>0</v>
      </c>
      <c r="L283" s="134"/>
      <c r="M283" s="72"/>
      <c r="N283" s="72">
        <v>1947768966</v>
      </c>
      <c r="O283" s="72">
        <v>0</v>
      </c>
      <c r="P283" s="72">
        <v>0</v>
      </c>
      <c r="Q283" s="73">
        <f t="shared" si="27"/>
        <v>0</v>
      </c>
      <c r="R283" s="73">
        <f t="shared" si="28"/>
        <v>0</v>
      </c>
      <c r="S283" s="95"/>
      <c r="T283" s="95"/>
      <c r="U283" s="75"/>
      <c r="V283" s="102"/>
    </row>
    <row r="284" spans="1:22" ht="40.5" x14ac:dyDescent="0.25">
      <c r="A284" s="211">
        <v>4143</v>
      </c>
      <c r="B284" s="117"/>
      <c r="C284" s="128" t="s">
        <v>36</v>
      </c>
      <c r="D284" s="102" t="s">
        <v>744</v>
      </c>
      <c r="E284" s="118">
        <v>2047302</v>
      </c>
      <c r="F284" s="76"/>
      <c r="G284" s="74"/>
      <c r="H284" s="75"/>
      <c r="I284" s="72">
        <f>SUM(I285:I286)</f>
        <v>23</v>
      </c>
      <c r="J284" s="70">
        <f>SUM(J285:J286)</f>
        <v>1</v>
      </c>
      <c r="K284" s="70">
        <f>SUM(K285:K286)</f>
        <v>0</v>
      </c>
      <c r="L284" s="125">
        <f>IF(N284&gt;0,K284,"na")</f>
        <v>0</v>
      </c>
      <c r="M284" s="72">
        <v>0</v>
      </c>
      <c r="N284" s="72">
        <f>SUM(N285:N286)</f>
        <v>22189387131</v>
      </c>
      <c r="O284" s="72">
        <f>SUM(O285:O286)</f>
        <v>0</v>
      </c>
      <c r="P284" s="72">
        <f>SUM(P285:P286)</f>
        <v>0</v>
      </c>
      <c r="Q284" s="73">
        <f t="shared" si="27"/>
        <v>0</v>
      </c>
      <c r="R284" s="73">
        <f t="shared" si="28"/>
        <v>0</v>
      </c>
      <c r="S284" s="74"/>
      <c r="T284" s="74"/>
      <c r="U284" s="75" t="s">
        <v>745</v>
      </c>
      <c r="V284" s="212" t="s">
        <v>746</v>
      </c>
    </row>
    <row r="285" spans="1:22" ht="40.5" x14ac:dyDescent="0.25">
      <c r="A285" s="213"/>
      <c r="B285" s="117"/>
      <c r="C285" s="128"/>
      <c r="D285" s="102"/>
      <c r="E285" s="118" t="s">
        <v>747</v>
      </c>
      <c r="F285" s="76"/>
      <c r="G285" s="74" t="s">
        <v>748</v>
      </c>
      <c r="H285" s="75" t="s">
        <v>749</v>
      </c>
      <c r="I285" s="72">
        <v>8</v>
      </c>
      <c r="J285" s="70">
        <v>0.9</v>
      </c>
      <c r="K285" s="70">
        <v>0</v>
      </c>
      <c r="L285" s="130"/>
      <c r="M285" s="72">
        <v>0</v>
      </c>
      <c r="N285" s="72">
        <v>20566285929</v>
      </c>
      <c r="O285" s="72">
        <f>SUM(O286:O287)</f>
        <v>0</v>
      </c>
      <c r="P285" s="72">
        <f>SUM(P286:P287)</f>
        <v>0</v>
      </c>
      <c r="Q285" s="73">
        <f t="shared" si="27"/>
        <v>0</v>
      </c>
      <c r="R285" s="73">
        <f t="shared" si="28"/>
        <v>0</v>
      </c>
      <c r="S285" s="74"/>
      <c r="T285" s="74"/>
      <c r="U285" s="75"/>
      <c r="V285" s="212"/>
    </row>
    <row r="286" spans="1:22" ht="81" x14ac:dyDescent="0.25">
      <c r="A286" s="213"/>
      <c r="B286" s="117"/>
      <c r="C286" s="132"/>
      <c r="D286" s="107"/>
      <c r="E286" s="118" t="s">
        <v>750</v>
      </c>
      <c r="F286" s="76"/>
      <c r="G286" s="74" t="s">
        <v>751</v>
      </c>
      <c r="H286" s="75" t="s">
        <v>752</v>
      </c>
      <c r="I286" s="72">
        <v>15</v>
      </c>
      <c r="J286" s="70">
        <v>0.1</v>
      </c>
      <c r="K286" s="70">
        <v>0</v>
      </c>
      <c r="L286" s="130"/>
      <c r="M286" s="72"/>
      <c r="N286" s="72">
        <v>1623101202</v>
      </c>
      <c r="O286" s="72">
        <f>SUM(O287:O288)</f>
        <v>0</v>
      </c>
      <c r="P286" s="72">
        <f>SUM(P287:P288)</f>
        <v>0</v>
      </c>
      <c r="Q286" s="73">
        <f t="shared" si="27"/>
        <v>0</v>
      </c>
      <c r="R286" s="73">
        <f t="shared" si="28"/>
        <v>0</v>
      </c>
      <c r="S286" s="74"/>
      <c r="T286" s="74"/>
      <c r="U286" s="75"/>
      <c r="V286" s="212"/>
    </row>
    <row r="287" spans="1:22" x14ac:dyDescent="0.25">
      <c r="A287" s="116"/>
      <c r="B287" s="61">
        <v>41040030006</v>
      </c>
      <c r="C287" s="144" t="s">
        <v>34</v>
      </c>
      <c r="D287" s="159" t="s">
        <v>753</v>
      </c>
      <c r="E287" s="118"/>
      <c r="F287" s="76">
        <v>1</v>
      </c>
      <c r="G287" s="74"/>
      <c r="H287" s="75"/>
      <c r="I287" s="72"/>
      <c r="J287" s="70"/>
      <c r="K287" s="70"/>
      <c r="L287" s="214"/>
      <c r="M287" s="72"/>
      <c r="N287" s="72"/>
      <c r="O287" s="72"/>
      <c r="P287" s="72"/>
      <c r="Q287" s="70"/>
      <c r="R287" s="70"/>
      <c r="S287" s="74"/>
      <c r="T287" s="74"/>
      <c r="U287" s="75"/>
      <c r="V287" s="212"/>
    </row>
    <row r="288" spans="1:22" ht="40.5" x14ac:dyDescent="0.25">
      <c r="A288" s="61">
        <v>4143</v>
      </c>
      <c r="B288" s="117"/>
      <c r="C288" s="144" t="s">
        <v>754</v>
      </c>
      <c r="D288" s="74" t="s">
        <v>755</v>
      </c>
      <c r="E288" s="118">
        <v>2047304</v>
      </c>
      <c r="F288" s="76"/>
      <c r="G288" s="74"/>
      <c r="H288" s="75"/>
      <c r="I288" s="72">
        <f>SUM(I289:I290)</f>
        <v>3</v>
      </c>
      <c r="J288" s="70">
        <f>SUM(J289:J290)</f>
        <v>1</v>
      </c>
      <c r="K288" s="70">
        <f>SUM(K289:K290)</f>
        <v>0</v>
      </c>
      <c r="L288" s="125">
        <f>IF(N288&gt;0,K288,"na")</f>
        <v>0</v>
      </c>
      <c r="M288" s="72">
        <v>0</v>
      </c>
      <c r="N288" s="72">
        <f>SUM(N289:N290)</f>
        <v>5723681817</v>
      </c>
      <c r="O288" s="72">
        <f>SUM(O289:O290)</f>
        <v>0</v>
      </c>
      <c r="P288" s="72">
        <f>SUM(P289:P290)</f>
        <v>0</v>
      </c>
      <c r="Q288" s="73">
        <f>IF(N288=0,0,O288/N288)</f>
        <v>0</v>
      </c>
      <c r="R288" s="73">
        <f>IF(N288=0,0,P288/N288)</f>
        <v>0</v>
      </c>
      <c r="S288" s="74"/>
      <c r="T288" s="74"/>
      <c r="U288" s="75" t="s">
        <v>756</v>
      </c>
      <c r="V288" s="212" t="s">
        <v>746</v>
      </c>
    </row>
    <row r="289" spans="1:22" ht="40.5" x14ac:dyDescent="0.25">
      <c r="A289" s="215"/>
      <c r="B289" s="117"/>
      <c r="C289" s="144"/>
      <c r="D289" s="74"/>
      <c r="E289" s="118" t="s">
        <v>757</v>
      </c>
      <c r="F289" s="76"/>
      <c r="G289" s="74" t="s">
        <v>758</v>
      </c>
      <c r="H289" s="75" t="s">
        <v>759</v>
      </c>
      <c r="I289" s="72">
        <v>1</v>
      </c>
      <c r="J289" s="70">
        <v>0.9</v>
      </c>
      <c r="K289" s="70">
        <v>0</v>
      </c>
      <c r="L289" s="130"/>
      <c r="M289" s="72">
        <v>0</v>
      </c>
      <c r="N289" s="72">
        <v>5155499999</v>
      </c>
      <c r="O289" s="72">
        <v>0</v>
      </c>
      <c r="P289" s="72"/>
      <c r="Q289" s="73">
        <v>0</v>
      </c>
      <c r="R289" s="73">
        <v>0</v>
      </c>
      <c r="S289" s="74"/>
      <c r="T289" s="74"/>
      <c r="U289" s="75"/>
      <c r="V289" s="212"/>
    </row>
    <row r="290" spans="1:22" ht="81" x14ac:dyDescent="0.25">
      <c r="A290" s="215"/>
      <c r="B290" s="117"/>
      <c r="C290" s="144"/>
      <c r="D290" s="74"/>
      <c r="E290" s="118" t="s">
        <v>760</v>
      </c>
      <c r="F290" s="76"/>
      <c r="G290" s="74" t="s">
        <v>761</v>
      </c>
      <c r="H290" s="75" t="s">
        <v>762</v>
      </c>
      <c r="I290" s="72">
        <v>2</v>
      </c>
      <c r="J290" s="70">
        <v>0.1</v>
      </c>
      <c r="K290" s="70">
        <v>0</v>
      </c>
      <c r="L290" s="130"/>
      <c r="M290" s="72">
        <v>0</v>
      </c>
      <c r="N290" s="72">
        <v>568181818</v>
      </c>
      <c r="O290" s="72">
        <v>0</v>
      </c>
      <c r="P290" s="72"/>
      <c r="Q290" s="73">
        <v>0</v>
      </c>
      <c r="R290" s="73">
        <v>0</v>
      </c>
      <c r="S290" s="74"/>
      <c r="T290" s="74"/>
      <c r="U290" s="75"/>
      <c r="V290" s="212"/>
    </row>
    <row r="291" spans="1:22" ht="25.5" x14ac:dyDescent="0.25">
      <c r="A291" s="116"/>
      <c r="B291" s="61">
        <v>41040030007</v>
      </c>
      <c r="C291" s="61" t="s">
        <v>34</v>
      </c>
      <c r="D291" s="109" t="s">
        <v>763</v>
      </c>
      <c r="E291" s="115"/>
      <c r="F291" s="88">
        <v>91</v>
      </c>
      <c r="G291" s="86"/>
      <c r="H291" s="87"/>
      <c r="I291" s="108"/>
      <c r="J291" s="46"/>
      <c r="K291" s="46"/>
      <c r="L291" s="47"/>
      <c r="M291" s="108"/>
      <c r="N291" s="108"/>
      <c r="O291" s="108"/>
      <c r="P291" s="108"/>
      <c r="Q291" s="46"/>
      <c r="R291" s="46"/>
      <c r="S291" s="109"/>
      <c r="T291" s="109"/>
      <c r="U291" s="87"/>
      <c r="V291" s="88"/>
    </row>
    <row r="292" spans="1:22" x14ac:dyDescent="0.25">
      <c r="A292" s="122">
        <v>4143</v>
      </c>
      <c r="B292" s="117"/>
      <c r="C292" s="123" t="s">
        <v>36</v>
      </c>
      <c r="D292" s="124" t="s">
        <v>764</v>
      </c>
      <c r="E292" s="118">
        <v>2039871</v>
      </c>
      <c r="F292" s="76"/>
      <c r="G292" s="74"/>
      <c r="H292" s="75"/>
      <c r="I292" s="118">
        <f>SUM(I293:I298)</f>
        <v>246</v>
      </c>
      <c r="J292" s="70">
        <f>SUM(J293:J298)</f>
        <v>1</v>
      </c>
      <c r="K292" s="70">
        <f>SUM(K293:K298)</f>
        <v>0</v>
      </c>
      <c r="L292" s="136">
        <f>IF(N292&gt;0,K292,"na")</f>
        <v>0</v>
      </c>
      <c r="M292" s="72">
        <f>SUM(M293:M298)</f>
        <v>2976796363</v>
      </c>
      <c r="N292" s="72">
        <f>SUM(N293:N298)</f>
        <v>2063773933</v>
      </c>
      <c r="O292" s="72">
        <f>SUM(O293:O298)</f>
        <v>137698712</v>
      </c>
      <c r="P292" s="72">
        <f>SUM(P293:P298)</f>
        <v>0</v>
      </c>
      <c r="Q292" s="73">
        <f t="shared" ref="Q292:Q300" si="29">IF(N292=0,0,O292/N292)</f>
        <v>6.672180019244385E-2</v>
      </c>
      <c r="R292" s="73">
        <f t="shared" ref="R292:R300" si="30">IF(N292=0,0,P292/N292)</f>
        <v>0</v>
      </c>
      <c r="S292" s="74"/>
      <c r="T292" s="74"/>
      <c r="U292" s="75"/>
      <c r="V292" s="96" t="s">
        <v>765</v>
      </c>
    </row>
    <row r="293" spans="1:22" ht="40.5" x14ac:dyDescent="0.25">
      <c r="A293" s="127"/>
      <c r="B293" s="117"/>
      <c r="C293" s="128"/>
      <c r="D293" s="129"/>
      <c r="E293" s="118" t="s">
        <v>766</v>
      </c>
      <c r="F293" s="76"/>
      <c r="G293" s="74" t="s">
        <v>767</v>
      </c>
      <c r="H293" s="75" t="s">
        <v>768</v>
      </c>
      <c r="I293" s="118">
        <v>91</v>
      </c>
      <c r="J293" s="70">
        <v>0.5</v>
      </c>
      <c r="K293" s="137">
        <v>0</v>
      </c>
      <c r="L293" s="138"/>
      <c r="M293" s="72">
        <v>2734284863</v>
      </c>
      <c r="N293" s="72">
        <v>1663863079</v>
      </c>
      <c r="O293" s="72">
        <v>0</v>
      </c>
      <c r="P293" s="72">
        <v>0</v>
      </c>
      <c r="Q293" s="73">
        <f t="shared" si="29"/>
        <v>0</v>
      </c>
      <c r="R293" s="73">
        <f t="shared" si="30"/>
        <v>0</v>
      </c>
      <c r="S293" s="74"/>
      <c r="T293" s="74"/>
      <c r="U293" s="75"/>
      <c r="V293" s="102"/>
    </row>
    <row r="294" spans="1:22" ht="27" x14ac:dyDescent="0.25">
      <c r="A294" s="127"/>
      <c r="B294" s="117"/>
      <c r="C294" s="128"/>
      <c r="D294" s="129"/>
      <c r="E294" s="118" t="s">
        <v>769</v>
      </c>
      <c r="F294" s="76"/>
      <c r="G294" s="74" t="s">
        <v>770</v>
      </c>
      <c r="H294" s="75" t="s">
        <v>771</v>
      </c>
      <c r="I294" s="118">
        <v>7</v>
      </c>
      <c r="J294" s="70">
        <v>0.25</v>
      </c>
      <c r="K294" s="137">
        <v>0</v>
      </c>
      <c r="L294" s="138"/>
      <c r="M294" s="72">
        <v>97550000</v>
      </c>
      <c r="N294" s="72">
        <v>97550000</v>
      </c>
      <c r="O294" s="72">
        <v>0</v>
      </c>
      <c r="P294" s="72">
        <v>0</v>
      </c>
      <c r="Q294" s="73">
        <f t="shared" si="29"/>
        <v>0</v>
      </c>
      <c r="R294" s="73">
        <f t="shared" si="30"/>
        <v>0</v>
      </c>
      <c r="S294" s="74"/>
      <c r="T294" s="74"/>
      <c r="U294" s="75"/>
      <c r="V294" s="102"/>
    </row>
    <row r="295" spans="1:22" ht="27" x14ac:dyDescent="0.25">
      <c r="A295" s="127"/>
      <c r="B295" s="117"/>
      <c r="C295" s="128"/>
      <c r="D295" s="129"/>
      <c r="E295" s="118" t="s">
        <v>772</v>
      </c>
      <c r="F295" s="76"/>
      <c r="G295" s="74" t="s">
        <v>773</v>
      </c>
      <c r="H295" s="75" t="s">
        <v>774</v>
      </c>
      <c r="I295" s="118">
        <v>91</v>
      </c>
      <c r="J295" s="70">
        <v>0.25</v>
      </c>
      <c r="K295" s="137">
        <v>0</v>
      </c>
      <c r="L295" s="138"/>
      <c r="M295" s="72">
        <v>144961500</v>
      </c>
      <c r="N295" s="72">
        <v>144961500</v>
      </c>
      <c r="O295" s="72">
        <v>0</v>
      </c>
      <c r="P295" s="72">
        <v>0</v>
      </c>
      <c r="Q295" s="73">
        <f t="shared" si="29"/>
        <v>0</v>
      </c>
      <c r="R295" s="73">
        <f t="shared" si="30"/>
        <v>0</v>
      </c>
      <c r="S295" s="74"/>
      <c r="T295" s="74"/>
      <c r="U295" s="75"/>
      <c r="V295" s="102"/>
    </row>
    <row r="296" spans="1:22" ht="27" x14ac:dyDescent="0.25">
      <c r="A296" s="127"/>
      <c r="B296" s="117"/>
      <c r="C296" s="128"/>
      <c r="D296" s="129"/>
      <c r="E296" s="118" t="s">
        <v>775</v>
      </c>
      <c r="F296" s="76" t="s">
        <v>776</v>
      </c>
      <c r="G296" s="74" t="s">
        <v>777</v>
      </c>
      <c r="H296" s="75" t="s">
        <v>771</v>
      </c>
      <c r="I296" s="118">
        <v>13</v>
      </c>
      <c r="J296" s="70">
        <v>0</v>
      </c>
      <c r="K296" s="137">
        <v>0</v>
      </c>
      <c r="L296" s="138"/>
      <c r="M296" s="72">
        <v>0</v>
      </c>
      <c r="N296" s="72">
        <v>77710500</v>
      </c>
      <c r="O296" s="72">
        <v>77320000</v>
      </c>
      <c r="P296" s="72">
        <v>0</v>
      </c>
      <c r="Q296" s="73">
        <f t="shared" si="29"/>
        <v>0.99497493903655232</v>
      </c>
      <c r="R296" s="73">
        <f t="shared" si="30"/>
        <v>0</v>
      </c>
      <c r="S296" s="74"/>
      <c r="T296" s="74"/>
      <c r="U296" s="75"/>
      <c r="V296" s="102"/>
    </row>
    <row r="297" spans="1:22" ht="27" x14ac:dyDescent="0.25">
      <c r="A297" s="127"/>
      <c r="B297" s="117"/>
      <c r="C297" s="128"/>
      <c r="D297" s="129"/>
      <c r="E297" s="118" t="s">
        <v>778</v>
      </c>
      <c r="F297" s="76" t="s">
        <v>776</v>
      </c>
      <c r="G297" s="74" t="s">
        <v>773</v>
      </c>
      <c r="H297" s="75" t="s">
        <v>774</v>
      </c>
      <c r="I297" s="118">
        <v>41</v>
      </c>
      <c r="J297" s="70">
        <v>0</v>
      </c>
      <c r="K297" s="137">
        <v>0</v>
      </c>
      <c r="L297" s="138"/>
      <c r="M297" s="72">
        <v>0</v>
      </c>
      <c r="N297" s="72">
        <v>59315629</v>
      </c>
      <c r="O297" s="72">
        <v>40278712</v>
      </c>
      <c r="P297" s="72">
        <v>0</v>
      </c>
      <c r="Q297" s="73">
        <f t="shared" si="29"/>
        <v>0.67905731894034205</v>
      </c>
      <c r="R297" s="73">
        <f t="shared" si="30"/>
        <v>0</v>
      </c>
      <c r="S297" s="74"/>
      <c r="T297" s="74"/>
      <c r="U297" s="75"/>
      <c r="V297" s="102"/>
    </row>
    <row r="298" spans="1:22" ht="27" x14ac:dyDescent="0.25">
      <c r="A298" s="131"/>
      <c r="B298" s="117"/>
      <c r="C298" s="132"/>
      <c r="D298" s="133"/>
      <c r="E298" s="118" t="s">
        <v>779</v>
      </c>
      <c r="F298" s="76" t="s">
        <v>776</v>
      </c>
      <c r="G298" s="74" t="s">
        <v>780</v>
      </c>
      <c r="H298" s="75" t="s">
        <v>781</v>
      </c>
      <c r="I298" s="118">
        <v>3</v>
      </c>
      <c r="J298" s="70">
        <v>0</v>
      </c>
      <c r="K298" s="137">
        <v>0</v>
      </c>
      <c r="L298" s="138"/>
      <c r="M298" s="72">
        <v>0</v>
      </c>
      <c r="N298" s="72">
        <v>20373225</v>
      </c>
      <c r="O298" s="72">
        <v>20100000</v>
      </c>
      <c r="P298" s="72">
        <v>0</v>
      </c>
      <c r="Q298" s="73">
        <f t="shared" si="29"/>
        <v>0.98658901573020474</v>
      </c>
      <c r="R298" s="73">
        <f t="shared" si="30"/>
        <v>0</v>
      </c>
      <c r="S298" s="74"/>
      <c r="T298" s="74"/>
      <c r="U298" s="75"/>
      <c r="V298" s="107"/>
    </row>
    <row r="299" spans="1:22" ht="40.5" x14ac:dyDescent="0.25">
      <c r="A299" s="61">
        <v>4143</v>
      </c>
      <c r="B299" s="117"/>
      <c r="C299" s="117" t="s">
        <v>36</v>
      </c>
      <c r="D299" s="74" t="s">
        <v>782</v>
      </c>
      <c r="E299" s="118">
        <v>2040087</v>
      </c>
      <c r="F299" s="76"/>
      <c r="G299" s="74" t="s">
        <v>783</v>
      </c>
      <c r="H299" s="75" t="s">
        <v>784</v>
      </c>
      <c r="I299" s="118">
        <v>1</v>
      </c>
      <c r="J299" s="70">
        <v>1</v>
      </c>
      <c r="K299" s="137">
        <v>0</v>
      </c>
      <c r="L299" s="161">
        <f>IF(N299&gt;0,K299,"na")</f>
        <v>0</v>
      </c>
      <c r="M299" s="72">
        <v>12000000</v>
      </c>
      <c r="N299" s="72">
        <v>12000000</v>
      </c>
      <c r="O299" s="72">
        <v>0</v>
      </c>
      <c r="P299" s="72">
        <v>0</v>
      </c>
      <c r="Q299" s="73">
        <f t="shared" si="29"/>
        <v>0</v>
      </c>
      <c r="R299" s="73">
        <f t="shared" si="30"/>
        <v>0</v>
      </c>
      <c r="S299" s="74"/>
      <c r="T299" s="74"/>
      <c r="U299" s="75"/>
      <c r="V299" s="76" t="s">
        <v>765</v>
      </c>
    </row>
    <row r="300" spans="1:22" ht="54" x14ac:dyDescent="0.25">
      <c r="A300" s="61">
        <v>4143</v>
      </c>
      <c r="B300" s="117"/>
      <c r="C300" s="117" t="s">
        <v>36</v>
      </c>
      <c r="D300" s="74" t="s">
        <v>785</v>
      </c>
      <c r="E300" s="118">
        <v>2040122</v>
      </c>
      <c r="F300" s="76"/>
      <c r="G300" s="74" t="s">
        <v>786</v>
      </c>
      <c r="H300" s="75" t="s">
        <v>787</v>
      </c>
      <c r="I300" s="118">
        <v>149</v>
      </c>
      <c r="J300" s="70">
        <v>1</v>
      </c>
      <c r="K300" s="137">
        <v>0</v>
      </c>
      <c r="L300" s="161">
        <f>IF(N300&gt;0,K300,"na")</f>
        <v>0</v>
      </c>
      <c r="M300" s="72">
        <v>23224630</v>
      </c>
      <c r="N300" s="72">
        <v>23224630</v>
      </c>
      <c r="O300" s="72">
        <v>0</v>
      </c>
      <c r="P300" s="72">
        <v>0</v>
      </c>
      <c r="Q300" s="73">
        <f t="shared" si="29"/>
        <v>0</v>
      </c>
      <c r="R300" s="73">
        <f t="shared" si="30"/>
        <v>0</v>
      </c>
      <c r="S300" s="74"/>
      <c r="T300" s="74"/>
      <c r="U300" s="75"/>
      <c r="V300" s="76" t="s">
        <v>765</v>
      </c>
    </row>
    <row r="301" spans="1:22" ht="38.25" x14ac:dyDescent="0.25">
      <c r="A301" s="116"/>
      <c r="B301" s="61">
        <v>41040030008</v>
      </c>
      <c r="C301" s="61" t="s">
        <v>34</v>
      </c>
      <c r="D301" s="109" t="s">
        <v>788</v>
      </c>
      <c r="E301" s="115"/>
      <c r="F301" s="88">
        <v>1</v>
      </c>
      <c r="G301" s="86"/>
      <c r="H301" s="87"/>
      <c r="I301" s="108"/>
      <c r="J301" s="46"/>
      <c r="K301" s="46"/>
      <c r="L301" s="47"/>
      <c r="M301" s="108"/>
      <c r="N301" s="108"/>
      <c r="O301" s="108"/>
      <c r="P301" s="108"/>
      <c r="Q301" s="46"/>
      <c r="R301" s="46"/>
      <c r="S301" s="109"/>
      <c r="T301" s="109"/>
      <c r="U301" s="87"/>
      <c r="V301" s="88"/>
    </row>
    <row r="302" spans="1:22" x14ac:dyDescent="0.25">
      <c r="A302" s="122">
        <v>4143</v>
      </c>
      <c r="B302" s="117"/>
      <c r="C302" s="123" t="s">
        <v>36</v>
      </c>
      <c r="D302" s="124" t="s">
        <v>789</v>
      </c>
      <c r="E302" s="118">
        <v>2040142</v>
      </c>
      <c r="F302" s="76"/>
      <c r="G302" s="74"/>
      <c r="H302" s="75"/>
      <c r="I302" s="72">
        <f>SUM(I303:I306)</f>
        <v>6</v>
      </c>
      <c r="J302" s="70">
        <f>SUM(J303:J306)</f>
        <v>1</v>
      </c>
      <c r="K302" s="70">
        <f>SUM(K303:K306)</f>
        <v>0</v>
      </c>
      <c r="L302" s="125">
        <f>IF(N302&gt;0,K302,"na")</f>
        <v>0</v>
      </c>
      <c r="M302" s="72">
        <f>SUM(M303:M306)</f>
        <v>100000000</v>
      </c>
      <c r="N302" s="72">
        <f>SUM(N303:N306)</f>
        <v>100000000</v>
      </c>
      <c r="O302" s="72">
        <f>SUM(O303:O306)</f>
        <v>0</v>
      </c>
      <c r="P302" s="72">
        <f>SUM(P303:P306)</f>
        <v>0</v>
      </c>
      <c r="Q302" s="73">
        <f>IF(N302=0,0,O302/N302)</f>
        <v>0</v>
      </c>
      <c r="R302" s="73">
        <f>IF(N302=0,0,P302/N302)</f>
        <v>0</v>
      </c>
      <c r="S302" s="74"/>
      <c r="T302" s="74"/>
      <c r="U302" s="199"/>
      <c r="V302" s="96" t="s">
        <v>98</v>
      </c>
    </row>
    <row r="303" spans="1:22" ht="54" x14ac:dyDescent="0.25">
      <c r="A303" s="127"/>
      <c r="B303" s="117"/>
      <c r="C303" s="128"/>
      <c r="D303" s="129"/>
      <c r="E303" s="118" t="s">
        <v>790</v>
      </c>
      <c r="F303" s="76"/>
      <c r="G303" s="74" t="s">
        <v>791</v>
      </c>
      <c r="H303" s="75" t="s">
        <v>792</v>
      </c>
      <c r="I303" s="72">
        <v>1</v>
      </c>
      <c r="J303" s="70">
        <v>0.1</v>
      </c>
      <c r="K303" s="70">
        <v>0</v>
      </c>
      <c r="L303" s="130"/>
      <c r="M303" s="72">
        <v>7160000</v>
      </c>
      <c r="N303" s="72">
        <v>7160000</v>
      </c>
      <c r="O303" s="72">
        <v>0</v>
      </c>
      <c r="P303" s="72">
        <v>0</v>
      </c>
      <c r="Q303" s="73">
        <f>IF(N303=0,0,O303/N303)</f>
        <v>0</v>
      </c>
      <c r="R303" s="73">
        <f>IF(N303=0,0,P303/N303)</f>
        <v>0</v>
      </c>
      <c r="S303" s="74"/>
      <c r="T303" s="74"/>
      <c r="U303" s="75" t="s">
        <v>102</v>
      </c>
      <c r="V303" s="102"/>
    </row>
    <row r="304" spans="1:22" ht="40.5" x14ac:dyDescent="0.25">
      <c r="A304" s="127"/>
      <c r="B304" s="117"/>
      <c r="C304" s="128"/>
      <c r="D304" s="129"/>
      <c r="E304" s="118" t="s">
        <v>793</v>
      </c>
      <c r="F304" s="76"/>
      <c r="G304" s="74" t="s">
        <v>794</v>
      </c>
      <c r="H304" s="75" t="s">
        <v>795</v>
      </c>
      <c r="I304" s="72">
        <v>3</v>
      </c>
      <c r="J304" s="70">
        <v>0.1</v>
      </c>
      <c r="K304" s="70">
        <v>0</v>
      </c>
      <c r="L304" s="130"/>
      <c r="M304" s="72">
        <v>7160000</v>
      </c>
      <c r="N304" s="72">
        <v>7160000</v>
      </c>
      <c r="O304" s="72">
        <v>0</v>
      </c>
      <c r="P304" s="72">
        <v>0</v>
      </c>
      <c r="Q304" s="73">
        <f>IF(N304=0,0,O304/N304)</f>
        <v>0</v>
      </c>
      <c r="R304" s="73">
        <f>IF(N304=0,0,P304/N304)</f>
        <v>0</v>
      </c>
      <c r="S304" s="74"/>
      <c r="T304" s="74"/>
      <c r="U304" s="75"/>
      <c r="V304" s="102"/>
    </row>
    <row r="305" spans="1:22" ht="40.5" x14ac:dyDescent="0.25">
      <c r="A305" s="127"/>
      <c r="B305" s="117"/>
      <c r="C305" s="128"/>
      <c r="D305" s="129"/>
      <c r="E305" s="118" t="s">
        <v>796</v>
      </c>
      <c r="F305" s="76"/>
      <c r="G305" s="74" t="s">
        <v>797</v>
      </c>
      <c r="H305" s="75" t="s">
        <v>798</v>
      </c>
      <c r="I305" s="72">
        <v>1</v>
      </c>
      <c r="J305" s="70">
        <v>0.5</v>
      </c>
      <c r="K305" s="70">
        <v>0</v>
      </c>
      <c r="L305" s="130"/>
      <c r="M305" s="72">
        <v>78520000</v>
      </c>
      <c r="N305" s="72">
        <v>78520000</v>
      </c>
      <c r="O305" s="72">
        <v>0</v>
      </c>
      <c r="P305" s="72">
        <v>0</v>
      </c>
      <c r="Q305" s="73">
        <f>IF(N305=0,0,O305/N305)</f>
        <v>0</v>
      </c>
      <c r="R305" s="73">
        <f>IF(N305=0,0,P305/N305)</f>
        <v>0</v>
      </c>
      <c r="S305" s="74"/>
      <c r="T305" s="74"/>
      <c r="U305" s="75"/>
      <c r="V305" s="102"/>
    </row>
    <row r="306" spans="1:22" ht="54" x14ac:dyDescent="0.25">
      <c r="A306" s="131"/>
      <c r="B306" s="117"/>
      <c r="C306" s="128"/>
      <c r="D306" s="129"/>
      <c r="E306" s="118" t="s">
        <v>799</v>
      </c>
      <c r="F306" s="76"/>
      <c r="G306" s="74" t="s">
        <v>800</v>
      </c>
      <c r="H306" s="75" t="s">
        <v>801</v>
      </c>
      <c r="I306" s="72">
        <v>1</v>
      </c>
      <c r="J306" s="70">
        <v>0.3</v>
      </c>
      <c r="K306" s="70">
        <v>0</v>
      </c>
      <c r="L306" s="134"/>
      <c r="M306" s="72">
        <v>7160000</v>
      </c>
      <c r="N306" s="72">
        <v>7160000</v>
      </c>
      <c r="O306" s="72">
        <v>0</v>
      </c>
      <c r="P306" s="72">
        <v>0</v>
      </c>
      <c r="Q306" s="73">
        <f>IF(N306=0,0,O306/N306)</f>
        <v>0</v>
      </c>
      <c r="R306" s="73">
        <f>IF(N306=0,0,P306/N306)</f>
        <v>0</v>
      </c>
      <c r="S306" s="74"/>
      <c r="T306" s="74"/>
      <c r="U306" s="75"/>
      <c r="V306" s="107"/>
    </row>
    <row r="307" spans="1:22" x14ac:dyDescent="0.25">
      <c r="A307" s="61"/>
      <c r="B307" s="61">
        <v>41040030009</v>
      </c>
      <c r="C307" s="61" t="s">
        <v>34</v>
      </c>
      <c r="D307" s="109" t="s">
        <v>802</v>
      </c>
      <c r="E307" s="115"/>
      <c r="F307" s="88">
        <v>91</v>
      </c>
      <c r="G307" s="86"/>
      <c r="H307" s="87"/>
      <c r="I307" s="108"/>
      <c r="J307" s="46"/>
      <c r="K307" s="46"/>
      <c r="L307" s="47"/>
      <c r="M307" s="108"/>
      <c r="N307" s="216"/>
      <c r="O307" s="108"/>
      <c r="P307" s="108"/>
      <c r="Q307" s="46"/>
      <c r="R307" s="46"/>
      <c r="S307" s="109"/>
      <c r="T307" s="109"/>
      <c r="U307" s="87"/>
      <c r="V307" s="88"/>
    </row>
    <row r="308" spans="1:22" x14ac:dyDescent="0.25">
      <c r="A308" s="122">
        <v>4143</v>
      </c>
      <c r="B308" s="117"/>
      <c r="C308" s="123" t="s">
        <v>36</v>
      </c>
      <c r="D308" s="124" t="s">
        <v>803</v>
      </c>
      <c r="E308" s="118">
        <v>2040003</v>
      </c>
      <c r="F308" s="76"/>
      <c r="G308" s="74"/>
      <c r="H308" s="75"/>
      <c r="I308" s="72">
        <v>20099</v>
      </c>
      <c r="J308" s="70">
        <f>SUM(J309:J314)</f>
        <v>1</v>
      </c>
      <c r="K308" s="70">
        <f>SUM(K309:K314)</f>
        <v>0.18</v>
      </c>
      <c r="L308" s="190">
        <f>IF(N308&gt;0,K308,"na")</f>
        <v>0.18</v>
      </c>
      <c r="M308" s="72">
        <f>SUM(M309:M314)</f>
        <v>4777140857</v>
      </c>
      <c r="N308" s="72">
        <f>SUM(N309:N314)</f>
        <v>4867140857</v>
      </c>
      <c r="O308" s="72">
        <f>SUM(O309:O314)</f>
        <v>1643604774</v>
      </c>
      <c r="P308" s="72">
        <f>SUM(P309:P315)</f>
        <v>332155556</v>
      </c>
      <c r="Q308" s="73">
        <f t="shared" ref="Q308:Q318" si="31">IF(N308=0,0,O308/N308)</f>
        <v>0.33769410466848132</v>
      </c>
      <c r="R308" s="73">
        <f t="shared" ref="R308:R318" si="32">IF(N308=0,0,P308/N308)</f>
        <v>6.8244492148257549E-2</v>
      </c>
      <c r="S308" s="74"/>
      <c r="T308" s="74"/>
      <c r="U308" s="75"/>
      <c r="V308" s="76"/>
    </row>
    <row r="309" spans="1:22" ht="40.5" x14ac:dyDescent="0.25">
      <c r="A309" s="127"/>
      <c r="B309" s="117"/>
      <c r="C309" s="128"/>
      <c r="D309" s="129"/>
      <c r="E309" s="118" t="s">
        <v>804</v>
      </c>
      <c r="F309" s="76"/>
      <c r="G309" s="74" t="s">
        <v>805</v>
      </c>
      <c r="H309" s="75" t="s">
        <v>806</v>
      </c>
      <c r="I309" s="72">
        <v>1</v>
      </c>
      <c r="J309" s="70">
        <v>0.1</v>
      </c>
      <c r="K309" s="70">
        <v>0.02</v>
      </c>
      <c r="L309" s="190"/>
      <c r="M309" s="72">
        <v>744000000</v>
      </c>
      <c r="N309" s="72">
        <v>706000000</v>
      </c>
      <c r="O309" s="72">
        <v>670054774</v>
      </c>
      <c r="P309" s="72">
        <v>0</v>
      </c>
      <c r="Q309" s="73">
        <f t="shared" si="31"/>
        <v>0.94908608215297452</v>
      </c>
      <c r="R309" s="73">
        <f t="shared" si="32"/>
        <v>0</v>
      </c>
      <c r="S309" s="74"/>
      <c r="T309" s="74"/>
      <c r="U309" s="75" t="s">
        <v>402</v>
      </c>
      <c r="V309" s="96" t="s">
        <v>807</v>
      </c>
    </row>
    <row r="310" spans="1:22" ht="27" x14ac:dyDescent="0.25">
      <c r="A310" s="127"/>
      <c r="B310" s="117"/>
      <c r="C310" s="128"/>
      <c r="D310" s="129"/>
      <c r="E310" s="118" t="s">
        <v>808</v>
      </c>
      <c r="F310" s="76"/>
      <c r="G310" s="74" t="s">
        <v>809</v>
      </c>
      <c r="H310" s="75" t="s">
        <v>810</v>
      </c>
      <c r="I310" s="72">
        <v>2</v>
      </c>
      <c r="J310" s="70">
        <v>0.45</v>
      </c>
      <c r="K310" s="70">
        <v>0.1</v>
      </c>
      <c r="L310" s="190"/>
      <c r="M310" s="72">
        <v>2728519803</v>
      </c>
      <c r="N310" s="72">
        <v>2728519803</v>
      </c>
      <c r="O310" s="72">
        <v>669000000</v>
      </c>
      <c r="P310" s="72">
        <v>55555556</v>
      </c>
      <c r="Q310" s="73">
        <f t="shared" si="31"/>
        <v>0.24518788511794429</v>
      </c>
      <c r="R310" s="73">
        <f t="shared" si="32"/>
        <v>2.0361060212543379E-2</v>
      </c>
      <c r="S310" s="74"/>
      <c r="T310" s="74"/>
      <c r="U310" s="75" t="s">
        <v>811</v>
      </c>
      <c r="V310" s="102"/>
    </row>
    <row r="311" spans="1:22" ht="27" x14ac:dyDescent="0.25">
      <c r="A311" s="127"/>
      <c r="B311" s="117"/>
      <c r="C311" s="128"/>
      <c r="D311" s="129"/>
      <c r="E311" s="118" t="s">
        <v>812</v>
      </c>
      <c r="F311" s="76"/>
      <c r="G311" s="74" t="s">
        <v>813</v>
      </c>
      <c r="H311" s="75" t="s">
        <v>814</v>
      </c>
      <c r="I311" s="72">
        <v>91</v>
      </c>
      <c r="J311" s="70">
        <v>0.03</v>
      </c>
      <c r="K311" s="70">
        <v>0</v>
      </c>
      <c r="L311" s="190"/>
      <c r="M311" s="72">
        <v>73080000</v>
      </c>
      <c r="N311" s="72">
        <v>73080000</v>
      </c>
      <c r="O311" s="72">
        <v>0</v>
      </c>
      <c r="P311" s="72">
        <v>0</v>
      </c>
      <c r="Q311" s="73">
        <f t="shared" si="31"/>
        <v>0</v>
      </c>
      <c r="R311" s="73">
        <f t="shared" si="32"/>
        <v>0</v>
      </c>
      <c r="S311" s="74"/>
      <c r="T311" s="74"/>
      <c r="U311" s="75" t="s">
        <v>815</v>
      </c>
      <c r="V311" s="102"/>
    </row>
    <row r="312" spans="1:22" ht="54" x14ac:dyDescent="0.25">
      <c r="A312" s="127"/>
      <c r="B312" s="117"/>
      <c r="C312" s="128"/>
      <c r="D312" s="129"/>
      <c r="E312" s="118" t="s">
        <v>816</v>
      </c>
      <c r="F312" s="76"/>
      <c r="G312" s="74" t="s">
        <v>817</v>
      </c>
      <c r="H312" s="75" t="s">
        <v>818</v>
      </c>
      <c r="I312" s="72">
        <v>20000</v>
      </c>
      <c r="J312" s="70">
        <v>0.18</v>
      </c>
      <c r="K312" s="70">
        <v>0</v>
      </c>
      <c r="L312" s="190"/>
      <c r="M312" s="72">
        <v>682978014</v>
      </c>
      <c r="N312" s="72">
        <v>780978014</v>
      </c>
      <c r="O312" s="72">
        <v>0</v>
      </c>
      <c r="P312" s="72">
        <v>0</v>
      </c>
      <c r="Q312" s="73">
        <f t="shared" si="31"/>
        <v>0</v>
      </c>
      <c r="R312" s="73">
        <f t="shared" si="32"/>
        <v>0</v>
      </c>
      <c r="S312" s="74"/>
      <c r="T312" s="74"/>
      <c r="U312" s="75" t="s">
        <v>815</v>
      </c>
      <c r="V312" s="102"/>
    </row>
    <row r="313" spans="1:22" ht="27" x14ac:dyDescent="0.25">
      <c r="A313" s="127"/>
      <c r="B313" s="117"/>
      <c r="C313" s="128"/>
      <c r="D313" s="129"/>
      <c r="E313" s="118" t="s">
        <v>819</v>
      </c>
      <c r="F313" s="76"/>
      <c r="G313" s="74" t="s">
        <v>820</v>
      </c>
      <c r="H313" s="75" t="s">
        <v>821</v>
      </c>
      <c r="I313" s="72">
        <v>5</v>
      </c>
      <c r="J313" s="70">
        <v>0.12</v>
      </c>
      <c r="K313" s="70">
        <v>0</v>
      </c>
      <c r="L313" s="190"/>
      <c r="M313" s="72">
        <v>20000000</v>
      </c>
      <c r="N313" s="72">
        <v>20000000</v>
      </c>
      <c r="O313" s="72">
        <v>0</v>
      </c>
      <c r="P313" s="72">
        <v>0</v>
      </c>
      <c r="Q313" s="73">
        <f t="shared" si="31"/>
        <v>0</v>
      </c>
      <c r="R313" s="73">
        <f t="shared" si="32"/>
        <v>0</v>
      </c>
      <c r="S313" s="74"/>
      <c r="T313" s="74"/>
      <c r="U313" s="75" t="s">
        <v>815</v>
      </c>
      <c r="V313" s="102"/>
    </row>
    <row r="314" spans="1:22" ht="40.5" x14ac:dyDescent="0.25">
      <c r="A314" s="131"/>
      <c r="B314" s="117"/>
      <c r="C314" s="132"/>
      <c r="D314" s="133"/>
      <c r="E314" s="118" t="s">
        <v>822</v>
      </c>
      <c r="F314" s="76"/>
      <c r="G314" s="74" t="s">
        <v>823</v>
      </c>
      <c r="H314" s="75" t="s">
        <v>824</v>
      </c>
      <c r="I314" s="72">
        <v>91</v>
      </c>
      <c r="J314" s="70">
        <v>0.12</v>
      </c>
      <c r="K314" s="70">
        <v>0.06</v>
      </c>
      <c r="L314" s="190"/>
      <c r="M314" s="72">
        <v>528563040</v>
      </c>
      <c r="N314" s="72">
        <v>558563040</v>
      </c>
      <c r="O314" s="72">
        <v>304550000</v>
      </c>
      <c r="P314" s="72">
        <v>276600000</v>
      </c>
      <c r="Q314" s="73">
        <f t="shared" si="31"/>
        <v>0.54523836736494413</v>
      </c>
      <c r="R314" s="73">
        <f t="shared" si="32"/>
        <v>0.49519925271102794</v>
      </c>
      <c r="S314" s="95">
        <v>42773</v>
      </c>
      <c r="T314" s="95">
        <v>43100</v>
      </c>
      <c r="U314" s="75" t="s">
        <v>402</v>
      </c>
      <c r="V314" s="102"/>
    </row>
    <row r="315" spans="1:22" ht="54" x14ac:dyDescent="0.25">
      <c r="A315" s="61">
        <v>4143</v>
      </c>
      <c r="B315" s="117"/>
      <c r="C315" s="144" t="s">
        <v>36</v>
      </c>
      <c r="D315" s="159" t="s">
        <v>825</v>
      </c>
      <c r="E315" s="118">
        <v>2040003</v>
      </c>
      <c r="F315" s="76" t="s">
        <v>826</v>
      </c>
      <c r="G315" s="74" t="s">
        <v>827</v>
      </c>
      <c r="H315" s="75" t="s">
        <v>828</v>
      </c>
      <c r="I315" s="72" t="s">
        <v>826</v>
      </c>
      <c r="J315" s="70" t="s">
        <v>41</v>
      </c>
      <c r="K315" s="70">
        <v>0</v>
      </c>
      <c r="L315" s="145">
        <f>IF(N315&gt;0,K315,"na")</f>
        <v>0</v>
      </c>
      <c r="M315" s="72">
        <v>0</v>
      </c>
      <c r="N315" s="72">
        <v>110000000</v>
      </c>
      <c r="O315" s="72">
        <v>109450000</v>
      </c>
      <c r="P315" s="72">
        <v>0</v>
      </c>
      <c r="Q315" s="73">
        <f t="shared" si="31"/>
        <v>0.995</v>
      </c>
      <c r="R315" s="73">
        <f t="shared" si="32"/>
        <v>0</v>
      </c>
      <c r="S315" s="95">
        <v>42818</v>
      </c>
      <c r="T315" s="95">
        <v>43100</v>
      </c>
      <c r="U315" s="75" t="s">
        <v>394</v>
      </c>
      <c r="V315" s="107"/>
    </row>
    <row r="316" spans="1:22" x14ac:dyDescent="0.25">
      <c r="A316" s="61">
        <v>4143</v>
      </c>
      <c r="B316" s="117"/>
      <c r="C316" s="123" t="s">
        <v>36</v>
      </c>
      <c r="D316" s="96" t="s">
        <v>829</v>
      </c>
      <c r="E316" s="118">
        <v>2047316</v>
      </c>
      <c r="F316" s="76"/>
      <c r="G316" s="199"/>
      <c r="H316" s="199"/>
      <c r="I316" s="199">
        <v>100</v>
      </c>
      <c r="J316" s="217">
        <f>SUM(J317:J318)</f>
        <v>1</v>
      </c>
      <c r="K316" s="218">
        <f>SUM(K317:K318)</f>
        <v>0</v>
      </c>
      <c r="L316" s="125">
        <f>IF(N316&gt;0,K316,"na")</f>
        <v>0</v>
      </c>
      <c r="M316" s="72">
        <v>0</v>
      </c>
      <c r="N316" s="72">
        <v>1273460010</v>
      </c>
      <c r="O316" s="72">
        <v>0</v>
      </c>
      <c r="P316" s="72">
        <v>0</v>
      </c>
      <c r="Q316" s="73">
        <f t="shared" si="31"/>
        <v>0</v>
      </c>
      <c r="R316" s="73">
        <f t="shared" si="32"/>
        <v>0</v>
      </c>
      <c r="S316" s="219">
        <v>0</v>
      </c>
      <c r="T316" s="219">
        <v>0</v>
      </c>
      <c r="U316" s="199"/>
      <c r="V316" s="96" t="s">
        <v>746</v>
      </c>
    </row>
    <row r="317" spans="1:22" ht="67.5" x14ac:dyDescent="0.25">
      <c r="A317" s="61"/>
      <c r="B317" s="117"/>
      <c r="C317" s="128"/>
      <c r="D317" s="102"/>
      <c r="E317" s="118" t="s">
        <v>830</v>
      </c>
      <c r="F317" s="76"/>
      <c r="G317" s="74" t="s">
        <v>831</v>
      </c>
      <c r="H317" s="74" t="s">
        <v>832</v>
      </c>
      <c r="I317" s="72">
        <v>100</v>
      </c>
      <c r="J317" s="70">
        <v>0.45</v>
      </c>
      <c r="K317" s="220">
        <v>0</v>
      </c>
      <c r="L317" s="130"/>
      <c r="M317" s="72">
        <v>0</v>
      </c>
      <c r="N317" s="72">
        <v>1273460010</v>
      </c>
      <c r="O317" s="72">
        <v>0</v>
      </c>
      <c r="P317" s="72">
        <v>0</v>
      </c>
      <c r="Q317" s="73">
        <f t="shared" si="31"/>
        <v>0</v>
      </c>
      <c r="R317" s="73">
        <f t="shared" si="32"/>
        <v>0</v>
      </c>
      <c r="S317" s="219">
        <v>0</v>
      </c>
      <c r="T317" s="219">
        <v>0</v>
      </c>
      <c r="U317" s="75" t="s">
        <v>833</v>
      </c>
      <c r="V317" s="102"/>
    </row>
    <row r="318" spans="1:22" ht="40.5" x14ac:dyDescent="0.25">
      <c r="A318" s="61"/>
      <c r="B318" s="117"/>
      <c r="C318" s="132"/>
      <c r="D318" s="107"/>
      <c r="E318" s="118" t="s">
        <v>834</v>
      </c>
      <c r="F318" s="76"/>
      <c r="G318" s="74" t="s">
        <v>835</v>
      </c>
      <c r="H318" s="74" t="s">
        <v>836</v>
      </c>
      <c r="I318" s="72">
        <v>100</v>
      </c>
      <c r="J318" s="70">
        <v>0.55000000000000004</v>
      </c>
      <c r="K318" s="220">
        <v>0</v>
      </c>
      <c r="L318" s="134"/>
      <c r="M318" s="72">
        <v>0</v>
      </c>
      <c r="N318" s="72">
        <v>0</v>
      </c>
      <c r="O318" s="72">
        <v>0</v>
      </c>
      <c r="P318" s="72">
        <v>0</v>
      </c>
      <c r="Q318" s="73">
        <f t="shared" si="31"/>
        <v>0</v>
      </c>
      <c r="R318" s="73">
        <f t="shared" si="32"/>
        <v>0</v>
      </c>
      <c r="S318" s="219"/>
      <c r="T318" s="219"/>
      <c r="U318" s="75"/>
      <c r="V318" s="107"/>
    </row>
    <row r="319" spans="1:22" ht="25.5" x14ac:dyDescent="0.25">
      <c r="A319" s="61"/>
      <c r="B319" s="61">
        <v>41040030010</v>
      </c>
      <c r="C319" s="61" t="s">
        <v>34</v>
      </c>
      <c r="D319" s="109" t="s">
        <v>837</v>
      </c>
      <c r="E319" s="115"/>
      <c r="F319" s="88">
        <v>3</v>
      </c>
      <c r="G319" s="86"/>
      <c r="H319" s="87"/>
      <c r="I319" s="108"/>
      <c r="J319" s="46"/>
      <c r="K319" s="221"/>
      <c r="L319" s="47"/>
      <c r="M319" s="108"/>
      <c r="N319" s="108"/>
      <c r="O319" s="108"/>
      <c r="P319" s="108"/>
      <c r="Q319" s="46"/>
      <c r="R319" s="46"/>
      <c r="S319" s="109"/>
      <c r="T319" s="109"/>
      <c r="U319" s="87"/>
      <c r="V319" s="156"/>
    </row>
    <row r="320" spans="1:22" x14ac:dyDescent="0.25">
      <c r="A320" s="122">
        <v>4143</v>
      </c>
      <c r="B320" s="117"/>
      <c r="C320" s="123" t="s">
        <v>36</v>
      </c>
      <c r="D320" s="124" t="s">
        <v>838</v>
      </c>
      <c r="E320" s="118">
        <v>2040166</v>
      </c>
      <c r="F320" s="76"/>
      <c r="G320" s="74"/>
      <c r="H320" s="75"/>
      <c r="I320" s="72">
        <f>SUM(I321:I325)</f>
        <v>639</v>
      </c>
      <c r="J320" s="70">
        <f>SUM(J321:J325)</f>
        <v>1</v>
      </c>
      <c r="K320" s="70">
        <f>SUM(K321:K325)</f>
        <v>0</v>
      </c>
      <c r="L320" s="125">
        <f>IF(N320&gt;0,K320,"na")</f>
        <v>0</v>
      </c>
      <c r="M320" s="72">
        <f>SUM(M321:M325)</f>
        <v>60000000</v>
      </c>
      <c r="N320" s="72">
        <f>SUM(N321:N325)</f>
        <v>60000000</v>
      </c>
      <c r="O320" s="72">
        <f>SUM(O321:O325)</f>
        <v>0</v>
      </c>
      <c r="P320" s="72">
        <f>SUM(P321:P325)</f>
        <v>0</v>
      </c>
      <c r="Q320" s="73">
        <f t="shared" ref="Q320:Q325" si="33">IF(N320=0,0,O320/N320)</f>
        <v>0</v>
      </c>
      <c r="R320" s="73">
        <f t="shared" ref="R320:R325" si="34">IF(N320=0,0,P320/N320)</f>
        <v>0</v>
      </c>
      <c r="S320" s="74"/>
      <c r="T320" s="74"/>
      <c r="U320" s="75" t="s">
        <v>448</v>
      </c>
      <c r="V320" s="96" t="s">
        <v>98</v>
      </c>
    </row>
    <row r="321" spans="1:22" ht="67.5" x14ac:dyDescent="0.25">
      <c r="A321" s="127"/>
      <c r="B321" s="117"/>
      <c r="C321" s="128"/>
      <c r="D321" s="129"/>
      <c r="E321" s="118" t="s">
        <v>839</v>
      </c>
      <c r="F321" s="76"/>
      <c r="G321" s="74" t="s">
        <v>840</v>
      </c>
      <c r="H321" s="75" t="s">
        <v>841</v>
      </c>
      <c r="I321" s="72">
        <v>3</v>
      </c>
      <c r="J321" s="70">
        <v>0.4</v>
      </c>
      <c r="K321" s="70">
        <v>0</v>
      </c>
      <c r="L321" s="130"/>
      <c r="M321" s="72">
        <v>29730000</v>
      </c>
      <c r="N321" s="72">
        <v>29730000</v>
      </c>
      <c r="O321" s="72">
        <v>0</v>
      </c>
      <c r="P321" s="72">
        <v>0</v>
      </c>
      <c r="Q321" s="73">
        <f t="shared" si="33"/>
        <v>0</v>
      </c>
      <c r="R321" s="73">
        <f t="shared" si="34"/>
        <v>0</v>
      </c>
      <c r="S321" s="74"/>
      <c r="T321" s="74"/>
      <c r="U321" s="75"/>
      <c r="V321" s="102"/>
    </row>
    <row r="322" spans="1:22" ht="54" x14ac:dyDescent="0.25">
      <c r="A322" s="127"/>
      <c r="B322" s="117"/>
      <c r="C322" s="128"/>
      <c r="D322" s="129"/>
      <c r="E322" s="118" t="s">
        <v>842</v>
      </c>
      <c r="F322" s="76"/>
      <c r="G322" s="74" t="s">
        <v>843</v>
      </c>
      <c r="H322" s="75" t="s">
        <v>844</v>
      </c>
      <c r="I322" s="72">
        <v>30</v>
      </c>
      <c r="J322" s="70">
        <v>0.15</v>
      </c>
      <c r="K322" s="70">
        <v>0</v>
      </c>
      <c r="L322" s="130"/>
      <c r="M322" s="72">
        <v>11500000</v>
      </c>
      <c r="N322" s="72">
        <v>11500000</v>
      </c>
      <c r="O322" s="72">
        <v>0</v>
      </c>
      <c r="P322" s="72">
        <v>0</v>
      </c>
      <c r="Q322" s="73">
        <f t="shared" si="33"/>
        <v>0</v>
      </c>
      <c r="R322" s="73">
        <f t="shared" si="34"/>
        <v>0</v>
      </c>
      <c r="S322" s="74"/>
      <c r="T322" s="74"/>
      <c r="U322" s="75"/>
      <c r="V322" s="102"/>
    </row>
    <row r="323" spans="1:22" ht="54" x14ac:dyDescent="0.25">
      <c r="A323" s="127"/>
      <c r="B323" s="117"/>
      <c r="C323" s="128"/>
      <c r="D323" s="129"/>
      <c r="E323" s="118" t="s">
        <v>845</v>
      </c>
      <c r="F323" s="76"/>
      <c r="G323" s="74" t="s">
        <v>846</v>
      </c>
      <c r="H323" s="75" t="s">
        <v>847</v>
      </c>
      <c r="I323" s="72">
        <v>600</v>
      </c>
      <c r="J323" s="70">
        <v>0.2</v>
      </c>
      <c r="K323" s="70">
        <v>0</v>
      </c>
      <c r="L323" s="130"/>
      <c r="M323" s="72">
        <v>11000000</v>
      </c>
      <c r="N323" s="72">
        <v>11000000</v>
      </c>
      <c r="O323" s="72">
        <v>0</v>
      </c>
      <c r="P323" s="72">
        <v>0</v>
      </c>
      <c r="Q323" s="73">
        <f t="shared" si="33"/>
        <v>0</v>
      </c>
      <c r="R323" s="73">
        <f t="shared" si="34"/>
        <v>0</v>
      </c>
      <c r="S323" s="74"/>
      <c r="T323" s="74"/>
      <c r="U323" s="75"/>
      <c r="V323" s="102"/>
    </row>
    <row r="324" spans="1:22" ht="54" x14ac:dyDescent="0.25">
      <c r="A324" s="127"/>
      <c r="B324" s="117"/>
      <c r="C324" s="128"/>
      <c r="D324" s="129"/>
      <c r="E324" s="118" t="s">
        <v>848</v>
      </c>
      <c r="F324" s="76"/>
      <c r="G324" s="74" t="s">
        <v>849</v>
      </c>
      <c r="H324" s="222" t="s">
        <v>850</v>
      </c>
      <c r="I324" s="72">
        <v>3</v>
      </c>
      <c r="J324" s="70">
        <v>0.15</v>
      </c>
      <c r="K324" s="70">
        <v>0</v>
      </c>
      <c r="L324" s="130"/>
      <c r="M324" s="72">
        <v>7500000</v>
      </c>
      <c r="N324" s="72">
        <v>7500000</v>
      </c>
      <c r="O324" s="72">
        <v>0</v>
      </c>
      <c r="P324" s="72">
        <v>0</v>
      </c>
      <c r="Q324" s="73">
        <f t="shared" si="33"/>
        <v>0</v>
      </c>
      <c r="R324" s="73">
        <f t="shared" si="34"/>
        <v>0</v>
      </c>
      <c r="S324" s="74"/>
      <c r="T324" s="74"/>
      <c r="U324" s="75"/>
      <c r="V324" s="102"/>
    </row>
    <row r="325" spans="1:22" ht="81" x14ac:dyDescent="0.25">
      <c r="A325" s="131"/>
      <c r="B325" s="117"/>
      <c r="C325" s="132"/>
      <c r="D325" s="133"/>
      <c r="E325" s="118" t="s">
        <v>851</v>
      </c>
      <c r="F325" s="76"/>
      <c r="G325" s="74" t="s">
        <v>852</v>
      </c>
      <c r="H325" s="75" t="s">
        <v>853</v>
      </c>
      <c r="I325" s="210">
        <v>3</v>
      </c>
      <c r="J325" s="197">
        <v>0.1</v>
      </c>
      <c r="K325" s="70">
        <v>0</v>
      </c>
      <c r="L325" s="134"/>
      <c r="M325" s="72">
        <v>270000</v>
      </c>
      <c r="N325" s="72">
        <v>270000</v>
      </c>
      <c r="O325" s="72">
        <v>0</v>
      </c>
      <c r="P325" s="72">
        <v>0</v>
      </c>
      <c r="Q325" s="73">
        <f t="shared" si="33"/>
        <v>0</v>
      </c>
      <c r="R325" s="73">
        <f t="shared" si="34"/>
        <v>0</v>
      </c>
      <c r="S325" s="74"/>
      <c r="T325" s="74"/>
      <c r="U325" s="75"/>
      <c r="V325" s="107"/>
    </row>
    <row r="326" spans="1:22" ht="38.25" x14ac:dyDescent="0.25">
      <c r="A326" s="61"/>
      <c r="B326" s="61">
        <v>41040030011</v>
      </c>
      <c r="C326" s="61" t="s">
        <v>34</v>
      </c>
      <c r="D326" s="109" t="s">
        <v>854</v>
      </c>
      <c r="E326" s="152"/>
      <c r="F326" s="223"/>
      <c r="G326" s="146"/>
      <c r="H326" s="146"/>
      <c r="I326" s="216"/>
      <c r="J326" s="148"/>
      <c r="K326" s="221"/>
      <c r="L326" s="170"/>
      <c r="M326" s="150"/>
      <c r="N326" s="150"/>
      <c r="O326" s="150"/>
      <c r="P326" s="150"/>
      <c r="Q326" s="149"/>
      <c r="R326" s="149"/>
      <c r="S326" s="151"/>
      <c r="T326" s="151"/>
      <c r="U326" s="224"/>
      <c r="V326" s="225"/>
    </row>
    <row r="327" spans="1:22" x14ac:dyDescent="0.25">
      <c r="A327" s="122">
        <v>4143</v>
      </c>
      <c r="B327" s="117"/>
      <c r="C327" s="123" t="s">
        <v>36</v>
      </c>
      <c r="D327" s="124" t="s">
        <v>855</v>
      </c>
      <c r="E327" s="226">
        <v>2040160</v>
      </c>
      <c r="F327" s="227">
        <v>50</v>
      </c>
      <c r="G327" s="228"/>
      <c r="H327" s="229"/>
      <c r="I327" s="230">
        <v>30</v>
      </c>
      <c r="J327" s="197">
        <f>SUM(J328:J329)</f>
        <v>1</v>
      </c>
      <c r="K327" s="197">
        <f>SUM(K328:K329)</f>
        <v>0.15</v>
      </c>
      <c r="L327" s="125">
        <f>IF(N327&gt;0,K327,"na")</f>
        <v>0.15</v>
      </c>
      <c r="M327" s="72">
        <f>SUM(M328:M329)</f>
        <v>550000000</v>
      </c>
      <c r="N327" s="72">
        <f>SUM(N328:N329)</f>
        <v>550000000</v>
      </c>
      <c r="O327" s="72">
        <f>SUM(O328:O329)</f>
        <v>70700000</v>
      </c>
      <c r="P327" s="72">
        <f>SUM(P328,P329)</f>
        <v>30300000</v>
      </c>
      <c r="Q327" s="73">
        <f>IF(N327=0,0,O327/N327)</f>
        <v>0.12854545454545455</v>
      </c>
      <c r="R327" s="73">
        <f>IF(N327=0,0,P327/N327)</f>
        <v>5.5090909090909093E-2</v>
      </c>
      <c r="S327" s="74"/>
      <c r="T327" s="74"/>
      <c r="U327" s="75"/>
      <c r="V327" s="191" t="s">
        <v>98</v>
      </c>
    </row>
    <row r="328" spans="1:22" ht="81" x14ac:dyDescent="0.25">
      <c r="A328" s="127"/>
      <c r="B328" s="117"/>
      <c r="C328" s="128"/>
      <c r="D328" s="129"/>
      <c r="E328" s="226" t="s">
        <v>856</v>
      </c>
      <c r="F328" s="227"/>
      <c r="G328" s="63" t="s">
        <v>857</v>
      </c>
      <c r="H328" s="63" t="s">
        <v>858</v>
      </c>
      <c r="I328" s="210">
        <v>30</v>
      </c>
      <c r="J328" s="231">
        <v>0.5</v>
      </c>
      <c r="K328" s="158">
        <v>0.15</v>
      </c>
      <c r="L328" s="130"/>
      <c r="M328" s="72">
        <v>125000000</v>
      </c>
      <c r="N328" s="72">
        <v>125000000</v>
      </c>
      <c r="O328" s="72">
        <v>70700000</v>
      </c>
      <c r="P328" s="72">
        <v>30300000</v>
      </c>
      <c r="Q328" s="73">
        <f>IF(N328=0,0,O328/N328)</f>
        <v>0.56559999999999999</v>
      </c>
      <c r="R328" s="73">
        <f>IF(N328=0,0,P328/N328)</f>
        <v>0.2424</v>
      </c>
      <c r="S328" s="95">
        <v>42804</v>
      </c>
      <c r="T328" s="95">
        <v>43100</v>
      </c>
      <c r="U328" s="75" t="s">
        <v>394</v>
      </c>
      <c r="V328" s="191"/>
    </row>
    <row r="329" spans="1:22" ht="81" x14ac:dyDescent="0.25">
      <c r="A329" s="131"/>
      <c r="B329" s="117"/>
      <c r="C329" s="132"/>
      <c r="D329" s="133"/>
      <c r="E329" s="232" t="s">
        <v>859</v>
      </c>
      <c r="F329" s="227"/>
      <c r="G329" s="233" t="s">
        <v>860</v>
      </c>
      <c r="H329" s="234" t="s">
        <v>861</v>
      </c>
      <c r="I329" s="235">
        <v>30</v>
      </c>
      <c r="J329" s="231">
        <v>0.5</v>
      </c>
      <c r="K329" s="158">
        <v>0</v>
      </c>
      <c r="L329" s="134"/>
      <c r="M329" s="72">
        <v>425000000</v>
      </c>
      <c r="N329" s="72">
        <v>425000000</v>
      </c>
      <c r="O329" s="72">
        <v>0</v>
      </c>
      <c r="P329" s="72">
        <v>0</v>
      </c>
      <c r="Q329" s="73">
        <f>IF(N329=0,0,O329/N329)</f>
        <v>0</v>
      </c>
      <c r="R329" s="73">
        <f>IF(N329=0,0,P329/N329)</f>
        <v>0</v>
      </c>
      <c r="S329" s="74"/>
      <c r="T329" s="74"/>
      <c r="U329" s="75"/>
      <c r="V329" s="191"/>
    </row>
    <row r="330" spans="1:22" ht="33" x14ac:dyDescent="0.25">
      <c r="A330" s="61"/>
      <c r="B330" s="53" t="s">
        <v>862</v>
      </c>
      <c r="C330" s="53" t="s">
        <v>32</v>
      </c>
      <c r="D330" s="86" t="s">
        <v>863</v>
      </c>
      <c r="E330" s="115"/>
      <c r="F330" s="88"/>
      <c r="G330" s="183"/>
      <c r="H330" s="184"/>
      <c r="I330" s="108"/>
      <c r="J330" s="46"/>
      <c r="K330" s="46"/>
      <c r="L330" s="47"/>
      <c r="M330" s="108"/>
      <c r="N330" s="108"/>
      <c r="O330" s="108"/>
      <c r="P330" s="108"/>
      <c r="Q330" s="46"/>
      <c r="R330" s="46"/>
      <c r="S330" s="109"/>
      <c r="T330" s="109"/>
      <c r="U330" s="87"/>
      <c r="V330" s="88"/>
    </row>
    <row r="331" spans="1:22" ht="25.5" x14ac:dyDescent="0.25">
      <c r="A331" s="61"/>
      <c r="B331" s="61">
        <v>41040040002</v>
      </c>
      <c r="C331" s="61" t="s">
        <v>34</v>
      </c>
      <c r="D331" s="109" t="s">
        <v>864</v>
      </c>
      <c r="E331" s="115"/>
      <c r="F331" s="88">
        <v>999</v>
      </c>
      <c r="G331" s="86"/>
      <c r="H331" s="87"/>
      <c r="I331" s="108"/>
      <c r="J331" s="46"/>
      <c r="K331" s="46"/>
      <c r="L331" s="47"/>
      <c r="M331" s="108"/>
      <c r="N331" s="108"/>
      <c r="O331" s="108"/>
      <c r="P331" s="108"/>
      <c r="Q331" s="46"/>
      <c r="R331" s="46"/>
      <c r="S331" s="109"/>
      <c r="T331" s="109"/>
      <c r="U331" s="87"/>
      <c r="V331" s="223"/>
    </row>
    <row r="332" spans="1:22" x14ac:dyDescent="0.25">
      <c r="A332" s="122">
        <v>4143</v>
      </c>
      <c r="B332" s="117"/>
      <c r="C332" s="123" t="s">
        <v>36</v>
      </c>
      <c r="D332" s="124" t="s">
        <v>865</v>
      </c>
      <c r="E332" s="118">
        <v>2040079</v>
      </c>
      <c r="F332" s="76"/>
      <c r="G332" s="74"/>
      <c r="H332" s="74"/>
      <c r="I332" s="72">
        <v>1019</v>
      </c>
      <c r="J332" s="70">
        <v>0</v>
      </c>
      <c r="K332" s="70">
        <f>SUM(K333:K335)</f>
        <v>0</v>
      </c>
      <c r="L332" s="125" t="str">
        <f>IF(N332&gt;0,K332,"na")</f>
        <v>na</v>
      </c>
      <c r="M332" s="72">
        <f>SUM(M333:M335)</f>
        <v>600000000</v>
      </c>
      <c r="N332" s="72">
        <f>SUM(N333:N335)</f>
        <v>0</v>
      </c>
      <c r="O332" s="72">
        <f>SUM(O333:O335)</f>
        <v>0</v>
      </c>
      <c r="P332" s="72">
        <f>SUM(P333:P335)</f>
        <v>0</v>
      </c>
      <c r="Q332" s="73">
        <f t="shared" ref="Q332:Q342" si="35">IF(N332=0,0,O332/N332)</f>
        <v>0</v>
      </c>
      <c r="R332" s="73">
        <f t="shared" ref="R332:R342" si="36">IF(N332=0,0,P332/N332)</f>
        <v>0</v>
      </c>
      <c r="S332" s="74"/>
      <c r="T332" s="74"/>
      <c r="U332" s="75"/>
      <c r="V332" s="96" t="s">
        <v>98</v>
      </c>
    </row>
    <row r="333" spans="1:22" ht="67.5" x14ac:dyDescent="0.25">
      <c r="A333" s="127"/>
      <c r="B333" s="117"/>
      <c r="C333" s="128"/>
      <c r="D333" s="129"/>
      <c r="E333" s="118" t="s">
        <v>866</v>
      </c>
      <c r="F333" s="76"/>
      <c r="G333" s="74" t="s">
        <v>867</v>
      </c>
      <c r="H333" s="74" t="s">
        <v>868</v>
      </c>
      <c r="I333" s="72">
        <v>845</v>
      </c>
      <c r="J333" s="70">
        <v>0</v>
      </c>
      <c r="K333" s="70">
        <v>0</v>
      </c>
      <c r="L333" s="130"/>
      <c r="M333" s="72">
        <v>455369000</v>
      </c>
      <c r="N333" s="72">
        <v>0</v>
      </c>
      <c r="O333" s="72">
        <v>0</v>
      </c>
      <c r="P333" s="72">
        <v>0</v>
      </c>
      <c r="Q333" s="73">
        <f t="shared" si="35"/>
        <v>0</v>
      </c>
      <c r="R333" s="73">
        <f t="shared" si="36"/>
        <v>0</v>
      </c>
      <c r="S333" s="74"/>
      <c r="T333" s="74"/>
      <c r="U333" s="75" t="s">
        <v>869</v>
      </c>
      <c r="V333" s="102"/>
    </row>
    <row r="334" spans="1:22" ht="40.5" x14ac:dyDescent="0.25">
      <c r="A334" s="127"/>
      <c r="B334" s="117"/>
      <c r="C334" s="128"/>
      <c r="D334" s="129"/>
      <c r="E334" s="118" t="s">
        <v>870</v>
      </c>
      <c r="F334" s="76"/>
      <c r="G334" s="74" t="s">
        <v>871</v>
      </c>
      <c r="H334" s="74" t="s">
        <v>872</v>
      </c>
      <c r="I334" s="72">
        <v>154</v>
      </c>
      <c r="J334" s="70">
        <v>0</v>
      </c>
      <c r="K334" s="70">
        <v>0</v>
      </c>
      <c r="L334" s="130"/>
      <c r="M334" s="72">
        <v>101486000</v>
      </c>
      <c r="N334" s="72">
        <v>0</v>
      </c>
      <c r="O334" s="72">
        <v>0</v>
      </c>
      <c r="P334" s="72">
        <v>0</v>
      </c>
      <c r="Q334" s="73">
        <f t="shared" si="35"/>
        <v>0</v>
      </c>
      <c r="R334" s="73">
        <f t="shared" si="36"/>
        <v>0</v>
      </c>
      <c r="S334" s="74"/>
      <c r="T334" s="74"/>
      <c r="U334" s="75"/>
      <c r="V334" s="102"/>
    </row>
    <row r="335" spans="1:22" ht="81" x14ac:dyDescent="0.25">
      <c r="A335" s="131"/>
      <c r="B335" s="117"/>
      <c r="C335" s="132"/>
      <c r="D335" s="133"/>
      <c r="E335" s="118" t="s">
        <v>873</v>
      </c>
      <c r="F335" s="76"/>
      <c r="G335" s="74" t="s">
        <v>874</v>
      </c>
      <c r="H335" s="74" t="s">
        <v>875</v>
      </c>
      <c r="I335" s="72">
        <v>20</v>
      </c>
      <c r="J335" s="70">
        <v>0</v>
      </c>
      <c r="K335" s="70">
        <v>0</v>
      </c>
      <c r="L335" s="134"/>
      <c r="M335" s="72">
        <v>43145000</v>
      </c>
      <c r="N335" s="72">
        <v>0</v>
      </c>
      <c r="O335" s="72">
        <v>0</v>
      </c>
      <c r="P335" s="72">
        <v>0</v>
      </c>
      <c r="Q335" s="73">
        <f t="shared" si="35"/>
        <v>0</v>
      </c>
      <c r="R335" s="73">
        <f t="shared" si="36"/>
        <v>0</v>
      </c>
      <c r="S335" s="74"/>
      <c r="T335" s="74"/>
      <c r="U335" s="75"/>
      <c r="V335" s="107"/>
    </row>
    <row r="336" spans="1:22" x14ac:dyDescent="0.25">
      <c r="A336" s="122">
        <v>4143</v>
      </c>
      <c r="B336" s="117"/>
      <c r="C336" s="123" t="s">
        <v>36</v>
      </c>
      <c r="D336" s="124" t="s">
        <v>876</v>
      </c>
      <c r="E336" s="118">
        <v>2047301</v>
      </c>
      <c r="F336" s="76"/>
      <c r="G336" s="74"/>
      <c r="H336" s="74"/>
      <c r="I336" s="72">
        <f>SUM(I337:I339)</f>
        <v>846</v>
      </c>
      <c r="J336" s="70">
        <f>SUM(J337:J339)</f>
        <v>1</v>
      </c>
      <c r="K336" s="70">
        <f>SUM(K337:K339)</f>
        <v>0.03</v>
      </c>
      <c r="L336" s="125">
        <f>IF(N336&gt;0,K336,"na")</f>
        <v>0.03</v>
      </c>
      <c r="M336" s="72">
        <v>0</v>
      </c>
      <c r="N336" s="72">
        <f>SUM(N337:N339)</f>
        <v>600000000</v>
      </c>
      <c r="O336" s="72">
        <v>439355000</v>
      </c>
      <c r="P336" s="72">
        <v>22000000</v>
      </c>
      <c r="Q336" s="73">
        <f t="shared" si="35"/>
        <v>0.73225833333333334</v>
      </c>
      <c r="R336" s="73">
        <f t="shared" si="36"/>
        <v>3.6666666666666667E-2</v>
      </c>
      <c r="S336" s="74"/>
      <c r="T336" s="74"/>
      <c r="U336" s="75"/>
      <c r="V336" s="96" t="s">
        <v>98</v>
      </c>
    </row>
    <row r="337" spans="1:22" ht="54" x14ac:dyDescent="0.25">
      <c r="A337" s="127"/>
      <c r="B337" s="117"/>
      <c r="C337" s="128"/>
      <c r="D337" s="129"/>
      <c r="E337" s="118" t="s">
        <v>877</v>
      </c>
      <c r="F337" s="76"/>
      <c r="G337" s="74" t="s">
        <v>878</v>
      </c>
      <c r="H337" s="74" t="s">
        <v>879</v>
      </c>
      <c r="I337" s="72">
        <v>691</v>
      </c>
      <c r="J337" s="70">
        <v>0.76</v>
      </c>
      <c r="K337" s="70">
        <v>0</v>
      </c>
      <c r="L337" s="130"/>
      <c r="M337" s="72">
        <v>0</v>
      </c>
      <c r="N337" s="72">
        <v>455369000</v>
      </c>
      <c r="O337" s="72">
        <v>27500000</v>
      </c>
      <c r="P337" s="72">
        <v>0</v>
      </c>
      <c r="Q337" s="73">
        <f t="shared" si="35"/>
        <v>6.0390584339294069E-2</v>
      </c>
      <c r="R337" s="73">
        <f t="shared" si="36"/>
        <v>0</v>
      </c>
      <c r="S337" s="95">
        <v>42823</v>
      </c>
      <c r="T337" s="95">
        <v>43100</v>
      </c>
      <c r="U337" s="75" t="s">
        <v>880</v>
      </c>
      <c r="V337" s="102"/>
    </row>
    <row r="338" spans="1:22" ht="54" x14ac:dyDescent="0.25">
      <c r="A338" s="127"/>
      <c r="B338" s="117"/>
      <c r="C338" s="128"/>
      <c r="D338" s="129"/>
      <c r="E338" s="118" t="s">
        <v>881</v>
      </c>
      <c r="F338" s="76"/>
      <c r="G338" s="74" t="s">
        <v>882</v>
      </c>
      <c r="H338" s="74" t="s">
        <v>883</v>
      </c>
      <c r="I338" s="72">
        <v>154</v>
      </c>
      <c r="J338" s="70">
        <v>0.17</v>
      </c>
      <c r="K338" s="70">
        <v>0</v>
      </c>
      <c r="L338" s="130"/>
      <c r="M338" s="72">
        <v>0</v>
      </c>
      <c r="N338" s="72">
        <v>101486000</v>
      </c>
      <c r="O338" s="72">
        <v>0</v>
      </c>
      <c r="P338" s="72">
        <v>0</v>
      </c>
      <c r="Q338" s="73">
        <f t="shared" si="35"/>
        <v>0</v>
      </c>
      <c r="R338" s="73">
        <f t="shared" si="36"/>
        <v>0</v>
      </c>
      <c r="S338" s="74"/>
      <c r="T338" s="74"/>
      <c r="U338" s="75" t="s">
        <v>880</v>
      </c>
      <c r="V338" s="102"/>
    </row>
    <row r="339" spans="1:22" ht="81" x14ac:dyDescent="0.25">
      <c r="A339" s="131"/>
      <c r="B339" s="117"/>
      <c r="C339" s="132"/>
      <c r="D339" s="133"/>
      <c r="E339" s="118" t="s">
        <v>884</v>
      </c>
      <c r="F339" s="76"/>
      <c r="G339" s="74" t="s">
        <v>885</v>
      </c>
      <c r="H339" s="74" t="s">
        <v>886</v>
      </c>
      <c r="I339" s="72">
        <v>1</v>
      </c>
      <c r="J339" s="70">
        <v>7.0000000000000007E-2</v>
      </c>
      <c r="K339" s="70">
        <v>0.03</v>
      </c>
      <c r="L339" s="134"/>
      <c r="M339" s="72">
        <v>0</v>
      </c>
      <c r="N339" s="72">
        <v>43145000</v>
      </c>
      <c r="O339" s="72">
        <v>0</v>
      </c>
      <c r="P339" s="72">
        <v>0</v>
      </c>
      <c r="Q339" s="73">
        <f t="shared" si="35"/>
        <v>0</v>
      </c>
      <c r="R339" s="73">
        <f t="shared" si="36"/>
        <v>0</v>
      </c>
      <c r="S339" s="74"/>
      <c r="T339" s="74"/>
      <c r="U339" s="75"/>
      <c r="V339" s="107"/>
    </row>
    <row r="340" spans="1:22" x14ac:dyDescent="0.25">
      <c r="A340" s="122">
        <v>4143</v>
      </c>
      <c r="B340" s="117"/>
      <c r="C340" s="123" t="s">
        <v>36</v>
      </c>
      <c r="D340" s="124" t="s">
        <v>887</v>
      </c>
      <c r="E340" s="118">
        <v>2040152</v>
      </c>
      <c r="F340" s="76"/>
      <c r="G340" s="74"/>
      <c r="H340" s="74"/>
      <c r="I340" s="72">
        <f>SUM(I341:I342)</f>
        <v>115</v>
      </c>
      <c r="J340" s="70">
        <f>SUM(J341:J342)</f>
        <v>1</v>
      </c>
      <c r="K340" s="70">
        <f>SUM(K341:K342)</f>
        <v>0</v>
      </c>
      <c r="L340" s="125">
        <f>IF(N340&gt;0,K340,"na")</f>
        <v>0</v>
      </c>
      <c r="M340" s="72">
        <v>0</v>
      </c>
      <c r="N340" s="72">
        <v>230000000</v>
      </c>
      <c r="O340" s="72">
        <v>0</v>
      </c>
      <c r="P340" s="72">
        <v>0</v>
      </c>
      <c r="Q340" s="73">
        <f t="shared" si="35"/>
        <v>0</v>
      </c>
      <c r="R340" s="73">
        <f t="shared" si="36"/>
        <v>0</v>
      </c>
      <c r="S340" s="74"/>
      <c r="T340" s="74"/>
      <c r="U340" s="75" t="s">
        <v>448</v>
      </c>
      <c r="V340" s="236" t="s">
        <v>98</v>
      </c>
    </row>
    <row r="341" spans="1:22" ht="81" x14ac:dyDescent="0.25">
      <c r="A341" s="127"/>
      <c r="B341" s="117"/>
      <c r="C341" s="128"/>
      <c r="D341" s="129"/>
      <c r="E341" s="118" t="s">
        <v>888</v>
      </c>
      <c r="F341" s="76"/>
      <c r="G341" s="74" t="s">
        <v>889</v>
      </c>
      <c r="H341" s="74" t="s">
        <v>890</v>
      </c>
      <c r="I341" s="72">
        <v>68</v>
      </c>
      <c r="J341" s="70">
        <v>0.57999999999999996</v>
      </c>
      <c r="K341" s="70">
        <v>0</v>
      </c>
      <c r="L341" s="130"/>
      <c r="M341" s="72">
        <v>0</v>
      </c>
      <c r="N341" s="72">
        <v>115000000</v>
      </c>
      <c r="O341" s="72">
        <v>0</v>
      </c>
      <c r="P341" s="72">
        <v>0</v>
      </c>
      <c r="Q341" s="73">
        <f t="shared" si="35"/>
        <v>0</v>
      </c>
      <c r="R341" s="73">
        <f t="shared" si="36"/>
        <v>0</v>
      </c>
      <c r="S341" s="74"/>
      <c r="T341" s="74"/>
      <c r="U341" s="75"/>
      <c r="V341" s="237"/>
    </row>
    <row r="342" spans="1:22" ht="81" x14ac:dyDescent="0.25">
      <c r="A342" s="131"/>
      <c r="B342" s="117"/>
      <c r="C342" s="132"/>
      <c r="D342" s="133"/>
      <c r="E342" s="118" t="s">
        <v>891</v>
      </c>
      <c r="F342" s="76"/>
      <c r="G342" s="74" t="s">
        <v>892</v>
      </c>
      <c r="H342" s="74" t="s">
        <v>893</v>
      </c>
      <c r="I342" s="72">
        <v>47</v>
      </c>
      <c r="J342" s="70">
        <v>0.42</v>
      </c>
      <c r="K342" s="70">
        <v>0</v>
      </c>
      <c r="L342" s="134"/>
      <c r="M342" s="72">
        <v>0</v>
      </c>
      <c r="N342" s="72">
        <v>115000000</v>
      </c>
      <c r="O342" s="72">
        <v>0</v>
      </c>
      <c r="P342" s="72">
        <v>0</v>
      </c>
      <c r="Q342" s="73">
        <f t="shared" si="35"/>
        <v>0</v>
      </c>
      <c r="R342" s="73">
        <f t="shared" si="36"/>
        <v>0</v>
      </c>
      <c r="S342" s="74"/>
      <c r="T342" s="74"/>
      <c r="U342" s="75"/>
      <c r="V342" s="237"/>
    </row>
    <row r="343" spans="1:22" ht="25.5" x14ac:dyDescent="0.25">
      <c r="A343" s="61"/>
      <c r="B343" s="61">
        <v>41040040003</v>
      </c>
      <c r="C343" s="61" t="s">
        <v>34</v>
      </c>
      <c r="D343" s="109" t="s">
        <v>894</v>
      </c>
      <c r="E343" s="115"/>
      <c r="F343" s="88">
        <v>20</v>
      </c>
      <c r="G343" s="86"/>
      <c r="H343" s="87"/>
      <c r="I343" s="108"/>
      <c r="J343" s="46"/>
      <c r="K343" s="46"/>
      <c r="L343" s="47"/>
      <c r="M343" s="108"/>
      <c r="N343" s="108"/>
      <c r="O343" s="108"/>
      <c r="P343" s="108"/>
      <c r="Q343" s="46"/>
      <c r="R343" s="46"/>
      <c r="S343" s="109"/>
      <c r="T343" s="109"/>
      <c r="U343" s="87"/>
      <c r="V343" s="223"/>
    </row>
    <row r="344" spans="1:22" x14ac:dyDescent="0.25">
      <c r="A344" s="122">
        <v>4143</v>
      </c>
      <c r="B344" s="117"/>
      <c r="C344" s="123" t="s">
        <v>36</v>
      </c>
      <c r="D344" s="124" t="s">
        <v>895</v>
      </c>
      <c r="E344" s="118">
        <v>2040144</v>
      </c>
      <c r="F344" s="76"/>
      <c r="G344" s="238"/>
      <c r="H344" s="75"/>
      <c r="I344" s="72">
        <f>SUM(I345:I347)</f>
        <v>41</v>
      </c>
      <c r="J344" s="70">
        <f>SUM(J345:J347)</f>
        <v>1</v>
      </c>
      <c r="K344" s="70">
        <f>SUM(K345:K347)</f>
        <v>0</v>
      </c>
      <c r="L344" s="125">
        <f>IF(N344&gt;0,K344,"na")</f>
        <v>0</v>
      </c>
      <c r="M344" s="72">
        <f>SUM(M345:M347)</f>
        <v>100000000</v>
      </c>
      <c r="N344" s="72">
        <f>SUM(N345:N347)</f>
        <v>100000000</v>
      </c>
      <c r="O344" s="72">
        <f>SUM(O345:O347)</f>
        <v>0</v>
      </c>
      <c r="P344" s="72">
        <f>SUM(P345:P347)</f>
        <v>0</v>
      </c>
      <c r="Q344" s="73">
        <f>IF(N344=0,0,O344/N344)</f>
        <v>0</v>
      </c>
      <c r="R344" s="73">
        <f>IF(N344=0,0,P344/N344)</f>
        <v>0</v>
      </c>
      <c r="S344" s="74">
        <v>0</v>
      </c>
      <c r="T344" s="74">
        <v>0</v>
      </c>
      <c r="U344" s="75" t="s">
        <v>448</v>
      </c>
      <c r="V344" s="96" t="s">
        <v>98</v>
      </c>
    </row>
    <row r="345" spans="1:22" ht="54" x14ac:dyDescent="0.25">
      <c r="A345" s="127"/>
      <c r="B345" s="117"/>
      <c r="C345" s="128"/>
      <c r="D345" s="129"/>
      <c r="E345" s="118" t="s">
        <v>896</v>
      </c>
      <c r="F345" s="76"/>
      <c r="G345" s="141" t="s">
        <v>897</v>
      </c>
      <c r="H345" s="75" t="s">
        <v>898</v>
      </c>
      <c r="I345" s="72">
        <v>20</v>
      </c>
      <c r="J345" s="70">
        <v>0.33</v>
      </c>
      <c r="K345" s="70">
        <v>0</v>
      </c>
      <c r="L345" s="130"/>
      <c r="M345" s="72">
        <v>5000000</v>
      </c>
      <c r="N345" s="72">
        <v>5000000</v>
      </c>
      <c r="O345" s="72">
        <v>0</v>
      </c>
      <c r="P345" s="72">
        <v>0</v>
      </c>
      <c r="Q345" s="73">
        <f>IF(N345=0,0,O345/N345)</f>
        <v>0</v>
      </c>
      <c r="R345" s="73">
        <f>IF(N345=0,0,P345/N345)</f>
        <v>0</v>
      </c>
      <c r="S345" s="74"/>
      <c r="T345" s="74"/>
      <c r="U345" s="75"/>
      <c r="V345" s="102"/>
    </row>
    <row r="346" spans="1:22" ht="27" x14ac:dyDescent="0.25">
      <c r="A346" s="127"/>
      <c r="B346" s="117"/>
      <c r="C346" s="128"/>
      <c r="D346" s="129"/>
      <c r="E346" s="118" t="s">
        <v>899</v>
      </c>
      <c r="F346" s="76"/>
      <c r="G346" s="74" t="s">
        <v>900</v>
      </c>
      <c r="H346" s="75" t="s">
        <v>901</v>
      </c>
      <c r="I346" s="72">
        <v>20</v>
      </c>
      <c r="J346" s="70">
        <v>0.33</v>
      </c>
      <c r="K346" s="70">
        <v>0</v>
      </c>
      <c r="L346" s="130"/>
      <c r="M346" s="72">
        <v>82000000</v>
      </c>
      <c r="N346" s="72">
        <v>82000000</v>
      </c>
      <c r="O346" s="72">
        <v>0</v>
      </c>
      <c r="P346" s="72">
        <v>0</v>
      </c>
      <c r="Q346" s="73">
        <f>IF(N346=0,0,O346/N346)</f>
        <v>0</v>
      </c>
      <c r="R346" s="73">
        <f>IF(N346=0,0,P346/N346)</f>
        <v>0</v>
      </c>
      <c r="S346" s="74"/>
      <c r="T346" s="74"/>
      <c r="U346" s="75"/>
      <c r="V346" s="102"/>
    </row>
    <row r="347" spans="1:22" ht="40.5" x14ac:dyDescent="0.25">
      <c r="A347" s="131"/>
      <c r="B347" s="117"/>
      <c r="C347" s="132"/>
      <c r="D347" s="133"/>
      <c r="E347" s="118" t="s">
        <v>902</v>
      </c>
      <c r="F347" s="76"/>
      <c r="G347" s="74" t="s">
        <v>903</v>
      </c>
      <c r="H347" s="75" t="s">
        <v>904</v>
      </c>
      <c r="I347" s="72">
        <v>1</v>
      </c>
      <c r="J347" s="70">
        <v>0.34</v>
      </c>
      <c r="K347" s="70">
        <v>0</v>
      </c>
      <c r="L347" s="134"/>
      <c r="M347" s="72">
        <v>13000000</v>
      </c>
      <c r="N347" s="72">
        <v>13000000</v>
      </c>
      <c r="O347" s="72">
        <v>0</v>
      </c>
      <c r="P347" s="72">
        <v>0</v>
      </c>
      <c r="Q347" s="73">
        <f>IF(N347=0,0,O347/N347)</f>
        <v>0</v>
      </c>
      <c r="R347" s="73">
        <f>IF(N347=0,0,P347/N347)</f>
        <v>0</v>
      </c>
      <c r="S347" s="74"/>
      <c r="T347" s="74"/>
      <c r="U347" s="75"/>
      <c r="V347" s="107"/>
    </row>
    <row r="348" spans="1:22" ht="25.5" x14ac:dyDescent="0.25">
      <c r="A348" s="61"/>
      <c r="B348" s="61">
        <v>41040040004</v>
      </c>
      <c r="C348" s="61" t="s">
        <v>34</v>
      </c>
      <c r="D348" s="109" t="s">
        <v>905</v>
      </c>
      <c r="E348" s="115"/>
      <c r="F348" s="88">
        <v>35</v>
      </c>
      <c r="G348" s="86"/>
      <c r="H348" s="87"/>
      <c r="I348" s="108"/>
      <c r="J348" s="46"/>
      <c r="K348" s="46"/>
      <c r="L348" s="47"/>
      <c r="M348" s="108"/>
      <c r="N348" s="108"/>
      <c r="O348" s="108"/>
      <c r="P348" s="108"/>
      <c r="Q348" s="46"/>
      <c r="R348" s="46"/>
      <c r="S348" s="109"/>
      <c r="T348" s="109"/>
      <c r="U348" s="87"/>
      <c r="V348" s="88"/>
    </row>
    <row r="349" spans="1:22" x14ac:dyDescent="0.25">
      <c r="A349" s="122">
        <v>4143</v>
      </c>
      <c r="B349" s="117"/>
      <c r="C349" s="96" t="s">
        <v>36</v>
      </c>
      <c r="D349" s="124" t="s">
        <v>906</v>
      </c>
      <c r="E349" s="118">
        <v>2039992</v>
      </c>
      <c r="F349" s="76"/>
      <c r="G349" s="74"/>
      <c r="H349" s="75"/>
      <c r="I349" s="72">
        <f>SUM(I350:I355)</f>
        <v>215</v>
      </c>
      <c r="J349" s="70">
        <f>SUM(J350:J355)</f>
        <v>0.97</v>
      </c>
      <c r="K349" s="70">
        <f>SUM(K350:K355)</f>
        <v>0</v>
      </c>
      <c r="L349" s="125">
        <f>IF(N349&gt;0,K349,"na")</f>
        <v>0</v>
      </c>
      <c r="M349" s="72">
        <f>SUM(M350:M355)</f>
        <v>550000000</v>
      </c>
      <c r="N349" s="72">
        <f>SUM(N350:N355)</f>
        <v>550000000</v>
      </c>
      <c r="O349" s="72">
        <f>SUM(O350:O355)</f>
        <v>0</v>
      </c>
      <c r="P349" s="72">
        <f>SUM(P350:P355)</f>
        <v>0</v>
      </c>
      <c r="Q349" s="73">
        <f t="shared" ref="Q349:Q355" si="37">IF(N349=0,0,O349/N349)</f>
        <v>0</v>
      </c>
      <c r="R349" s="73">
        <f t="shared" ref="R349:R355" si="38">IF(N349=0,0,P349/N349)</f>
        <v>0</v>
      </c>
      <c r="S349" s="74"/>
      <c r="T349" s="74"/>
      <c r="U349" s="75"/>
      <c r="V349" s="96" t="s">
        <v>98</v>
      </c>
    </row>
    <row r="350" spans="1:22" ht="27" x14ac:dyDescent="0.25">
      <c r="A350" s="127"/>
      <c r="B350" s="117"/>
      <c r="C350" s="102"/>
      <c r="D350" s="129"/>
      <c r="E350" s="118" t="s">
        <v>907</v>
      </c>
      <c r="F350" s="76"/>
      <c r="G350" s="75" t="s">
        <v>908</v>
      </c>
      <c r="H350" s="75" t="s">
        <v>909</v>
      </c>
      <c r="I350" s="118">
        <v>30</v>
      </c>
      <c r="J350" s="70">
        <v>0.15</v>
      </c>
      <c r="K350" s="137">
        <v>0</v>
      </c>
      <c r="L350" s="130"/>
      <c r="M350" s="72">
        <v>106289800</v>
      </c>
      <c r="N350" s="72">
        <v>106289800</v>
      </c>
      <c r="O350" s="72">
        <v>0</v>
      </c>
      <c r="P350" s="72">
        <v>0</v>
      </c>
      <c r="Q350" s="73">
        <f t="shared" si="37"/>
        <v>0</v>
      </c>
      <c r="R350" s="73">
        <f t="shared" si="38"/>
        <v>0</v>
      </c>
      <c r="S350" s="74"/>
      <c r="T350" s="74"/>
      <c r="U350" s="75" t="s">
        <v>242</v>
      </c>
      <c r="V350" s="102"/>
    </row>
    <row r="351" spans="1:22" ht="40.5" x14ac:dyDescent="0.25">
      <c r="A351" s="127"/>
      <c r="B351" s="117"/>
      <c r="C351" s="102"/>
      <c r="D351" s="129"/>
      <c r="E351" s="118" t="s">
        <v>910</v>
      </c>
      <c r="F351" s="76"/>
      <c r="G351" s="75" t="s">
        <v>911</v>
      </c>
      <c r="H351" s="75" t="s">
        <v>912</v>
      </c>
      <c r="I351" s="118">
        <v>1</v>
      </c>
      <c r="J351" s="70">
        <v>0.15</v>
      </c>
      <c r="K351" s="137">
        <v>0</v>
      </c>
      <c r="L351" s="130"/>
      <c r="M351" s="72">
        <v>97440000</v>
      </c>
      <c r="N351" s="72">
        <v>97440000</v>
      </c>
      <c r="O351" s="72">
        <v>0</v>
      </c>
      <c r="P351" s="72">
        <v>0</v>
      </c>
      <c r="Q351" s="73">
        <f t="shared" si="37"/>
        <v>0</v>
      </c>
      <c r="R351" s="73">
        <f t="shared" si="38"/>
        <v>0</v>
      </c>
      <c r="S351" s="74"/>
      <c r="T351" s="74"/>
      <c r="U351" s="75"/>
      <c r="V351" s="102"/>
    </row>
    <row r="352" spans="1:22" ht="67.5" x14ac:dyDescent="0.25">
      <c r="A352" s="127"/>
      <c r="B352" s="117"/>
      <c r="C352" s="102"/>
      <c r="D352" s="129"/>
      <c r="E352" s="118" t="s">
        <v>913</v>
      </c>
      <c r="F352" s="76"/>
      <c r="G352" s="75" t="s">
        <v>914</v>
      </c>
      <c r="H352" s="75" t="s">
        <v>915</v>
      </c>
      <c r="I352" s="118">
        <v>152</v>
      </c>
      <c r="J352" s="70">
        <v>0.45</v>
      </c>
      <c r="K352" s="137">
        <v>0</v>
      </c>
      <c r="L352" s="130"/>
      <c r="M352" s="72">
        <v>240000000</v>
      </c>
      <c r="N352" s="72">
        <v>240000000</v>
      </c>
      <c r="O352" s="72">
        <v>0</v>
      </c>
      <c r="P352" s="72">
        <v>0</v>
      </c>
      <c r="Q352" s="73">
        <f t="shared" si="37"/>
        <v>0</v>
      </c>
      <c r="R352" s="73">
        <f t="shared" si="38"/>
        <v>0</v>
      </c>
      <c r="S352" s="74"/>
      <c r="T352" s="74"/>
      <c r="U352" s="75"/>
      <c r="V352" s="102"/>
    </row>
    <row r="353" spans="1:22" ht="27" x14ac:dyDescent="0.25">
      <c r="A353" s="127"/>
      <c r="B353" s="117"/>
      <c r="C353" s="102"/>
      <c r="D353" s="129"/>
      <c r="E353" s="118" t="s">
        <v>916</v>
      </c>
      <c r="F353" s="76"/>
      <c r="G353" s="75" t="s">
        <v>917</v>
      </c>
      <c r="H353" s="75" t="s">
        <v>918</v>
      </c>
      <c r="I353" s="118">
        <v>1</v>
      </c>
      <c r="J353" s="70">
        <v>0.12</v>
      </c>
      <c r="K353" s="137">
        <v>0</v>
      </c>
      <c r="L353" s="130"/>
      <c r="M353" s="72">
        <v>63360000</v>
      </c>
      <c r="N353" s="72">
        <v>63360000</v>
      </c>
      <c r="O353" s="72">
        <v>0</v>
      </c>
      <c r="P353" s="72">
        <v>0</v>
      </c>
      <c r="Q353" s="73">
        <f t="shared" si="37"/>
        <v>0</v>
      </c>
      <c r="R353" s="73">
        <f t="shared" si="38"/>
        <v>0</v>
      </c>
      <c r="S353" s="74"/>
      <c r="T353" s="74"/>
      <c r="U353" s="75"/>
      <c r="V353" s="102"/>
    </row>
    <row r="354" spans="1:22" ht="27" x14ac:dyDescent="0.25">
      <c r="A354" s="127"/>
      <c r="B354" s="117"/>
      <c r="C354" s="102"/>
      <c r="D354" s="129"/>
      <c r="E354" s="118" t="s">
        <v>919</v>
      </c>
      <c r="F354" s="76"/>
      <c r="G354" s="75" t="s">
        <v>920</v>
      </c>
      <c r="H354" s="75" t="s">
        <v>921</v>
      </c>
      <c r="I354" s="118">
        <v>16</v>
      </c>
      <c r="J354" s="70">
        <v>0.08</v>
      </c>
      <c r="K354" s="137">
        <v>0</v>
      </c>
      <c r="L354" s="130"/>
      <c r="M354" s="72">
        <v>25760000</v>
      </c>
      <c r="N354" s="72">
        <v>25760000</v>
      </c>
      <c r="O354" s="72">
        <v>0</v>
      </c>
      <c r="P354" s="72">
        <v>0</v>
      </c>
      <c r="Q354" s="73">
        <f t="shared" si="37"/>
        <v>0</v>
      </c>
      <c r="R354" s="73">
        <f t="shared" si="38"/>
        <v>0</v>
      </c>
      <c r="S354" s="74"/>
      <c r="T354" s="74"/>
      <c r="U354" s="75"/>
      <c r="V354" s="102"/>
    </row>
    <row r="355" spans="1:22" ht="54" x14ac:dyDescent="0.25">
      <c r="A355" s="131"/>
      <c r="B355" s="117"/>
      <c r="C355" s="107"/>
      <c r="D355" s="133"/>
      <c r="E355" s="118" t="s">
        <v>922</v>
      </c>
      <c r="F355" s="76"/>
      <c r="G355" s="75" t="s">
        <v>923</v>
      </c>
      <c r="H355" s="75" t="s">
        <v>924</v>
      </c>
      <c r="I355" s="118">
        <v>15</v>
      </c>
      <c r="J355" s="70">
        <v>0.02</v>
      </c>
      <c r="K355" s="137">
        <v>0</v>
      </c>
      <c r="L355" s="134"/>
      <c r="M355" s="72">
        <v>17150200</v>
      </c>
      <c r="N355" s="72">
        <v>17150200</v>
      </c>
      <c r="O355" s="72">
        <v>0</v>
      </c>
      <c r="P355" s="72">
        <v>0</v>
      </c>
      <c r="Q355" s="73">
        <f t="shared" si="37"/>
        <v>0</v>
      </c>
      <c r="R355" s="73">
        <f t="shared" si="38"/>
        <v>0</v>
      </c>
      <c r="S355" s="74"/>
      <c r="T355" s="74"/>
      <c r="U355" s="75"/>
      <c r="V355" s="107"/>
    </row>
    <row r="356" spans="1:22" ht="25.5" x14ac:dyDescent="0.25">
      <c r="A356" s="61"/>
      <c r="B356" s="61">
        <v>41040040005</v>
      </c>
      <c r="C356" s="61" t="s">
        <v>34</v>
      </c>
      <c r="D356" s="109" t="s">
        <v>925</v>
      </c>
      <c r="E356" s="115"/>
      <c r="F356" s="88">
        <v>1500</v>
      </c>
      <c r="G356" s="86"/>
      <c r="H356" s="87"/>
      <c r="I356" s="108"/>
      <c r="J356" s="46"/>
      <c r="K356" s="46"/>
      <c r="L356" s="47"/>
      <c r="M356" s="108"/>
      <c r="N356" s="108"/>
      <c r="O356" s="108"/>
      <c r="P356" s="108"/>
      <c r="Q356" s="46"/>
      <c r="R356" s="46"/>
      <c r="S356" s="109"/>
      <c r="T356" s="109"/>
      <c r="U356" s="87"/>
      <c r="V356" s="88"/>
    </row>
    <row r="357" spans="1:22" x14ac:dyDescent="0.25">
      <c r="A357" s="122">
        <v>4143</v>
      </c>
      <c r="B357" s="117"/>
      <c r="C357" s="123" t="s">
        <v>36</v>
      </c>
      <c r="D357" s="124" t="s">
        <v>926</v>
      </c>
      <c r="E357" s="118">
        <v>2040129</v>
      </c>
      <c r="F357" s="192"/>
      <c r="G357" s="74"/>
      <c r="H357" s="75"/>
      <c r="I357" s="72">
        <f>SUM(I358:I359)</f>
        <v>150</v>
      </c>
      <c r="J357" s="70">
        <f>SUM(J358:J359)</f>
        <v>1</v>
      </c>
      <c r="K357" s="70">
        <f>SUM(K358:K359)</f>
        <v>0</v>
      </c>
      <c r="L357" s="125">
        <f>IF(N357&gt;0,K357,"na")</f>
        <v>0</v>
      </c>
      <c r="M357" s="72">
        <f>SUM(M358:M359)</f>
        <v>100000000</v>
      </c>
      <c r="N357" s="72">
        <f>SUM(N358:N359)</f>
        <v>100000000</v>
      </c>
      <c r="O357" s="72">
        <f>SUM(O358:O359)</f>
        <v>0</v>
      </c>
      <c r="P357" s="72">
        <f>SUM(P358:P359)</f>
        <v>0</v>
      </c>
      <c r="Q357" s="73">
        <f>IF(N357=0,0,O357/N357)</f>
        <v>0</v>
      </c>
      <c r="R357" s="73">
        <f>IF(N357=0,0,P357/N357)</f>
        <v>0</v>
      </c>
      <c r="S357" s="74"/>
      <c r="T357" s="74"/>
      <c r="U357" s="75"/>
      <c r="V357" s="96" t="s">
        <v>98</v>
      </c>
    </row>
    <row r="358" spans="1:22" ht="54" x14ac:dyDescent="0.25">
      <c r="A358" s="127"/>
      <c r="B358" s="117"/>
      <c r="C358" s="128"/>
      <c r="D358" s="129"/>
      <c r="E358" s="118" t="s">
        <v>927</v>
      </c>
      <c r="F358" s="76"/>
      <c r="G358" s="74" t="s">
        <v>928</v>
      </c>
      <c r="H358" s="76" t="s">
        <v>929</v>
      </c>
      <c r="I358" s="118">
        <v>100</v>
      </c>
      <c r="J358" s="70">
        <v>0.8</v>
      </c>
      <c r="K358" s="137">
        <v>0</v>
      </c>
      <c r="L358" s="130"/>
      <c r="M358" s="72">
        <v>70000000</v>
      </c>
      <c r="N358" s="72">
        <v>70000000</v>
      </c>
      <c r="O358" s="72">
        <v>0</v>
      </c>
      <c r="P358" s="72">
        <v>0</v>
      </c>
      <c r="Q358" s="73">
        <f>IF(N358=0,0,O358/N358)</f>
        <v>0</v>
      </c>
      <c r="R358" s="73">
        <f>IF(N358=0,0,P358/N358)</f>
        <v>0</v>
      </c>
      <c r="S358" s="74"/>
      <c r="T358" s="74"/>
      <c r="U358" s="75" t="s">
        <v>930</v>
      </c>
      <c r="V358" s="102"/>
    </row>
    <row r="359" spans="1:22" ht="40.5" x14ac:dyDescent="0.25">
      <c r="A359" s="131"/>
      <c r="B359" s="117"/>
      <c r="C359" s="132"/>
      <c r="D359" s="133"/>
      <c r="E359" s="118" t="s">
        <v>931</v>
      </c>
      <c r="F359" s="76"/>
      <c r="G359" s="74" t="s">
        <v>932</v>
      </c>
      <c r="H359" s="76" t="s">
        <v>933</v>
      </c>
      <c r="I359" s="118">
        <v>50</v>
      </c>
      <c r="J359" s="70">
        <v>0.2</v>
      </c>
      <c r="K359" s="137">
        <v>0</v>
      </c>
      <c r="L359" s="134"/>
      <c r="M359" s="72">
        <v>30000000</v>
      </c>
      <c r="N359" s="72">
        <v>30000000</v>
      </c>
      <c r="O359" s="72">
        <v>0</v>
      </c>
      <c r="P359" s="72">
        <v>0</v>
      </c>
      <c r="Q359" s="73">
        <f>IF(N359=0,0,O359/N359)</f>
        <v>0</v>
      </c>
      <c r="R359" s="73">
        <f>IF(N359=0,0,P359/N359)</f>
        <v>0</v>
      </c>
      <c r="S359" s="74"/>
      <c r="T359" s="74"/>
      <c r="U359" s="75"/>
      <c r="V359" s="102"/>
    </row>
    <row r="360" spans="1:22" x14ac:dyDescent="0.25">
      <c r="A360" s="61"/>
      <c r="B360" s="61">
        <v>41040040006</v>
      </c>
      <c r="C360" s="53" t="s">
        <v>34</v>
      </c>
      <c r="D360" s="86" t="s">
        <v>934</v>
      </c>
      <c r="E360" s="115"/>
      <c r="F360" s="88"/>
      <c r="G360" s="86"/>
      <c r="H360" s="87"/>
      <c r="I360" s="108"/>
      <c r="J360" s="46"/>
      <c r="K360" s="46"/>
      <c r="L360" s="47"/>
      <c r="M360" s="108"/>
      <c r="N360" s="108"/>
      <c r="O360" s="108"/>
      <c r="P360" s="108"/>
      <c r="Q360" s="46"/>
      <c r="R360" s="46"/>
      <c r="S360" s="109"/>
      <c r="T360" s="109"/>
      <c r="U360" s="87"/>
      <c r="V360" s="182"/>
    </row>
    <row r="361" spans="1:22" ht="67.5" x14ac:dyDescent="0.25">
      <c r="A361" s="61">
        <v>4143</v>
      </c>
      <c r="B361" s="117"/>
      <c r="C361" s="117" t="s">
        <v>36</v>
      </c>
      <c r="D361" s="74" t="s">
        <v>935</v>
      </c>
      <c r="E361" s="118">
        <v>2040131</v>
      </c>
      <c r="F361" s="76">
        <v>15</v>
      </c>
      <c r="G361" s="74" t="s">
        <v>936</v>
      </c>
      <c r="H361" s="75" t="s">
        <v>937</v>
      </c>
      <c r="I361" s="72">
        <v>1</v>
      </c>
      <c r="J361" s="70">
        <v>1</v>
      </c>
      <c r="K361" s="70">
        <v>0</v>
      </c>
      <c r="L361" s="71">
        <f>IF(N361&gt;0,K361,"na")</f>
        <v>0</v>
      </c>
      <c r="M361" s="72">
        <v>50000000</v>
      </c>
      <c r="N361" s="72">
        <v>50000000</v>
      </c>
      <c r="O361" s="72">
        <v>0</v>
      </c>
      <c r="P361" s="72">
        <v>0</v>
      </c>
      <c r="Q361" s="73">
        <f>IF(N361=0,0,O361/N361)</f>
        <v>0</v>
      </c>
      <c r="R361" s="73">
        <f>IF(N361=0,0,P361/N361)</f>
        <v>0</v>
      </c>
      <c r="S361" s="74"/>
      <c r="T361" s="74"/>
      <c r="U361" s="75" t="s">
        <v>930</v>
      </c>
      <c r="V361" s="212" t="s">
        <v>98</v>
      </c>
    </row>
    <row r="362" spans="1:22" x14ac:dyDescent="0.25">
      <c r="A362" s="122">
        <v>4143</v>
      </c>
      <c r="B362" s="117"/>
      <c r="C362" s="123" t="s">
        <v>36</v>
      </c>
      <c r="D362" s="96" t="s">
        <v>938</v>
      </c>
      <c r="E362" s="118">
        <v>2047307</v>
      </c>
      <c r="F362" s="76">
        <v>20</v>
      </c>
      <c r="G362" s="74"/>
      <c r="H362" s="75"/>
      <c r="I362" s="72"/>
      <c r="J362" s="70">
        <f>SUM(J363:J366)</f>
        <v>1</v>
      </c>
      <c r="K362" s="70">
        <f>SUM(K363:K366)</f>
        <v>0</v>
      </c>
      <c r="L362" s="125">
        <f>IF(N362&gt;0,K362,"na")</f>
        <v>0</v>
      </c>
      <c r="M362" s="72">
        <f>SUM(M363:M366)</f>
        <v>0</v>
      </c>
      <c r="N362" s="72">
        <f>SUM(N363:N366)</f>
        <v>430486400</v>
      </c>
      <c r="O362" s="72">
        <f>SUM(O363:O366)</f>
        <v>0</v>
      </c>
      <c r="P362" s="72">
        <f>SUM(P363:P366)</f>
        <v>0</v>
      </c>
      <c r="Q362" s="73">
        <f>IF(N362=0,0,O362/N362)</f>
        <v>0</v>
      </c>
      <c r="R362" s="73">
        <f>IF(N362=0,0,P362/N362)</f>
        <v>0</v>
      </c>
      <c r="S362" s="74"/>
      <c r="T362" s="74"/>
      <c r="U362" s="75" t="s">
        <v>460</v>
      </c>
      <c r="V362" s="96" t="s">
        <v>98</v>
      </c>
    </row>
    <row r="363" spans="1:22" ht="40.5" x14ac:dyDescent="0.25">
      <c r="A363" s="127"/>
      <c r="B363" s="117"/>
      <c r="C363" s="128"/>
      <c r="D363" s="102"/>
      <c r="E363" s="118" t="s">
        <v>939</v>
      </c>
      <c r="F363" s="76"/>
      <c r="G363" s="74" t="s">
        <v>940</v>
      </c>
      <c r="H363" s="75" t="s">
        <v>941</v>
      </c>
      <c r="I363" s="72">
        <v>20</v>
      </c>
      <c r="J363" s="70">
        <v>0.65</v>
      </c>
      <c r="K363" s="70">
        <v>0</v>
      </c>
      <c r="L363" s="130"/>
      <c r="M363" s="72">
        <v>0</v>
      </c>
      <c r="N363" s="72">
        <v>290686400</v>
      </c>
      <c r="O363" s="72">
        <v>0</v>
      </c>
      <c r="P363" s="72">
        <v>0</v>
      </c>
      <c r="Q363" s="73">
        <f>IF(N363=0,0,O363/N363)</f>
        <v>0</v>
      </c>
      <c r="R363" s="73">
        <f>IF(N363=0,0,P363/N363)</f>
        <v>0</v>
      </c>
      <c r="S363" s="74"/>
      <c r="T363" s="74"/>
      <c r="U363" s="75"/>
      <c r="V363" s="102"/>
    </row>
    <row r="364" spans="1:22" ht="40.5" x14ac:dyDescent="0.25">
      <c r="A364" s="127"/>
      <c r="B364" s="117"/>
      <c r="C364" s="128"/>
      <c r="D364" s="102"/>
      <c r="E364" s="118" t="s">
        <v>942</v>
      </c>
      <c r="F364" s="76"/>
      <c r="G364" s="74" t="s">
        <v>943</v>
      </c>
      <c r="H364" s="75" t="s">
        <v>944</v>
      </c>
      <c r="I364" s="72">
        <v>20</v>
      </c>
      <c r="J364" s="70">
        <v>0.27</v>
      </c>
      <c r="K364" s="70">
        <v>0</v>
      </c>
      <c r="L364" s="130"/>
      <c r="M364" s="72">
        <v>0</v>
      </c>
      <c r="N364" s="72">
        <v>124800000</v>
      </c>
      <c r="O364" s="72">
        <v>0</v>
      </c>
      <c r="P364" s="72">
        <v>0</v>
      </c>
      <c r="Q364" s="73">
        <f>IF(N364=0,0,O364/N364)</f>
        <v>0</v>
      </c>
      <c r="R364" s="73">
        <f>IF(N364=0,0,P364/N364)</f>
        <v>0</v>
      </c>
      <c r="S364" s="74"/>
      <c r="T364" s="74"/>
      <c r="U364" s="75"/>
      <c r="V364" s="102"/>
    </row>
    <row r="365" spans="1:22" ht="27" x14ac:dyDescent="0.25">
      <c r="A365" s="131"/>
      <c r="B365" s="117"/>
      <c r="C365" s="132"/>
      <c r="D365" s="107"/>
      <c r="E365" s="118" t="s">
        <v>945</v>
      </c>
      <c r="F365" s="76"/>
      <c r="G365" s="74" t="s">
        <v>946</v>
      </c>
      <c r="H365" s="75" t="s">
        <v>947</v>
      </c>
      <c r="I365" s="72">
        <v>20</v>
      </c>
      <c r="J365" s="70">
        <v>0.08</v>
      </c>
      <c r="K365" s="70">
        <v>0</v>
      </c>
      <c r="L365" s="134"/>
      <c r="M365" s="72">
        <v>0</v>
      </c>
      <c r="N365" s="72">
        <v>15000000</v>
      </c>
      <c r="O365" s="72">
        <v>0</v>
      </c>
      <c r="P365" s="72">
        <v>0</v>
      </c>
      <c r="Q365" s="73">
        <f>IF(N365=0,0,O365/N365)</f>
        <v>0</v>
      </c>
      <c r="R365" s="73">
        <f>IF(N365=0,0,P365/N365)</f>
        <v>0</v>
      </c>
      <c r="S365" s="74"/>
      <c r="T365" s="74"/>
      <c r="U365" s="75"/>
      <c r="V365" s="102"/>
    </row>
    <row r="366" spans="1:22" x14ac:dyDescent="0.25">
      <c r="A366" s="61"/>
      <c r="B366" s="61">
        <v>41040040007</v>
      </c>
      <c r="C366" s="61" t="s">
        <v>34</v>
      </c>
      <c r="D366" s="109" t="s">
        <v>948</v>
      </c>
      <c r="E366" s="118"/>
      <c r="F366" s="88"/>
      <c r="G366" s="74"/>
      <c r="H366" s="75"/>
      <c r="I366" s="108"/>
      <c r="J366" s="70"/>
      <c r="K366" s="70"/>
      <c r="L366" s="214"/>
      <c r="M366" s="72"/>
      <c r="N366" s="72"/>
      <c r="O366" s="72"/>
      <c r="P366" s="72"/>
      <c r="Q366" s="70"/>
      <c r="R366" s="70"/>
      <c r="S366" s="109"/>
      <c r="T366" s="109"/>
      <c r="U366" s="87"/>
      <c r="V366" s="107"/>
    </row>
    <row r="367" spans="1:22" x14ac:dyDescent="0.25">
      <c r="A367" s="61"/>
      <c r="B367" s="61">
        <v>41040040008</v>
      </c>
      <c r="C367" s="61" t="s">
        <v>34</v>
      </c>
      <c r="D367" s="109" t="s">
        <v>949</v>
      </c>
      <c r="E367" s="115"/>
      <c r="F367" s="239">
        <v>0.25</v>
      </c>
      <c r="G367" s="86"/>
      <c r="H367" s="87"/>
      <c r="I367" s="108"/>
      <c r="J367" s="46"/>
      <c r="K367" s="46"/>
      <c r="L367" s="47"/>
      <c r="M367" s="108"/>
      <c r="N367" s="108"/>
      <c r="O367" s="108"/>
      <c r="P367" s="108"/>
      <c r="Q367" s="46"/>
      <c r="R367" s="46"/>
      <c r="S367" s="109"/>
      <c r="T367" s="109"/>
      <c r="U367" s="87"/>
      <c r="V367" s="223"/>
    </row>
    <row r="368" spans="1:22" x14ac:dyDescent="0.25">
      <c r="A368" s="122">
        <v>4143</v>
      </c>
      <c r="B368" s="117"/>
      <c r="C368" s="123" t="s">
        <v>36</v>
      </c>
      <c r="D368" s="124" t="s">
        <v>950</v>
      </c>
      <c r="E368" s="118">
        <v>2040145</v>
      </c>
      <c r="F368" s="76"/>
      <c r="G368" s="74"/>
      <c r="H368" s="75"/>
      <c r="I368" s="72">
        <f>SUM(I369:I371)</f>
        <v>10</v>
      </c>
      <c r="J368" s="70">
        <f>SUM(J369:J371)</f>
        <v>1</v>
      </c>
      <c r="K368" s="70">
        <f>SUM(K369:K371)</f>
        <v>0</v>
      </c>
      <c r="L368" s="125">
        <f>IF(N368&gt;0,K368,"na")</f>
        <v>0</v>
      </c>
      <c r="M368" s="72">
        <f>SUM(M369:M371)</f>
        <v>50000000</v>
      </c>
      <c r="N368" s="72">
        <f>SUM(N369:N371)</f>
        <v>50000000</v>
      </c>
      <c r="O368" s="72">
        <f>SUM(O369:O371)</f>
        <v>0</v>
      </c>
      <c r="P368" s="72">
        <f>SUM(P369:P371)</f>
        <v>0</v>
      </c>
      <c r="Q368" s="73">
        <f>IF(N368=0,0,O368/N368)</f>
        <v>0</v>
      </c>
      <c r="R368" s="73">
        <f>IF(N368=0,0,P368/N368)</f>
        <v>0</v>
      </c>
      <c r="S368" s="74"/>
      <c r="T368" s="74"/>
      <c r="U368" s="75" t="s">
        <v>448</v>
      </c>
      <c r="V368" s="96" t="s">
        <v>98</v>
      </c>
    </row>
    <row r="369" spans="1:22" ht="40.5" x14ac:dyDescent="0.25">
      <c r="A369" s="127"/>
      <c r="B369" s="117"/>
      <c r="C369" s="128"/>
      <c r="D369" s="129"/>
      <c r="E369" s="118" t="s">
        <v>951</v>
      </c>
      <c r="F369" s="76"/>
      <c r="G369" s="74" t="s">
        <v>952</v>
      </c>
      <c r="H369" s="75" t="s">
        <v>953</v>
      </c>
      <c r="I369" s="72">
        <v>6</v>
      </c>
      <c r="J369" s="70">
        <v>0.24</v>
      </c>
      <c r="K369" s="70">
        <v>0</v>
      </c>
      <c r="L369" s="130"/>
      <c r="M369" s="72">
        <v>12000000</v>
      </c>
      <c r="N369" s="72">
        <v>12000000</v>
      </c>
      <c r="O369" s="72">
        <v>0</v>
      </c>
      <c r="P369" s="72">
        <v>0</v>
      </c>
      <c r="Q369" s="73">
        <f>IF(N369=0,0,O369/N369)</f>
        <v>0</v>
      </c>
      <c r="R369" s="73">
        <f>IF(N369=0,0,P369/N369)</f>
        <v>0</v>
      </c>
      <c r="S369" s="74"/>
      <c r="T369" s="74"/>
      <c r="U369" s="75"/>
      <c r="V369" s="102"/>
    </row>
    <row r="370" spans="1:22" ht="54" x14ac:dyDescent="0.25">
      <c r="A370" s="127"/>
      <c r="B370" s="117"/>
      <c r="C370" s="128"/>
      <c r="D370" s="129"/>
      <c r="E370" s="118" t="s">
        <v>954</v>
      </c>
      <c r="F370" s="76"/>
      <c r="G370" s="74" t="s">
        <v>955</v>
      </c>
      <c r="H370" s="75" t="s">
        <v>956</v>
      </c>
      <c r="I370" s="72">
        <v>3</v>
      </c>
      <c r="J370" s="70">
        <v>0.09</v>
      </c>
      <c r="K370" s="70">
        <v>0</v>
      </c>
      <c r="L370" s="130"/>
      <c r="M370" s="72">
        <v>4749500</v>
      </c>
      <c r="N370" s="72">
        <v>4749500</v>
      </c>
      <c r="O370" s="72">
        <v>0</v>
      </c>
      <c r="P370" s="72">
        <v>0</v>
      </c>
      <c r="Q370" s="73">
        <f>IF(N370=0,0,O370/N370)</f>
        <v>0</v>
      </c>
      <c r="R370" s="73">
        <f>IF(N370=0,0,P370/N370)</f>
        <v>0</v>
      </c>
      <c r="S370" s="74"/>
      <c r="T370" s="74"/>
      <c r="U370" s="75"/>
      <c r="V370" s="102"/>
    </row>
    <row r="371" spans="1:22" ht="54" x14ac:dyDescent="0.25">
      <c r="A371" s="131"/>
      <c r="B371" s="117"/>
      <c r="C371" s="132"/>
      <c r="D371" s="133"/>
      <c r="E371" s="118" t="s">
        <v>957</v>
      </c>
      <c r="F371" s="76"/>
      <c r="G371" s="74" t="s">
        <v>958</v>
      </c>
      <c r="H371" s="75" t="s">
        <v>959</v>
      </c>
      <c r="I371" s="72">
        <v>1</v>
      </c>
      <c r="J371" s="70">
        <v>0.67</v>
      </c>
      <c r="K371" s="70">
        <v>0</v>
      </c>
      <c r="L371" s="134"/>
      <c r="M371" s="72">
        <v>33250500</v>
      </c>
      <c r="N371" s="72">
        <v>33250500</v>
      </c>
      <c r="O371" s="72">
        <v>0</v>
      </c>
      <c r="P371" s="72">
        <v>0</v>
      </c>
      <c r="Q371" s="73">
        <f>IF(N371=0,0,O371/N371)</f>
        <v>0</v>
      </c>
      <c r="R371" s="73">
        <f>IF(N371=0,0,P371/N371)</f>
        <v>0</v>
      </c>
      <c r="S371" s="74"/>
      <c r="T371" s="74"/>
      <c r="U371" s="75"/>
      <c r="V371" s="107"/>
    </row>
    <row r="372" spans="1:22" x14ac:dyDescent="0.25">
      <c r="A372" s="61"/>
      <c r="B372" s="53" t="s">
        <v>960</v>
      </c>
      <c r="C372" s="53" t="s">
        <v>29</v>
      </c>
      <c r="D372" s="86" t="s">
        <v>961</v>
      </c>
      <c r="E372" s="115"/>
      <c r="F372" s="88"/>
      <c r="G372" s="86"/>
      <c r="H372" s="87"/>
      <c r="I372" s="108"/>
      <c r="J372" s="46"/>
      <c r="K372" s="46"/>
      <c r="L372" s="47"/>
      <c r="M372" s="108"/>
      <c r="N372" s="108"/>
      <c r="O372" s="108"/>
      <c r="P372" s="108"/>
      <c r="Q372" s="46"/>
      <c r="R372" s="46"/>
      <c r="S372" s="109"/>
      <c r="T372" s="109"/>
      <c r="U372" s="87"/>
      <c r="V372" s="88"/>
    </row>
    <row r="373" spans="1:22" x14ac:dyDescent="0.25">
      <c r="A373" s="61"/>
      <c r="B373" s="53" t="s">
        <v>962</v>
      </c>
      <c r="C373" s="53" t="s">
        <v>32</v>
      </c>
      <c r="D373" s="86" t="s">
        <v>963</v>
      </c>
      <c r="E373" s="115"/>
      <c r="F373" s="88"/>
      <c r="G373" s="86"/>
      <c r="H373" s="87"/>
      <c r="I373" s="108"/>
      <c r="J373" s="46"/>
      <c r="K373" s="46"/>
      <c r="L373" s="47"/>
      <c r="M373" s="108"/>
      <c r="N373" s="108"/>
      <c r="O373" s="108"/>
      <c r="P373" s="108"/>
      <c r="Q373" s="46"/>
      <c r="R373" s="46"/>
      <c r="S373" s="109"/>
      <c r="T373" s="109"/>
      <c r="U373" s="87"/>
      <c r="V373" s="88"/>
    </row>
    <row r="374" spans="1:22" ht="25.5" x14ac:dyDescent="0.25">
      <c r="A374" s="61"/>
      <c r="B374" s="61">
        <v>41060020006</v>
      </c>
      <c r="C374" s="61" t="s">
        <v>34</v>
      </c>
      <c r="D374" s="109" t="s">
        <v>964</v>
      </c>
      <c r="E374" s="115"/>
      <c r="F374" s="160">
        <v>193513</v>
      </c>
      <c r="G374" s="86"/>
      <c r="H374" s="87"/>
      <c r="I374" s="108"/>
      <c r="J374" s="46"/>
      <c r="K374" s="46"/>
      <c r="L374" s="47"/>
      <c r="M374" s="108"/>
      <c r="N374" s="108"/>
      <c r="O374" s="108"/>
      <c r="P374" s="108"/>
      <c r="Q374" s="240"/>
      <c r="R374" s="240"/>
      <c r="S374" s="109"/>
      <c r="T374" s="109"/>
      <c r="U374" s="87"/>
      <c r="V374" s="88"/>
    </row>
    <row r="375" spans="1:22" x14ac:dyDescent="0.25">
      <c r="A375" s="122">
        <v>4143</v>
      </c>
      <c r="B375" s="117"/>
      <c r="C375" s="123" t="s">
        <v>36</v>
      </c>
      <c r="D375" s="124" t="s">
        <v>965</v>
      </c>
      <c r="E375" s="118">
        <v>2040045</v>
      </c>
      <c r="F375" s="76"/>
      <c r="G375" s="74"/>
      <c r="H375" s="75"/>
      <c r="I375" s="72">
        <f>SUM(I376:I378)</f>
        <v>193414</v>
      </c>
      <c r="J375" s="70">
        <f>SUM(J376:J378)</f>
        <v>1</v>
      </c>
      <c r="K375" s="70">
        <f>SUM(K376:K378)</f>
        <v>0.84850000000000003</v>
      </c>
      <c r="L375" s="125">
        <f>IF(N375&gt;0,K375,"na")</f>
        <v>0.84850000000000003</v>
      </c>
      <c r="M375" s="72">
        <f>SUM(M376:M378)</f>
        <v>19607077476</v>
      </c>
      <c r="N375" s="72">
        <f>SUM(N376:N378)</f>
        <v>51480899614</v>
      </c>
      <c r="O375" s="72">
        <f>SUM(O376:O378)</f>
        <v>24915920000</v>
      </c>
      <c r="P375" s="72">
        <f>SUM(P376:P378)</f>
        <v>12109470236</v>
      </c>
      <c r="Q375" s="73">
        <f>IF(N375=0,0,O375/N375)</f>
        <v>0.4839837723664065</v>
      </c>
      <c r="R375" s="73">
        <f>IF(N375=0,0,P375/N375)</f>
        <v>0.23522258404176924</v>
      </c>
      <c r="S375" s="74"/>
      <c r="T375" s="74"/>
      <c r="U375" s="75"/>
      <c r="V375" s="96" t="s">
        <v>112</v>
      </c>
    </row>
    <row r="376" spans="1:22" ht="40.5" x14ac:dyDescent="0.25">
      <c r="A376" s="127"/>
      <c r="B376" s="117"/>
      <c r="C376" s="128"/>
      <c r="D376" s="129"/>
      <c r="E376" s="118" t="s">
        <v>966</v>
      </c>
      <c r="F376" s="76"/>
      <c r="G376" s="74" t="s">
        <v>967</v>
      </c>
      <c r="H376" s="75" t="s">
        <v>968</v>
      </c>
      <c r="I376" s="72">
        <v>166315</v>
      </c>
      <c r="J376" s="70">
        <v>0.5</v>
      </c>
      <c r="K376" s="70">
        <v>0.48849999999999999</v>
      </c>
      <c r="L376" s="130"/>
      <c r="M376" s="72">
        <v>10738060916</v>
      </c>
      <c r="N376" s="72">
        <v>39298413774</v>
      </c>
      <c r="O376" s="72">
        <v>21107702352</v>
      </c>
      <c r="P376" s="72">
        <v>11625970236</v>
      </c>
      <c r="Q376" s="73">
        <f>IF(N376=0,0,O376/N376)</f>
        <v>0.53711334186126736</v>
      </c>
      <c r="R376" s="73">
        <f>IF(N376=0,0,P376/N376)</f>
        <v>0.29583815527159502</v>
      </c>
      <c r="S376" s="95">
        <v>42766</v>
      </c>
      <c r="T376" s="95">
        <v>43100</v>
      </c>
      <c r="U376" s="75" t="s">
        <v>969</v>
      </c>
      <c r="V376" s="102"/>
    </row>
    <row r="377" spans="1:22" ht="40.5" x14ac:dyDescent="0.25">
      <c r="A377" s="127"/>
      <c r="B377" s="117"/>
      <c r="C377" s="128"/>
      <c r="D377" s="129"/>
      <c r="E377" s="118" t="s">
        <v>970</v>
      </c>
      <c r="F377" s="76"/>
      <c r="G377" s="74" t="s">
        <v>971</v>
      </c>
      <c r="H377" s="75" t="s">
        <v>972</v>
      </c>
      <c r="I377" s="72">
        <v>27098</v>
      </c>
      <c r="J377" s="70">
        <v>0.3</v>
      </c>
      <c r="K377" s="70">
        <v>0.16</v>
      </c>
      <c r="L377" s="130"/>
      <c r="M377" s="72">
        <v>6869016560</v>
      </c>
      <c r="N377" s="72">
        <v>10182485840</v>
      </c>
      <c r="O377" s="72">
        <v>3216217648</v>
      </c>
      <c r="P377" s="72">
        <v>0</v>
      </c>
      <c r="Q377" s="73">
        <f>IF(N377=0,0,O377/N377)</f>
        <v>0.31585780707552646</v>
      </c>
      <c r="R377" s="73">
        <f>IF(N377=0,0,P377/N377)</f>
        <v>0</v>
      </c>
      <c r="S377" s="95">
        <v>42794</v>
      </c>
      <c r="T377" s="95">
        <v>43100</v>
      </c>
      <c r="U377" s="75" t="s">
        <v>973</v>
      </c>
      <c r="V377" s="102"/>
    </row>
    <row r="378" spans="1:22" ht="67.5" x14ac:dyDescent="0.25">
      <c r="A378" s="131"/>
      <c r="B378" s="117"/>
      <c r="C378" s="132"/>
      <c r="D378" s="133"/>
      <c r="E378" s="118" t="s">
        <v>974</v>
      </c>
      <c r="F378" s="76"/>
      <c r="G378" s="74" t="s">
        <v>975</v>
      </c>
      <c r="H378" s="75" t="s">
        <v>976</v>
      </c>
      <c r="I378" s="72">
        <v>1</v>
      </c>
      <c r="J378" s="70">
        <v>0.2</v>
      </c>
      <c r="K378" s="70">
        <v>0.2</v>
      </c>
      <c r="L378" s="134"/>
      <c r="M378" s="72">
        <v>2000000000</v>
      </c>
      <c r="N378" s="72">
        <v>2000000000</v>
      </c>
      <c r="O378" s="72">
        <v>592000000</v>
      </c>
      <c r="P378" s="72">
        <v>483500000</v>
      </c>
      <c r="Q378" s="73">
        <f>IF(N378=0,0,O378/N378)</f>
        <v>0.29599999999999999</v>
      </c>
      <c r="R378" s="73">
        <f>IF(N378=0,0,P378/N378)</f>
        <v>0.24174999999999999</v>
      </c>
      <c r="S378" s="95">
        <v>42763</v>
      </c>
      <c r="T378" s="95">
        <v>43100</v>
      </c>
      <c r="U378" s="75" t="s">
        <v>977</v>
      </c>
      <c r="V378" s="107"/>
    </row>
    <row r="379" spans="1:22" x14ac:dyDescent="0.25">
      <c r="A379" s="61"/>
      <c r="B379" s="241">
        <v>43</v>
      </c>
      <c r="C379" s="241" t="s">
        <v>26</v>
      </c>
      <c r="D379" s="242" t="s">
        <v>978</v>
      </c>
      <c r="E379" s="115"/>
      <c r="F379" s="88"/>
      <c r="G379" s="86"/>
      <c r="H379" s="87"/>
      <c r="I379" s="108"/>
      <c r="J379" s="46"/>
      <c r="K379" s="46"/>
      <c r="L379" s="47"/>
      <c r="M379" s="108"/>
      <c r="N379" s="108"/>
      <c r="O379" s="108"/>
      <c r="P379" s="108"/>
      <c r="Q379" s="46"/>
      <c r="R379" s="46"/>
      <c r="S379" s="109"/>
      <c r="T379" s="109"/>
      <c r="U379" s="87"/>
      <c r="V379" s="88"/>
    </row>
    <row r="380" spans="1:22" x14ac:dyDescent="0.25">
      <c r="A380" s="61"/>
      <c r="B380" s="53" t="s">
        <v>979</v>
      </c>
      <c r="C380" s="53" t="s">
        <v>29</v>
      </c>
      <c r="D380" s="86" t="s">
        <v>980</v>
      </c>
      <c r="E380" s="115"/>
      <c r="F380" s="88"/>
      <c r="G380" s="86"/>
      <c r="H380" s="87"/>
      <c r="I380" s="108"/>
      <c r="J380" s="46"/>
      <c r="K380" s="46"/>
      <c r="L380" s="47"/>
      <c r="M380" s="108"/>
      <c r="N380" s="108"/>
      <c r="O380" s="108"/>
      <c r="P380" s="108"/>
      <c r="Q380" s="46"/>
      <c r="R380" s="46"/>
      <c r="S380" s="109"/>
      <c r="T380" s="109"/>
      <c r="U380" s="87"/>
      <c r="V380" s="88"/>
    </row>
    <row r="381" spans="1:22" x14ac:dyDescent="0.25">
      <c r="A381" s="61"/>
      <c r="B381" s="53" t="s">
        <v>981</v>
      </c>
      <c r="C381" s="53" t="s">
        <v>32</v>
      </c>
      <c r="D381" s="86" t="s">
        <v>982</v>
      </c>
      <c r="E381" s="115"/>
      <c r="F381" s="88"/>
      <c r="G381" s="86"/>
      <c r="H381" s="87"/>
      <c r="I381" s="108"/>
      <c r="J381" s="46"/>
      <c r="K381" s="46"/>
      <c r="L381" s="47"/>
      <c r="M381" s="108"/>
      <c r="N381" s="108"/>
      <c r="O381" s="108"/>
      <c r="P381" s="108"/>
      <c r="Q381" s="46"/>
      <c r="R381" s="46"/>
      <c r="S381" s="109"/>
      <c r="T381" s="109"/>
      <c r="U381" s="87"/>
      <c r="V381" s="88"/>
    </row>
    <row r="382" spans="1:22" ht="25.5" x14ac:dyDescent="0.25">
      <c r="A382" s="61"/>
      <c r="B382" s="61">
        <v>43020010003</v>
      </c>
      <c r="C382" s="61" t="s">
        <v>34</v>
      </c>
      <c r="D382" s="109" t="s">
        <v>983</v>
      </c>
      <c r="E382" s="115"/>
      <c r="F382" s="88">
        <v>1</v>
      </c>
      <c r="G382" s="86"/>
      <c r="H382" s="87"/>
      <c r="I382" s="108"/>
      <c r="J382" s="46"/>
      <c r="K382" s="46"/>
      <c r="L382" s="47"/>
      <c r="M382" s="108"/>
      <c r="N382" s="108"/>
      <c r="O382" s="108"/>
      <c r="P382" s="108"/>
      <c r="Q382" s="46"/>
      <c r="R382" s="46"/>
      <c r="S382" s="109"/>
      <c r="T382" s="109"/>
      <c r="U382" s="87"/>
      <c r="V382" s="88"/>
    </row>
    <row r="383" spans="1:22" x14ac:dyDescent="0.25">
      <c r="A383" s="122">
        <v>4143</v>
      </c>
      <c r="B383" s="117"/>
      <c r="C383" s="123" t="s">
        <v>36</v>
      </c>
      <c r="D383" s="124" t="s">
        <v>984</v>
      </c>
      <c r="E383" s="118">
        <v>2040147</v>
      </c>
      <c r="F383" s="76"/>
      <c r="G383" s="74"/>
      <c r="H383" s="75"/>
      <c r="I383" s="72">
        <f>SUM(I384:I386)</f>
        <v>425</v>
      </c>
      <c r="J383" s="70">
        <f>SUM(J384:J386)</f>
        <v>0.75</v>
      </c>
      <c r="K383" s="70">
        <f>SUM(K384:K386)</f>
        <v>0</v>
      </c>
      <c r="L383" s="190">
        <f>IF(N383&gt;0,K383,"na")</f>
        <v>0</v>
      </c>
      <c r="M383" s="72">
        <f>SUM(M384:M387)</f>
        <v>50000000</v>
      </c>
      <c r="N383" s="72">
        <f>SUM(N384:N387)</f>
        <v>113086163</v>
      </c>
      <c r="O383" s="72">
        <f>SUM(O384:O387)</f>
        <v>0</v>
      </c>
      <c r="P383" s="72">
        <f>SUM(P384:P387)</f>
        <v>0</v>
      </c>
      <c r="Q383" s="73">
        <f>IF(N383=0,0,O383/N383)</f>
        <v>0</v>
      </c>
      <c r="R383" s="73">
        <f>IF(N383=0,0,P383/N383)</f>
        <v>0</v>
      </c>
      <c r="S383" s="74"/>
      <c r="T383" s="74"/>
      <c r="U383" s="75"/>
      <c r="V383" s="96" t="s">
        <v>112</v>
      </c>
    </row>
    <row r="384" spans="1:22" ht="54" x14ac:dyDescent="0.25">
      <c r="A384" s="127"/>
      <c r="B384" s="117"/>
      <c r="C384" s="128"/>
      <c r="D384" s="129"/>
      <c r="E384" s="118" t="s">
        <v>985</v>
      </c>
      <c r="F384" s="76"/>
      <c r="G384" s="74" t="s">
        <v>986</v>
      </c>
      <c r="H384" s="75" t="s">
        <v>987</v>
      </c>
      <c r="I384" s="72">
        <v>200</v>
      </c>
      <c r="J384" s="70">
        <v>0.25</v>
      </c>
      <c r="K384" s="70">
        <v>0</v>
      </c>
      <c r="L384" s="190"/>
      <c r="M384" s="72">
        <v>45000000</v>
      </c>
      <c r="N384" s="72">
        <v>35640000</v>
      </c>
      <c r="O384" s="72">
        <v>0</v>
      </c>
      <c r="P384" s="72">
        <v>0</v>
      </c>
      <c r="Q384" s="73">
        <f>IF(N384=0,0,O384/N384)</f>
        <v>0</v>
      </c>
      <c r="R384" s="73">
        <f>IF(N384=0,0,P384/N384)</f>
        <v>0</v>
      </c>
      <c r="S384" s="74"/>
      <c r="T384" s="74"/>
      <c r="U384" s="75" t="s">
        <v>102</v>
      </c>
      <c r="V384" s="102"/>
    </row>
    <row r="385" spans="1:22" ht="54" x14ac:dyDescent="0.25">
      <c r="A385" s="127"/>
      <c r="B385" s="117"/>
      <c r="C385" s="128"/>
      <c r="D385" s="129"/>
      <c r="E385" s="118" t="s">
        <v>988</v>
      </c>
      <c r="F385" s="76"/>
      <c r="G385" s="74" t="s">
        <v>989</v>
      </c>
      <c r="H385" s="75" t="s">
        <v>990</v>
      </c>
      <c r="I385" s="72">
        <v>200</v>
      </c>
      <c r="J385" s="70">
        <v>0.25</v>
      </c>
      <c r="K385" s="70">
        <v>0</v>
      </c>
      <c r="L385" s="190"/>
      <c r="M385" s="72">
        <v>5000000</v>
      </c>
      <c r="N385" s="72">
        <v>14360000</v>
      </c>
      <c r="O385" s="72">
        <v>0</v>
      </c>
      <c r="P385" s="72">
        <v>0</v>
      </c>
      <c r="Q385" s="73">
        <f>IF(N385=0,0,O385/N385)</f>
        <v>0</v>
      </c>
      <c r="R385" s="73">
        <f>IF(N385=0,0,P385/N385)</f>
        <v>0</v>
      </c>
      <c r="S385" s="74"/>
      <c r="T385" s="74"/>
      <c r="U385" s="75"/>
      <c r="V385" s="102"/>
    </row>
    <row r="386" spans="1:22" ht="54" x14ac:dyDescent="0.25">
      <c r="A386" s="127"/>
      <c r="B386" s="117"/>
      <c r="C386" s="128"/>
      <c r="D386" s="129"/>
      <c r="E386" s="118" t="s">
        <v>991</v>
      </c>
      <c r="F386" s="76"/>
      <c r="G386" s="74" t="s">
        <v>992</v>
      </c>
      <c r="H386" s="75" t="s">
        <v>993</v>
      </c>
      <c r="I386" s="72">
        <v>25</v>
      </c>
      <c r="J386" s="70">
        <v>0.25</v>
      </c>
      <c r="K386" s="70">
        <v>0</v>
      </c>
      <c r="L386" s="190"/>
      <c r="M386" s="72">
        <v>0</v>
      </c>
      <c r="N386" s="72">
        <v>47820000</v>
      </c>
      <c r="O386" s="72">
        <v>0</v>
      </c>
      <c r="P386" s="72">
        <v>0</v>
      </c>
      <c r="Q386" s="73">
        <f>IF(N386=0,0,O386/N386)</f>
        <v>0</v>
      </c>
      <c r="R386" s="73">
        <f>IF(N386=0,0,P386/N386)</f>
        <v>0</v>
      </c>
      <c r="S386" s="74"/>
      <c r="T386" s="74"/>
      <c r="U386" s="75"/>
      <c r="V386" s="102"/>
    </row>
    <row r="387" spans="1:22" ht="81" x14ac:dyDescent="0.25">
      <c r="A387" s="131"/>
      <c r="B387" s="117"/>
      <c r="C387" s="132"/>
      <c r="D387" s="133"/>
      <c r="E387" s="243" t="s">
        <v>994</v>
      </c>
      <c r="F387" s="244"/>
      <c r="G387" s="63" t="s">
        <v>995</v>
      </c>
      <c r="H387" s="63" t="s">
        <v>996</v>
      </c>
      <c r="I387" s="244">
        <v>70</v>
      </c>
      <c r="J387" s="73">
        <v>0.25</v>
      </c>
      <c r="K387" s="73">
        <v>0</v>
      </c>
      <c r="L387" s="190"/>
      <c r="M387" s="72">
        <v>0</v>
      </c>
      <c r="N387" s="72">
        <v>15266163</v>
      </c>
      <c r="O387" s="72">
        <v>0</v>
      </c>
      <c r="P387" s="72">
        <v>0</v>
      </c>
      <c r="Q387" s="73">
        <f>IF(N387=0,0,O387/N387)</f>
        <v>0</v>
      </c>
      <c r="R387" s="73">
        <f>IF(N387=0,0,P387/N387)</f>
        <v>0</v>
      </c>
      <c r="S387" s="74"/>
      <c r="T387" s="74"/>
      <c r="U387" s="75"/>
      <c r="V387" s="107"/>
    </row>
    <row r="388" spans="1:22" x14ac:dyDescent="0.25">
      <c r="A388" s="61"/>
      <c r="B388" s="53" t="s">
        <v>997</v>
      </c>
      <c r="C388" s="53" t="s">
        <v>32</v>
      </c>
      <c r="D388" s="86" t="s">
        <v>998</v>
      </c>
      <c r="E388" s="115"/>
      <c r="F388" s="88"/>
      <c r="G388" s="86"/>
      <c r="H388" s="87"/>
      <c r="I388" s="108"/>
      <c r="J388" s="46"/>
      <c r="K388" s="46"/>
      <c r="L388" s="47"/>
      <c r="M388" s="108"/>
      <c r="N388" s="108"/>
      <c r="O388" s="108"/>
      <c r="P388" s="108"/>
      <c r="Q388" s="46"/>
      <c r="R388" s="46"/>
      <c r="S388" s="109"/>
      <c r="T388" s="109"/>
      <c r="U388" s="87"/>
      <c r="V388" s="88"/>
    </row>
    <row r="389" spans="1:22" ht="25.5" x14ac:dyDescent="0.25">
      <c r="A389" s="116"/>
      <c r="B389" s="61">
        <v>43020020006</v>
      </c>
      <c r="C389" s="61" t="s">
        <v>34</v>
      </c>
      <c r="D389" s="109" t="s">
        <v>999</v>
      </c>
      <c r="E389" s="115"/>
      <c r="F389" s="88">
        <v>17</v>
      </c>
      <c r="G389" s="86"/>
      <c r="H389" s="87"/>
      <c r="I389" s="108"/>
      <c r="J389" s="46"/>
      <c r="K389" s="46"/>
      <c r="L389" s="47"/>
      <c r="M389" s="108"/>
      <c r="N389" s="108"/>
      <c r="O389" s="108"/>
      <c r="P389" s="108"/>
      <c r="Q389" s="46"/>
      <c r="R389" s="46"/>
      <c r="S389" s="109"/>
      <c r="T389" s="109"/>
      <c r="U389" s="87"/>
      <c r="V389" s="88"/>
    </row>
    <row r="390" spans="1:22" x14ac:dyDescent="0.25">
      <c r="A390" s="122">
        <v>4143</v>
      </c>
      <c r="B390" s="117"/>
      <c r="C390" s="123" t="s">
        <v>36</v>
      </c>
      <c r="D390" s="124" t="s">
        <v>1000</v>
      </c>
      <c r="E390" s="118">
        <v>2040148</v>
      </c>
      <c r="F390" s="76"/>
      <c r="G390" s="74"/>
      <c r="H390" s="75"/>
      <c r="I390" s="118">
        <v>34</v>
      </c>
      <c r="J390" s="70">
        <v>1</v>
      </c>
      <c r="K390" s="70">
        <v>0</v>
      </c>
      <c r="L390" s="136">
        <f>IF(N390&gt;0,K390,"na")</f>
        <v>0</v>
      </c>
      <c r="M390" s="72">
        <f>SUM(M391:M392)</f>
        <v>231824981</v>
      </c>
      <c r="N390" s="72">
        <f>SUM(N391:N392)</f>
        <v>231824981</v>
      </c>
      <c r="O390" s="72">
        <f>SUM(O391:O392)</f>
        <v>0</v>
      </c>
      <c r="P390" s="72">
        <f>SUM(P391:P392)</f>
        <v>0</v>
      </c>
      <c r="Q390" s="73">
        <f>IF(N390=0,0,O390/N390)</f>
        <v>0</v>
      </c>
      <c r="R390" s="73">
        <f>IF(N390=0,0,P390/N390)</f>
        <v>0</v>
      </c>
      <c r="S390" s="74"/>
      <c r="T390" s="74"/>
      <c r="U390" s="75"/>
      <c r="V390" s="121" t="s">
        <v>98</v>
      </c>
    </row>
    <row r="391" spans="1:22" ht="94.5" x14ac:dyDescent="0.25">
      <c r="A391" s="127"/>
      <c r="B391" s="117"/>
      <c r="C391" s="128"/>
      <c r="D391" s="129"/>
      <c r="E391" s="118" t="s">
        <v>1001</v>
      </c>
      <c r="F391" s="76"/>
      <c r="G391" s="74" t="s">
        <v>1002</v>
      </c>
      <c r="H391" s="75" t="s">
        <v>1003</v>
      </c>
      <c r="I391" s="118">
        <v>17</v>
      </c>
      <c r="J391" s="70">
        <v>0.32</v>
      </c>
      <c r="K391" s="70">
        <v>0</v>
      </c>
      <c r="L391" s="138"/>
      <c r="M391" s="72">
        <v>75000000</v>
      </c>
      <c r="N391" s="72">
        <v>75000000</v>
      </c>
      <c r="O391" s="72">
        <v>0</v>
      </c>
      <c r="P391" s="72">
        <v>0</v>
      </c>
      <c r="Q391" s="73">
        <f>IF(N391=0,0,O391/N391)</f>
        <v>0</v>
      </c>
      <c r="R391" s="73">
        <f>IF(N391=0,0,P391/N391)</f>
        <v>0</v>
      </c>
      <c r="S391" s="74"/>
      <c r="T391" s="74"/>
      <c r="U391" s="75" t="s">
        <v>168</v>
      </c>
      <c r="V391" s="126"/>
    </row>
    <row r="392" spans="1:22" ht="94.5" x14ac:dyDescent="0.25">
      <c r="A392" s="131"/>
      <c r="B392" s="117"/>
      <c r="C392" s="132"/>
      <c r="D392" s="133"/>
      <c r="E392" s="118" t="s">
        <v>1004</v>
      </c>
      <c r="F392" s="76"/>
      <c r="G392" s="74" t="s">
        <v>1005</v>
      </c>
      <c r="H392" s="75" t="s">
        <v>1006</v>
      </c>
      <c r="I392" s="118">
        <v>17</v>
      </c>
      <c r="J392" s="70">
        <v>0.68</v>
      </c>
      <c r="K392" s="70">
        <v>0</v>
      </c>
      <c r="L392" s="139"/>
      <c r="M392" s="72">
        <v>156824981</v>
      </c>
      <c r="N392" s="72">
        <v>156824981</v>
      </c>
      <c r="O392" s="72">
        <v>0</v>
      </c>
      <c r="P392" s="72">
        <v>0</v>
      </c>
      <c r="Q392" s="73">
        <f>IF(N392=0,0,O392/N392)</f>
        <v>0</v>
      </c>
      <c r="R392" s="73">
        <f>IF(N392=0,0,P392/N392)</f>
        <v>0</v>
      </c>
      <c r="S392" s="74"/>
      <c r="T392" s="74"/>
      <c r="U392" s="75"/>
      <c r="V392" s="126"/>
    </row>
    <row r="393" spans="1:22" x14ac:dyDescent="0.25">
      <c r="A393" s="116"/>
      <c r="B393" s="61">
        <v>43020020007</v>
      </c>
      <c r="C393" s="61" t="s">
        <v>34</v>
      </c>
      <c r="D393" s="109" t="s">
        <v>1007</v>
      </c>
      <c r="E393" s="115"/>
      <c r="F393" s="88">
        <v>5</v>
      </c>
      <c r="G393" s="86"/>
      <c r="H393" s="87"/>
      <c r="I393" s="108"/>
      <c r="J393" s="46"/>
      <c r="K393" s="46"/>
      <c r="L393" s="47"/>
      <c r="M393" s="108"/>
      <c r="N393" s="108"/>
      <c r="O393" s="108"/>
      <c r="P393" s="108"/>
      <c r="Q393" s="46"/>
      <c r="R393" s="46"/>
      <c r="S393" s="109"/>
      <c r="T393" s="109"/>
      <c r="U393" s="87"/>
      <c r="V393" s="135"/>
    </row>
    <row r="394" spans="1:22" x14ac:dyDescent="0.25">
      <c r="A394" s="122">
        <v>4143</v>
      </c>
      <c r="B394" s="117"/>
      <c r="C394" s="117"/>
      <c r="D394" s="141"/>
      <c r="E394" s="118">
        <v>2040149</v>
      </c>
      <c r="F394" s="76"/>
      <c r="G394" s="74"/>
      <c r="H394" s="75"/>
      <c r="I394" s="118">
        <f>SUM(I395:I398)</f>
        <v>16</v>
      </c>
      <c r="J394" s="70">
        <f>SUM(J395:J398)</f>
        <v>1</v>
      </c>
      <c r="K394" s="70">
        <f>SUM(K395:K398)</f>
        <v>0</v>
      </c>
      <c r="L394" s="136">
        <f>IF(N395&gt;0,K395,"na")</f>
        <v>0</v>
      </c>
      <c r="M394" s="72">
        <f>SUM(M395:M398)</f>
        <v>50000000</v>
      </c>
      <c r="N394" s="72">
        <f>SUM(N395:N398)</f>
        <v>50000000</v>
      </c>
      <c r="O394" s="72">
        <f>SUM(O395:O398)</f>
        <v>37500000</v>
      </c>
      <c r="P394" s="72">
        <f>SUM(P395:P398)</f>
        <v>0</v>
      </c>
      <c r="Q394" s="73">
        <f>IF(N394=0,0,O394/N394)</f>
        <v>0.75</v>
      </c>
      <c r="R394" s="73">
        <f>IF(N394=0,0,P394/N394)</f>
        <v>0</v>
      </c>
      <c r="S394" s="74"/>
      <c r="T394" s="74"/>
      <c r="U394" s="75"/>
      <c r="V394" s="76"/>
    </row>
    <row r="395" spans="1:22" ht="67.5" x14ac:dyDescent="0.25">
      <c r="A395" s="127"/>
      <c r="B395" s="117"/>
      <c r="C395" s="123" t="s">
        <v>36</v>
      </c>
      <c r="D395" s="124" t="s">
        <v>1008</v>
      </c>
      <c r="E395" s="118" t="s">
        <v>1009</v>
      </c>
      <c r="F395" s="76"/>
      <c r="G395" s="74" t="s">
        <v>1010</v>
      </c>
      <c r="H395" s="75" t="s">
        <v>1011</v>
      </c>
      <c r="I395" s="118">
        <v>5</v>
      </c>
      <c r="J395" s="70">
        <v>0.25</v>
      </c>
      <c r="K395" s="137">
        <v>0</v>
      </c>
      <c r="L395" s="138"/>
      <c r="M395" s="72">
        <v>10000000</v>
      </c>
      <c r="N395" s="72">
        <v>10000000</v>
      </c>
      <c r="O395" s="72">
        <v>10000000</v>
      </c>
      <c r="P395" s="72">
        <v>0</v>
      </c>
      <c r="Q395" s="73">
        <f>IF(N395=0,0,O395/N395)</f>
        <v>1</v>
      </c>
      <c r="R395" s="73">
        <f>IF(N395=0,0,P395/N395)</f>
        <v>0</v>
      </c>
      <c r="S395" s="74"/>
      <c r="T395" s="74"/>
      <c r="U395" s="75" t="s">
        <v>242</v>
      </c>
      <c r="V395" s="96" t="s">
        <v>98</v>
      </c>
    </row>
    <row r="396" spans="1:22" ht="81" x14ac:dyDescent="0.25">
      <c r="A396" s="127"/>
      <c r="B396" s="117"/>
      <c r="C396" s="128"/>
      <c r="D396" s="129"/>
      <c r="E396" s="118" t="s">
        <v>1012</v>
      </c>
      <c r="F396" s="76"/>
      <c r="G396" s="74" t="s">
        <v>1013</v>
      </c>
      <c r="H396" s="75" t="s">
        <v>1014</v>
      </c>
      <c r="I396" s="118">
        <v>5</v>
      </c>
      <c r="J396" s="70">
        <v>0.25</v>
      </c>
      <c r="K396" s="137">
        <v>0</v>
      </c>
      <c r="L396" s="138"/>
      <c r="M396" s="72">
        <v>17500000</v>
      </c>
      <c r="N396" s="72">
        <v>17500000</v>
      </c>
      <c r="O396" s="72">
        <v>17500000</v>
      </c>
      <c r="P396" s="72">
        <v>0</v>
      </c>
      <c r="Q396" s="73">
        <f>IF(N396=0,0,O396/N396)</f>
        <v>1</v>
      </c>
      <c r="R396" s="73">
        <f>IF(N396=0,0,P396/N396)</f>
        <v>0</v>
      </c>
      <c r="S396" s="74"/>
      <c r="T396" s="74"/>
      <c r="U396" s="75"/>
      <c r="V396" s="102"/>
    </row>
    <row r="397" spans="1:22" ht="94.5" x14ac:dyDescent="0.25">
      <c r="A397" s="127"/>
      <c r="B397" s="117"/>
      <c r="C397" s="128"/>
      <c r="D397" s="129"/>
      <c r="E397" s="118" t="s">
        <v>1015</v>
      </c>
      <c r="F397" s="76"/>
      <c r="G397" s="74" t="s">
        <v>1016</v>
      </c>
      <c r="H397" s="75" t="s">
        <v>1017</v>
      </c>
      <c r="I397" s="118">
        <v>5</v>
      </c>
      <c r="J397" s="70">
        <v>0.25</v>
      </c>
      <c r="K397" s="137">
        <v>0</v>
      </c>
      <c r="L397" s="138"/>
      <c r="M397" s="72">
        <v>12500000</v>
      </c>
      <c r="N397" s="72">
        <v>12500000</v>
      </c>
      <c r="O397" s="72">
        <v>10000000</v>
      </c>
      <c r="P397" s="72">
        <v>0</v>
      </c>
      <c r="Q397" s="73">
        <f>IF(N397=0,0,O397/N397)</f>
        <v>0.8</v>
      </c>
      <c r="R397" s="73">
        <f>IF(N397=0,0,P397/N397)</f>
        <v>0</v>
      </c>
      <c r="S397" s="74"/>
      <c r="T397" s="74"/>
      <c r="U397" s="75"/>
      <c r="V397" s="102"/>
    </row>
    <row r="398" spans="1:22" ht="67.5" x14ac:dyDescent="0.25">
      <c r="A398" s="131"/>
      <c r="B398" s="117"/>
      <c r="C398" s="132"/>
      <c r="D398" s="133"/>
      <c r="E398" s="118" t="s">
        <v>1018</v>
      </c>
      <c r="F398" s="76"/>
      <c r="G398" s="74" t="s">
        <v>1019</v>
      </c>
      <c r="H398" s="75" t="s">
        <v>1020</v>
      </c>
      <c r="I398" s="118">
        <v>1</v>
      </c>
      <c r="J398" s="70">
        <v>0.25</v>
      </c>
      <c r="K398" s="137">
        <v>0</v>
      </c>
      <c r="L398" s="139"/>
      <c r="M398" s="72">
        <v>10000000</v>
      </c>
      <c r="N398" s="72">
        <v>10000000</v>
      </c>
      <c r="O398" s="72">
        <v>0</v>
      </c>
      <c r="P398" s="72">
        <v>0</v>
      </c>
      <c r="Q398" s="73">
        <f>IF(N398=0,0,O398/N398)</f>
        <v>0</v>
      </c>
      <c r="R398" s="73">
        <f>IF(N398=0,0,P398/N398)</f>
        <v>0</v>
      </c>
      <c r="S398" s="74"/>
      <c r="T398" s="74"/>
      <c r="U398" s="75"/>
      <c r="V398" s="107"/>
    </row>
    <row r="399" spans="1:22" ht="25.5" x14ac:dyDescent="0.25">
      <c r="A399" s="61"/>
      <c r="B399" s="61">
        <v>43020020008</v>
      </c>
      <c r="C399" s="61" t="s">
        <v>34</v>
      </c>
      <c r="D399" s="109" t="s">
        <v>1021</v>
      </c>
      <c r="E399" s="115"/>
      <c r="F399" s="88">
        <v>15</v>
      </c>
      <c r="G399" s="86"/>
      <c r="H399" s="87"/>
      <c r="I399" s="108"/>
      <c r="J399" s="46"/>
      <c r="K399" s="46"/>
      <c r="L399" s="47"/>
      <c r="M399" s="108"/>
      <c r="N399" s="108"/>
      <c r="O399" s="108"/>
      <c r="P399" s="108"/>
      <c r="Q399" s="46"/>
      <c r="R399" s="46"/>
      <c r="S399" s="109"/>
      <c r="T399" s="109"/>
      <c r="U399" s="87"/>
      <c r="V399" s="88"/>
    </row>
    <row r="400" spans="1:22" x14ac:dyDescent="0.25">
      <c r="A400" s="122">
        <v>4143</v>
      </c>
      <c r="B400" s="117"/>
      <c r="C400" s="123" t="s">
        <v>36</v>
      </c>
      <c r="D400" s="124" t="s">
        <v>1022</v>
      </c>
      <c r="E400" s="118">
        <v>2040150</v>
      </c>
      <c r="F400" s="76"/>
      <c r="G400" s="74"/>
      <c r="H400" s="75"/>
      <c r="I400" s="72">
        <f>SUM(I401:I403)</f>
        <v>17</v>
      </c>
      <c r="J400" s="70">
        <f>SUM(J401:J403)</f>
        <v>1</v>
      </c>
      <c r="K400" s="70">
        <f>SUM(K401:K403)</f>
        <v>0</v>
      </c>
      <c r="L400" s="125">
        <f>IF(N400&gt;0,K400,"na")</f>
        <v>0</v>
      </c>
      <c r="M400" s="72">
        <f>SUM(M401:M403)</f>
        <v>150000000</v>
      </c>
      <c r="N400" s="72">
        <f>SUM(N401:N403)</f>
        <v>150000000</v>
      </c>
      <c r="O400" s="72">
        <f>SUM(O401:O403)</f>
        <v>0</v>
      </c>
      <c r="P400" s="72">
        <f>SUM(P401:P403)</f>
        <v>0</v>
      </c>
      <c r="Q400" s="73">
        <f>IF(N400=0,0,O400/N400)</f>
        <v>0</v>
      </c>
      <c r="R400" s="73">
        <f>IF(N400=0,0,P400/N400)</f>
        <v>0</v>
      </c>
      <c r="S400" s="74"/>
      <c r="T400" s="74"/>
      <c r="U400" s="75" t="s">
        <v>448</v>
      </c>
      <c r="V400" s="96" t="s">
        <v>112</v>
      </c>
    </row>
    <row r="401" spans="1:22" ht="40.5" x14ac:dyDescent="0.25">
      <c r="A401" s="127"/>
      <c r="B401" s="117"/>
      <c r="C401" s="128"/>
      <c r="D401" s="129"/>
      <c r="E401" s="118" t="s">
        <v>1023</v>
      </c>
      <c r="F401" s="76"/>
      <c r="G401" s="74" t="s">
        <v>1024</v>
      </c>
      <c r="H401" s="75" t="s">
        <v>1025</v>
      </c>
      <c r="I401" s="72">
        <v>1</v>
      </c>
      <c r="J401" s="70">
        <v>0.3</v>
      </c>
      <c r="K401" s="70">
        <v>0</v>
      </c>
      <c r="L401" s="130"/>
      <c r="M401" s="72">
        <v>14800000</v>
      </c>
      <c r="N401" s="72">
        <v>14800000</v>
      </c>
      <c r="O401" s="72">
        <v>0</v>
      </c>
      <c r="P401" s="72">
        <v>0</v>
      </c>
      <c r="Q401" s="73">
        <f>IF(N401=0,0,O401/N401)</f>
        <v>0</v>
      </c>
      <c r="R401" s="73">
        <f>IF(N401=0,0,P401/N401)</f>
        <v>0</v>
      </c>
      <c r="S401" s="74"/>
      <c r="T401" s="74"/>
      <c r="U401" s="75"/>
      <c r="V401" s="102"/>
    </row>
    <row r="402" spans="1:22" ht="54" x14ac:dyDescent="0.25">
      <c r="A402" s="127"/>
      <c r="B402" s="117"/>
      <c r="C402" s="128"/>
      <c r="D402" s="129"/>
      <c r="E402" s="118" t="s">
        <v>1026</v>
      </c>
      <c r="F402" s="76"/>
      <c r="G402" s="74" t="s">
        <v>1027</v>
      </c>
      <c r="H402" s="75" t="s">
        <v>1028</v>
      </c>
      <c r="I402" s="72">
        <v>15</v>
      </c>
      <c r="J402" s="70">
        <v>0.4</v>
      </c>
      <c r="K402" s="70">
        <v>0</v>
      </c>
      <c r="L402" s="130"/>
      <c r="M402" s="72">
        <v>86200000</v>
      </c>
      <c r="N402" s="72">
        <v>86200000</v>
      </c>
      <c r="O402" s="72">
        <v>0</v>
      </c>
      <c r="P402" s="72">
        <v>0</v>
      </c>
      <c r="Q402" s="73">
        <f>IF(N402=0,0,O402/N402)</f>
        <v>0</v>
      </c>
      <c r="R402" s="73">
        <f>IF(N402=0,0,P402/N402)</f>
        <v>0</v>
      </c>
      <c r="S402" s="74"/>
      <c r="T402" s="74"/>
      <c r="U402" s="75"/>
      <c r="V402" s="102"/>
    </row>
    <row r="403" spans="1:22" ht="54" x14ac:dyDescent="0.25">
      <c r="A403" s="131"/>
      <c r="B403" s="117"/>
      <c r="C403" s="132"/>
      <c r="D403" s="133"/>
      <c r="E403" s="118" t="s">
        <v>1029</v>
      </c>
      <c r="F403" s="76"/>
      <c r="G403" s="74" t="s">
        <v>1030</v>
      </c>
      <c r="H403" s="75" t="s">
        <v>1030</v>
      </c>
      <c r="I403" s="72">
        <v>1</v>
      </c>
      <c r="J403" s="70">
        <v>0.3</v>
      </c>
      <c r="K403" s="70">
        <v>0</v>
      </c>
      <c r="L403" s="134"/>
      <c r="M403" s="72">
        <v>49000000</v>
      </c>
      <c r="N403" s="72">
        <v>49000000</v>
      </c>
      <c r="O403" s="72">
        <v>0</v>
      </c>
      <c r="P403" s="72">
        <v>0</v>
      </c>
      <c r="Q403" s="73">
        <f>IF(N403=0,0,O403/N403)</f>
        <v>0</v>
      </c>
      <c r="R403" s="73">
        <f>IF(N403=0,0,P403/N403)</f>
        <v>0</v>
      </c>
      <c r="S403" s="74"/>
      <c r="T403" s="74"/>
      <c r="U403" s="75"/>
      <c r="V403" s="107"/>
    </row>
    <row r="404" spans="1:22" ht="33" x14ac:dyDescent="0.25">
      <c r="A404" s="61"/>
      <c r="B404" s="53" t="s">
        <v>1031</v>
      </c>
      <c r="C404" s="53" t="s">
        <v>32</v>
      </c>
      <c r="D404" s="86" t="s">
        <v>1032</v>
      </c>
      <c r="E404" s="115"/>
      <c r="F404" s="88"/>
      <c r="G404" s="86"/>
      <c r="H404" s="87"/>
      <c r="I404" s="108"/>
      <c r="J404" s="46"/>
      <c r="K404" s="46"/>
      <c r="L404" s="47"/>
      <c r="M404" s="108"/>
      <c r="N404" s="108"/>
      <c r="O404" s="108"/>
      <c r="P404" s="108"/>
      <c r="Q404" s="46"/>
      <c r="R404" s="46"/>
      <c r="S404" s="109"/>
      <c r="T404" s="109"/>
      <c r="U404" s="87"/>
      <c r="V404" s="88"/>
    </row>
    <row r="405" spans="1:22" ht="25.5" x14ac:dyDescent="0.25">
      <c r="A405" s="61"/>
      <c r="B405" s="61">
        <v>43020030002</v>
      </c>
      <c r="C405" s="61" t="s">
        <v>34</v>
      </c>
      <c r="D405" s="109" t="s">
        <v>1033</v>
      </c>
      <c r="E405" s="115"/>
      <c r="F405" s="88"/>
      <c r="G405" s="86"/>
      <c r="H405" s="87"/>
      <c r="I405" s="108"/>
      <c r="J405" s="46"/>
      <c r="K405" s="46"/>
      <c r="L405" s="47"/>
      <c r="M405" s="108"/>
      <c r="N405" s="108"/>
      <c r="O405" s="108"/>
      <c r="P405" s="108"/>
      <c r="Q405" s="46"/>
      <c r="R405" s="46"/>
      <c r="S405" s="109"/>
      <c r="T405" s="109"/>
      <c r="U405" s="87"/>
      <c r="V405" s="88"/>
    </row>
    <row r="406" spans="1:22" ht="54" x14ac:dyDescent="0.25">
      <c r="A406" s="61">
        <v>4143</v>
      </c>
      <c r="B406" s="117"/>
      <c r="C406" s="117" t="s">
        <v>36</v>
      </c>
      <c r="D406" s="74" t="s">
        <v>1034</v>
      </c>
      <c r="E406" s="118">
        <v>2040151</v>
      </c>
      <c r="F406" s="245">
        <v>1</v>
      </c>
      <c r="G406" s="74" t="s">
        <v>1035</v>
      </c>
      <c r="H406" s="75" t="s">
        <v>1036</v>
      </c>
      <c r="I406" s="72">
        <v>60</v>
      </c>
      <c r="J406" s="70">
        <v>1</v>
      </c>
      <c r="K406" s="70">
        <v>0</v>
      </c>
      <c r="L406" s="71">
        <f>IF(N406&gt;0,K406,"na")</f>
        <v>0</v>
      </c>
      <c r="M406" s="72">
        <v>100000000</v>
      </c>
      <c r="N406" s="72">
        <v>100000000</v>
      </c>
      <c r="O406" s="72">
        <v>0</v>
      </c>
      <c r="P406" s="72">
        <v>0</v>
      </c>
      <c r="Q406" s="73">
        <f>IF(N406=0,0,O406/N406)</f>
        <v>0</v>
      </c>
      <c r="R406" s="73">
        <f>IF(N406=0,0,P406/N406)</f>
        <v>0</v>
      </c>
      <c r="S406" s="74"/>
      <c r="T406" s="74"/>
      <c r="U406" s="75" t="s">
        <v>242</v>
      </c>
      <c r="V406" s="76" t="s">
        <v>112</v>
      </c>
    </row>
    <row r="407" spans="1:22" x14ac:dyDescent="0.25">
      <c r="A407" s="61"/>
      <c r="B407" s="53" t="s">
        <v>1037</v>
      </c>
      <c r="C407" s="53" t="s">
        <v>29</v>
      </c>
      <c r="D407" s="86" t="s">
        <v>1038</v>
      </c>
      <c r="E407" s="115"/>
      <c r="F407" s="88"/>
      <c r="G407" s="86"/>
      <c r="H407" s="87"/>
      <c r="I407" s="108"/>
      <c r="J407" s="46"/>
      <c r="K407" s="46"/>
      <c r="L407" s="47"/>
      <c r="M407" s="108"/>
      <c r="N407" s="108"/>
      <c r="O407" s="108"/>
      <c r="P407" s="108"/>
      <c r="Q407" s="46"/>
      <c r="R407" s="46"/>
      <c r="S407" s="109"/>
      <c r="T407" s="109"/>
      <c r="U407" s="87"/>
      <c r="V407" s="88"/>
    </row>
    <row r="408" spans="1:22" x14ac:dyDescent="0.25">
      <c r="A408" s="61"/>
      <c r="B408" s="53" t="s">
        <v>1039</v>
      </c>
      <c r="C408" s="53" t="s">
        <v>32</v>
      </c>
      <c r="D408" s="86" t="s">
        <v>1040</v>
      </c>
      <c r="E408" s="115"/>
      <c r="F408" s="88"/>
      <c r="G408" s="86"/>
      <c r="H408" s="87"/>
      <c r="I408" s="108"/>
      <c r="J408" s="46"/>
      <c r="K408" s="46"/>
      <c r="L408" s="47"/>
      <c r="M408" s="108"/>
      <c r="N408" s="108"/>
      <c r="O408" s="108"/>
      <c r="P408" s="108"/>
      <c r="Q408" s="46"/>
      <c r="R408" s="46"/>
      <c r="S408" s="109"/>
      <c r="T408" s="109"/>
      <c r="U408" s="87"/>
      <c r="V408" s="88"/>
    </row>
    <row r="409" spans="1:22" ht="25.5" x14ac:dyDescent="0.25">
      <c r="A409" s="200"/>
      <c r="B409" s="200">
        <v>43040020003</v>
      </c>
      <c r="C409" s="200" t="s">
        <v>34</v>
      </c>
      <c r="D409" s="151" t="s">
        <v>1041</v>
      </c>
      <c r="E409" s="246"/>
      <c r="F409" s="225"/>
      <c r="G409" s="247"/>
      <c r="H409" s="224"/>
      <c r="I409" s="150"/>
      <c r="J409" s="149"/>
      <c r="K409" s="149"/>
      <c r="L409" s="170"/>
      <c r="M409" s="150"/>
      <c r="N409" s="150"/>
      <c r="O409" s="150"/>
      <c r="P409" s="150"/>
      <c r="Q409" s="149"/>
      <c r="R409" s="149"/>
      <c r="S409" s="151"/>
      <c r="T409" s="151"/>
      <c r="U409" s="224"/>
      <c r="V409" s="225"/>
    </row>
    <row r="410" spans="1:22" x14ac:dyDescent="0.25">
      <c r="A410" s="122">
        <v>4143</v>
      </c>
      <c r="B410" s="117"/>
      <c r="C410" s="123" t="s">
        <v>36</v>
      </c>
      <c r="D410" s="124" t="s">
        <v>1042</v>
      </c>
      <c r="E410" s="118">
        <v>2039982</v>
      </c>
      <c r="F410" s="245">
        <v>1</v>
      </c>
      <c r="G410" s="74"/>
      <c r="H410" s="75"/>
      <c r="I410" s="72">
        <f>SUM(I411:I415)</f>
        <v>4266</v>
      </c>
      <c r="J410" s="70">
        <f>SUM(J411:J415)</f>
        <v>1</v>
      </c>
      <c r="K410" s="70">
        <f>SUM(K411:K415)</f>
        <v>0</v>
      </c>
      <c r="L410" s="125">
        <f>IF(N410&gt;0,K410,"na")</f>
        <v>0</v>
      </c>
      <c r="M410" s="72">
        <f>SUM(M411:M416)</f>
        <v>705000000</v>
      </c>
      <c r="N410" s="72">
        <f>SUM(N411:N415)</f>
        <v>518081790</v>
      </c>
      <c r="O410" s="72">
        <f>SUM(O411:O415)</f>
        <v>0</v>
      </c>
      <c r="P410" s="72">
        <f>SUM(P411:P415)</f>
        <v>0</v>
      </c>
      <c r="Q410" s="73">
        <f t="shared" ref="Q410:Q416" si="39">IF(N410=0,0,O410/N410)</f>
        <v>0</v>
      </c>
      <c r="R410" s="73">
        <f t="shared" ref="R410:R416" si="40">IF(N410=0,0,P410/N410)</f>
        <v>0</v>
      </c>
      <c r="S410" s="74"/>
      <c r="T410" s="74"/>
      <c r="U410" s="75"/>
      <c r="V410" s="191" t="s">
        <v>112</v>
      </c>
    </row>
    <row r="411" spans="1:22" ht="67.5" x14ac:dyDescent="0.25">
      <c r="A411" s="127"/>
      <c r="B411" s="117"/>
      <c r="C411" s="128"/>
      <c r="D411" s="129"/>
      <c r="E411" s="118" t="s">
        <v>1043</v>
      </c>
      <c r="F411" s="76"/>
      <c r="G411" s="75" t="s">
        <v>1044</v>
      </c>
      <c r="H411" s="75" t="s">
        <v>1045</v>
      </c>
      <c r="I411" s="72" t="s">
        <v>41</v>
      </c>
      <c r="J411" s="70">
        <v>0</v>
      </c>
      <c r="K411" s="70">
        <v>0</v>
      </c>
      <c r="L411" s="130"/>
      <c r="M411" s="72">
        <v>605000000</v>
      </c>
      <c r="N411" s="72">
        <v>0</v>
      </c>
      <c r="O411" s="72">
        <v>0</v>
      </c>
      <c r="P411" s="72">
        <v>0</v>
      </c>
      <c r="Q411" s="73">
        <f t="shared" si="39"/>
        <v>0</v>
      </c>
      <c r="R411" s="73">
        <f t="shared" si="40"/>
        <v>0</v>
      </c>
      <c r="S411" s="74"/>
      <c r="T411" s="74"/>
      <c r="U411" s="75" t="s">
        <v>1046</v>
      </c>
      <c r="V411" s="191"/>
    </row>
    <row r="412" spans="1:22" ht="40.5" x14ac:dyDescent="0.25">
      <c r="A412" s="127"/>
      <c r="B412" s="117"/>
      <c r="C412" s="128"/>
      <c r="D412" s="129"/>
      <c r="E412" s="118" t="s">
        <v>1047</v>
      </c>
      <c r="F412" s="76"/>
      <c r="G412" s="75" t="s">
        <v>1048</v>
      </c>
      <c r="H412" s="75" t="s">
        <v>1049</v>
      </c>
      <c r="I412" s="72">
        <v>95</v>
      </c>
      <c r="J412" s="70">
        <v>0.3</v>
      </c>
      <c r="K412" s="70">
        <v>0</v>
      </c>
      <c r="L412" s="130"/>
      <c r="M412" s="72">
        <v>84000000</v>
      </c>
      <c r="N412" s="72">
        <v>84000000</v>
      </c>
      <c r="O412" s="72">
        <v>0</v>
      </c>
      <c r="P412" s="72">
        <v>0</v>
      </c>
      <c r="Q412" s="73">
        <f t="shared" si="39"/>
        <v>0</v>
      </c>
      <c r="R412" s="73">
        <f t="shared" si="40"/>
        <v>0</v>
      </c>
      <c r="S412" s="74"/>
      <c r="T412" s="74"/>
      <c r="U412" s="75"/>
      <c r="V412" s="191"/>
    </row>
    <row r="413" spans="1:22" ht="67.5" x14ac:dyDescent="0.25">
      <c r="A413" s="127"/>
      <c r="B413" s="117"/>
      <c r="C413" s="128"/>
      <c r="D413" s="129"/>
      <c r="E413" s="118" t="s">
        <v>1050</v>
      </c>
      <c r="F413" s="76"/>
      <c r="G413" s="75" t="s">
        <v>1051</v>
      </c>
      <c r="H413" s="75" t="s">
        <v>1052</v>
      </c>
      <c r="I413" s="72">
        <v>1000</v>
      </c>
      <c r="J413" s="70">
        <v>0.3</v>
      </c>
      <c r="K413" s="70">
        <v>0</v>
      </c>
      <c r="L413" s="130"/>
      <c r="M413" s="72">
        <v>16000000</v>
      </c>
      <c r="N413" s="72">
        <v>16000000</v>
      </c>
      <c r="O413" s="72">
        <v>0</v>
      </c>
      <c r="P413" s="72">
        <v>0</v>
      </c>
      <c r="Q413" s="73">
        <f t="shared" si="39"/>
        <v>0</v>
      </c>
      <c r="R413" s="73">
        <f t="shared" si="40"/>
        <v>0</v>
      </c>
      <c r="S413" s="74"/>
      <c r="T413" s="74"/>
      <c r="U413" s="75"/>
      <c r="V413" s="191"/>
    </row>
    <row r="414" spans="1:22" ht="54" x14ac:dyDescent="0.25">
      <c r="A414" s="127"/>
      <c r="B414" s="164"/>
      <c r="C414" s="128"/>
      <c r="D414" s="129"/>
      <c r="E414" s="167" t="s">
        <v>1053</v>
      </c>
      <c r="F414" s="165"/>
      <c r="G414" s="166" t="s">
        <v>1054</v>
      </c>
      <c r="H414" s="166" t="s">
        <v>1055</v>
      </c>
      <c r="I414" s="169">
        <v>1</v>
      </c>
      <c r="J414" s="168">
        <v>0.05</v>
      </c>
      <c r="K414" s="168">
        <v>0</v>
      </c>
      <c r="L414" s="130"/>
      <c r="M414" s="169">
        <v>0</v>
      </c>
      <c r="N414" s="169">
        <v>4030000</v>
      </c>
      <c r="O414" s="169">
        <v>0</v>
      </c>
      <c r="P414" s="169">
        <v>0</v>
      </c>
      <c r="Q414" s="73">
        <f t="shared" si="39"/>
        <v>0</v>
      </c>
      <c r="R414" s="73">
        <f t="shared" si="40"/>
        <v>0</v>
      </c>
      <c r="S414" s="141"/>
      <c r="T414" s="141"/>
      <c r="U414" s="166"/>
      <c r="V414" s="96"/>
    </row>
    <row r="415" spans="1:22" ht="40.5" x14ac:dyDescent="0.25">
      <c r="A415" s="131"/>
      <c r="B415" s="164"/>
      <c r="C415" s="132"/>
      <c r="D415" s="133"/>
      <c r="E415" s="167" t="s">
        <v>1056</v>
      </c>
      <c r="F415" s="165"/>
      <c r="G415" s="166" t="s">
        <v>1057</v>
      </c>
      <c r="H415" s="166" t="s">
        <v>1058</v>
      </c>
      <c r="I415" s="169">
        <v>3170</v>
      </c>
      <c r="J415" s="168">
        <v>0.35</v>
      </c>
      <c r="K415" s="168">
        <v>0</v>
      </c>
      <c r="L415" s="134"/>
      <c r="M415" s="169">
        <v>0</v>
      </c>
      <c r="N415" s="169">
        <v>414051790</v>
      </c>
      <c r="O415" s="169">
        <v>0</v>
      </c>
      <c r="P415" s="169">
        <v>0</v>
      </c>
      <c r="Q415" s="73">
        <f t="shared" si="39"/>
        <v>0</v>
      </c>
      <c r="R415" s="73">
        <f t="shared" si="40"/>
        <v>0</v>
      </c>
      <c r="S415" s="141"/>
      <c r="T415" s="141"/>
      <c r="U415" s="166"/>
      <c r="V415" s="96"/>
    </row>
    <row r="416" spans="1:22" ht="54" x14ac:dyDescent="0.25">
      <c r="A416" s="248">
        <v>4143</v>
      </c>
      <c r="B416" s="249"/>
      <c r="C416" s="249" t="s">
        <v>36</v>
      </c>
      <c r="D416" s="250" t="s">
        <v>1059</v>
      </c>
      <c r="E416" s="251">
        <v>2039982</v>
      </c>
      <c r="F416" s="252" t="s">
        <v>560</v>
      </c>
      <c r="G416" s="253" t="s">
        <v>1060</v>
      </c>
      <c r="H416" s="253" t="s">
        <v>990</v>
      </c>
      <c r="I416" s="251" t="s">
        <v>1061</v>
      </c>
      <c r="J416" s="254" t="s">
        <v>41</v>
      </c>
      <c r="K416" s="254" t="s">
        <v>41</v>
      </c>
      <c r="L416" s="255" t="str">
        <f>IF(N416&gt;0,K416,"na")</f>
        <v>na</v>
      </c>
      <c r="M416" s="256">
        <v>0</v>
      </c>
      <c r="N416" s="256">
        <v>100000000</v>
      </c>
      <c r="O416" s="256">
        <v>99498451</v>
      </c>
      <c r="P416" s="256">
        <v>99498451</v>
      </c>
      <c r="Q416" s="257">
        <f t="shared" si="39"/>
        <v>0.99498450999999999</v>
      </c>
      <c r="R416" s="257">
        <f t="shared" si="40"/>
        <v>0.99498450999999999</v>
      </c>
      <c r="S416" s="258">
        <v>42802</v>
      </c>
      <c r="T416" s="258">
        <v>43100</v>
      </c>
      <c r="U416" s="259" t="s">
        <v>1062</v>
      </c>
      <c r="V416" s="260"/>
    </row>
    <row r="417" spans="1:22" x14ac:dyDescent="0.25">
      <c r="B417" s="261"/>
      <c r="D417" s="261"/>
      <c r="E417" s="261"/>
      <c r="F417" s="261"/>
      <c r="G417" s="261"/>
      <c r="I417" s="261"/>
      <c r="J417" s="261"/>
      <c r="K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</row>
    <row r="418" spans="1:22" s="265" customFormat="1" ht="12.75" x14ac:dyDescent="0.25">
      <c r="A418" s="262"/>
      <c r="B418" s="262" t="s">
        <v>1063</v>
      </c>
      <c r="C418" s="262">
        <f>COUNTIF(C11:C416,"pr")</f>
        <v>107</v>
      </c>
      <c r="D418" s="262"/>
      <c r="E418" s="262" t="s">
        <v>1064</v>
      </c>
      <c r="F418" s="262"/>
      <c r="G418" s="262">
        <f>COUNTIF(L11:L416,"na")</f>
        <v>15</v>
      </c>
      <c r="H418" s="262"/>
      <c r="I418" s="262"/>
      <c r="J418" s="262"/>
      <c r="K418" s="262" t="s">
        <v>1065</v>
      </c>
      <c r="L418" s="263">
        <f>AVERAGE(L11:L416)</f>
        <v>0.11134893306162043</v>
      </c>
      <c r="M418" s="264">
        <f>M11+M13+M18+M21+M27+M30+M34+M40+M52+M57+M60+M66+M67+M70+M81+M82+M85+M88+M91+M92+M98+M102+M117+M126+M132+M135+M137+M141+M146+M147+M152+M159+M165+M169+M177+M181+M190+M196+M202+M205+M212+M216+M217+M222+M227+M229+M230+M231+M234+M235+M236+M237+M238+M239+M240+M241+M246+M249+M252+M257+M260+M261+M262+M263+M264+M265+M268+M269+M270+M271+M273+M274+M277+M275+M276+M279+M280+M284+M288+M292+M299+M300+M302+M308+M315+M320+M327+M332+M336+M340+M344+M349+M357+M361+M368+M375+M383+M390+M394+M400+M406+M410+M416</f>
        <v>658695087747</v>
      </c>
      <c r="N418" s="264">
        <f>N11+N13+N18+N17+N21+N27+N30+N34+N40+N51+N57+N60+N66+N67+N70+N81+N82+N85+N88+N91+N92+N98+N102+N117+N126+N132+N135+N137+N141+N146+N147+N152+N159+N165+N169+N174+N177+N181+N190+N196+N202+N205+N212+N216+N217+N222+N226+N229+N230+N231+N234+N235+N236+N237+N238+N239+N240+N241+N246+N249+N252+N257+N260+N261+N262+N263+N264+N265+N268+N269+N270+N271+N272+N273+N274+N275+N276+N277+N279+N280+N284+N288+N292+N299+N300+N302+N308+N315+N316+N320+N327+N332+N336+N340+N344+N349+N357+N361+N362+N368+N375+N383+N390+N394+N400+N406+N410+N416</f>
        <v>790492939944</v>
      </c>
      <c r="O418" s="264">
        <f>O11+O13+O17+O18+O21+O27+O30+O34+O40+O52+O57+O60+O66+O67+O70+O81+O82+O85+O88+O91+O92+O98+O102+O117+O126+O132+O135+O137+O141+O146+O147+O152+O159+O165+O169+O174+O181+O177+O190+O196+O202+O212+O205+O206+O216+O217+O222+O226+O229+O230+O231+O234+O235+O236+O237+O238+O239+O240+O241+O246+O249+O252+O257+O260+O261+O262+O263+O264+O265+O268+O269+O270+O271+O272+O273+O274+O275+O276+O277+O279+O280+O284+O288+O292+O299+O300+O302+O308+O315+O316+O320+O327+O332+O336+O340+O344+O349+O357+O361+O362+O368+O375+O383+O390+O394+O400+O406+O410+O416</f>
        <v>387834663328</v>
      </c>
      <c r="P418" s="264">
        <f>P11+P13+P17+P18+P21+P27+P30+P34+P40+P52+P57+P60+P66+P67+P70+P81+P82+P85+P88+P91+P92+P98+P102+P117+P126+P132+P135+P137+P141+P146+P147+P152+P159+P165+P169+P190+P174+P177+P181+P196+P202+P205+P206+P212+P216+P217+P222+P226+P229+P230+P231+P234+P235+P236+P237+P238+P239+P240+P241+P246+P249+P252+P257+P260+P261+P262+P263+P264+P265+P268+P269+P272+P270+P271+P273+P274+P275+P276+P277+P279+P280+P284+P288+P292+P299+P300+P302+P308+P315+P316+P320+P327+P332+P336+P340+P344+P349+P357+P361+P362+P368+P375+P383+P390+P394+P400+P406+P410+P416</f>
        <v>259642048716</v>
      </c>
      <c r="Q418" s="263">
        <f>O418/N418</f>
        <v>0.49062381677371458</v>
      </c>
      <c r="R418" s="263">
        <f>P418/N418</f>
        <v>0.32845587303334239</v>
      </c>
      <c r="S418" s="262"/>
      <c r="T418" s="262"/>
      <c r="U418" s="262"/>
      <c r="V418" s="262"/>
    </row>
    <row r="419" spans="1:22" x14ac:dyDescent="0.25">
      <c r="B419" s="261"/>
      <c r="D419" s="261"/>
      <c r="E419" s="261"/>
      <c r="F419" s="261"/>
      <c r="G419" s="261"/>
      <c r="I419" s="261"/>
      <c r="J419" s="261"/>
      <c r="K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</row>
    <row r="420" spans="1:22" x14ac:dyDescent="0.25">
      <c r="B420" s="261"/>
      <c r="D420" s="261"/>
      <c r="E420" s="261"/>
      <c r="F420" s="261"/>
      <c r="G420" s="261"/>
      <c r="I420" s="261"/>
      <c r="J420" s="261"/>
      <c r="K420" s="261"/>
      <c r="M420" s="264">
        <v>658695087747</v>
      </c>
      <c r="N420" s="264">
        <v>790492939944</v>
      </c>
      <c r="O420" s="264">
        <v>387834663328</v>
      </c>
      <c r="P420" s="264">
        <v>259642048716</v>
      </c>
      <c r="Q420" s="261"/>
      <c r="R420" s="261"/>
      <c r="S420" s="261"/>
      <c r="T420" s="261"/>
      <c r="U420" s="261"/>
      <c r="V420" s="261"/>
    </row>
  </sheetData>
  <mergeCells count="357">
    <mergeCell ref="A400:A403"/>
    <mergeCell ref="C400:C403"/>
    <mergeCell ref="D400:D403"/>
    <mergeCell ref="L400:L403"/>
    <mergeCell ref="V400:V403"/>
    <mergeCell ref="A410:A415"/>
    <mergeCell ref="C410:C415"/>
    <mergeCell ref="D410:D415"/>
    <mergeCell ref="L410:L415"/>
    <mergeCell ref="V410:V416"/>
    <mergeCell ref="A390:A392"/>
    <mergeCell ref="C390:C392"/>
    <mergeCell ref="D390:D392"/>
    <mergeCell ref="L390:L392"/>
    <mergeCell ref="V390:V393"/>
    <mergeCell ref="A394:A398"/>
    <mergeCell ref="L394:L398"/>
    <mergeCell ref="C395:C398"/>
    <mergeCell ref="D395:D398"/>
    <mergeCell ref="V395:V398"/>
    <mergeCell ref="A375:A378"/>
    <mergeCell ref="C375:C378"/>
    <mergeCell ref="D375:D378"/>
    <mergeCell ref="L375:L378"/>
    <mergeCell ref="V375:V378"/>
    <mergeCell ref="A383:A387"/>
    <mergeCell ref="C383:C387"/>
    <mergeCell ref="D383:D387"/>
    <mergeCell ref="L383:L387"/>
    <mergeCell ref="V383:V387"/>
    <mergeCell ref="A362:A365"/>
    <mergeCell ref="C362:C365"/>
    <mergeCell ref="D362:D365"/>
    <mergeCell ref="L362:L365"/>
    <mergeCell ref="V362:V366"/>
    <mergeCell ref="A368:A371"/>
    <mergeCell ref="C368:C371"/>
    <mergeCell ref="D368:D371"/>
    <mergeCell ref="L368:L371"/>
    <mergeCell ref="V368:V371"/>
    <mergeCell ref="A349:A355"/>
    <mergeCell ref="C349:C355"/>
    <mergeCell ref="D349:D355"/>
    <mergeCell ref="L349:L355"/>
    <mergeCell ref="V349:V355"/>
    <mergeCell ref="A357:A359"/>
    <mergeCell ref="C357:C359"/>
    <mergeCell ref="D357:D359"/>
    <mergeCell ref="L357:L359"/>
    <mergeCell ref="V357:V359"/>
    <mergeCell ref="A340:A342"/>
    <mergeCell ref="C340:C342"/>
    <mergeCell ref="D340:D342"/>
    <mergeCell ref="L340:L342"/>
    <mergeCell ref="V340:V342"/>
    <mergeCell ref="A344:A347"/>
    <mergeCell ref="C344:C347"/>
    <mergeCell ref="D344:D347"/>
    <mergeCell ref="L344:L347"/>
    <mergeCell ref="V344:V347"/>
    <mergeCell ref="A332:A335"/>
    <mergeCell ref="C332:C335"/>
    <mergeCell ref="D332:D335"/>
    <mergeCell ref="L332:L335"/>
    <mergeCell ref="V332:V335"/>
    <mergeCell ref="A336:A339"/>
    <mergeCell ref="C336:C339"/>
    <mergeCell ref="D336:D339"/>
    <mergeCell ref="L336:L339"/>
    <mergeCell ref="V336:V339"/>
    <mergeCell ref="A320:A325"/>
    <mergeCell ref="C320:C325"/>
    <mergeCell ref="D320:D325"/>
    <mergeCell ref="L320:L325"/>
    <mergeCell ref="V320:V325"/>
    <mergeCell ref="A327:A329"/>
    <mergeCell ref="C327:C329"/>
    <mergeCell ref="D327:D329"/>
    <mergeCell ref="L327:L329"/>
    <mergeCell ref="V327:V329"/>
    <mergeCell ref="A308:A314"/>
    <mergeCell ref="C308:C314"/>
    <mergeCell ref="D308:D314"/>
    <mergeCell ref="L308:L314"/>
    <mergeCell ref="V309:V315"/>
    <mergeCell ref="C316:C318"/>
    <mergeCell ref="D316:D318"/>
    <mergeCell ref="L316:L318"/>
    <mergeCell ref="V316:V318"/>
    <mergeCell ref="V292:V298"/>
    <mergeCell ref="A302:A306"/>
    <mergeCell ref="C302:C306"/>
    <mergeCell ref="D302:D306"/>
    <mergeCell ref="L302:L306"/>
    <mergeCell ref="V302:V306"/>
    <mergeCell ref="A284:A286"/>
    <mergeCell ref="C284:C286"/>
    <mergeCell ref="D284:D286"/>
    <mergeCell ref="L284:L286"/>
    <mergeCell ref="L288:L290"/>
    <mergeCell ref="A292:A298"/>
    <mergeCell ref="C292:C298"/>
    <mergeCell ref="D292:D298"/>
    <mergeCell ref="L292:L298"/>
    <mergeCell ref="A265:A267"/>
    <mergeCell ref="C265:C267"/>
    <mergeCell ref="D265:D267"/>
    <mergeCell ref="L265:L267"/>
    <mergeCell ref="V265:V267"/>
    <mergeCell ref="A280:A283"/>
    <mergeCell ref="C280:C283"/>
    <mergeCell ref="D280:D283"/>
    <mergeCell ref="L280:L283"/>
    <mergeCell ref="V280:V283"/>
    <mergeCell ref="A252:A256"/>
    <mergeCell ref="C252:C256"/>
    <mergeCell ref="D252:D256"/>
    <mergeCell ref="L252:L256"/>
    <mergeCell ref="V252:V256"/>
    <mergeCell ref="A257:A259"/>
    <mergeCell ref="C257:C259"/>
    <mergeCell ref="D257:D259"/>
    <mergeCell ref="L257:L259"/>
    <mergeCell ref="V257:V259"/>
    <mergeCell ref="A246:A248"/>
    <mergeCell ref="C246:C248"/>
    <mergeCell ref="D246:D248"/>
    <mergeCell ref="L246:L248"/>
    <mergeCell ref="V246:V248"/>
    <mergeCell ref="A249:A251"/>
    <mergeCell ref="C249:C251"/>
    <mergeCell ref="D249:D251"/>
    <mergeCell ref="L249:L251"/>
    <mergeCell ref="V249:V251"/>
    <mergeCell ref="A231:A233"/>
    <mergeCell ref="C231:C233"/>
    <mergeCell ref="L231:L233"/>
    <mergeCell ref="V231:V233"/>
    <mergeCell ref="D232:D233"/>
    <mergeCell ref="A241:A245"/>
    <mergeCell ref="C241:C245"/>
    <mergeCell ref="D241:D245"/>
    <mergeCell ref="L241:L245"/>
    <mergeCell ref="V241:V245"/>
    <mergeCell ref="A222:A225"/>
    <mergeCell ref="C222:C225"/>
    <mergeCell ref="D222:D225"/>
    <mergeCell ref="L222:L225"/>
    <mergeCell ref="V222:V228"/>
    <mergeCell ref="A226:A228"/>
    <mergeCell ref="C226:C228"/>
    <mergeCell ref="D226:D228"/>
    <mergeCell ref="L226:L228"/>
    <mergeCell ref="A212:A214"/>
    <mergeCell ref="C212:C214"/>
    <mergeCell ref="D212:D214"/>
    <mergeCell ref="L212:L214"/>
    <mergeCell ref="V212:V214"/>
    <mergeCell ref="A217:A221"/>
    <mergeCell ref="C217:C221"/>
    <mergeCell ref="D217:D221"/>
    <mergeCell ref="L217:L221"/>
    <mergeCell ref="V218:V221"/>
    <mergeCell ref="A202:A204"/>
    <mergeCell ref="C202:C204"/>
    <mergeCell ref="D202:D204"/>
    <mergeCell ref="L202:L204"/>
    <mergeCell ref="V202:V204"/>
    <mergeCell ref="A205:A210"/>
    <mergeCell ref="C205:C210"/>
    <mergeCell ref="D205:D210"/>
    <mergeCell ref="L205:L210"/>
    <mergeCell ref="V205:V210"/>
    <mergeCell ref="A190:A195"/>
    <mergeCell ref="C190:C195"/>
    <mergeCell ref="D190:D195"/>
    <mergeCell ref="L190:L195"/>
    <mergeCell ref="V190:V195"/>
    <mergeCell ref="A196:A200"/>
    <mergeCell ref="C196:C200"/>
    <mergeCell ref="D196:D200"/>
    <mergeCell ref="L196:L200"/>
    <mergeCell ref="V196:V200"/>
    <mergeCell ref="A177:A179"/>
    <mergeCell ref="C177:C179"/>
    <mergeCell ref="D177:D179"/>
    <mergeCell ref="L177:L179"/>
    <mergeCell ref="V177:V179"/>
    <mergeCell ref="A181:A187"/>
    <mergeCell ref="C181:C187"/>
    <mergeCell ref="D181:D187"/>
    <mergeCell ref="L181:L187"/>
    <mergeCell ref="V181:V187"/>
    <mergeCell ref="A169:A172"/>
    <mergeCell ref="C169:C172"/>
    <mergeCell ref="D169:D172"/>
    <mergeCell ref="L169:L172"/>
    <mergeCell ref="V169:V172"/>
    <mergeCell ref="C174:C176"/>
    <mergeCell ref="D174:D176"/>
    <mergeCell ref="L174:L176"/>
    <mergeCell ref="V174:V176"/>
    <mergeCell ref="C159:C163"/>
    <mergeCell ref="D159:D163"/>
    <mergeCell ref="L159:L163"/>
    <mergeCell ref="V159:V163"/>
    <mergeCell ref="A165:A167"/>
    <mergeCell ref="C165:C167"/>
    <mergeCell ref="D165:D167"/>
    <mergeCell ref="L165:L167"/>
    <mergeCell ref="V165:V167"/>
    <mergeCell ref="A147:A150"/>
    <mergeCell ref="C147:C150"/>
    <mergeCell ref="D147:D150"/>
    <mergeCell ref="L147:L150"/>
    <mergeCell ref="V147:V150"/>
    <mergeCell ref="A152:A158"/>
    <mergeCell ref="C152:C158"/>
    <mergeCell ref="D152:D158"/>
    <mergeCell ref="L152:L158"/>
    <mergeCell ref="V152:V158"/>
    <mergeCell ref="A137:A139"/>
    <mergeCell ref="C137:C139"/>
    <mergeCell ref="D137:D139"/>
    <mergeCell ref="L137:L139"/>
    <mergeCell ref="V137:V139"/>
    <mergeCell ref="A141:A143"/>
    <mergeCell ref="C141:C143"/>
    <mergeCell ref="D141:D143"/>
    <mergeCell ref="L141:L143"/>
    <mergeCell ref="V141:V143"/>
    <mergeCell ref="A132:A134"/>
    <mergeCell ref="B132:B134"/>
    <mergeCell ref="C132:C134"/>
    <mergeCell ref="D132:D134"/>
    <mergeCell ref="L132:L134"/>
    <mergeCell ref="V132:V134"/>
    <mergeCell ref="A117:A124"/>
    <mergeCell ref="C117:C124"/>
    <mergeCell ref="D117:D124"/>
    <mergeCell ref="L118:L124"/>
    <mergeCell ref="V118:V124"/>
    <mergeCell ref="A126:A130"/>
    <mergeCell ref="C126:C130"/>
    <mergeCell ref="D126:D130"/>
    <mergeCell ref="L126:L130"/>
    <mergeCell ref="V126:V130"/>
    <mergeCell ref="V101:V115"/>
    <mergeCell ref="A102:A115"/>
    <mergeCell ref="D102:D115"/>
    <mergeCell ref="L102:L115"/>
    <mergeCell ref="C103:C115"/>
    <mergeCell ref="U103:U105"/>
    <mergeCell ref="A92:A97"/>
    <mergeCell ref="C92:C97"/>
    <mergeCell ref="D92:D97"/>
    <mergeCell ref="L92:L97"/>
    <mergeCell ref="V92:V97"/>
    <mergeCell ref="A98:A100"/>
    <mergeCell ref="C98:C100"/>
    <mergeCell ref="D98:D100"/>
    <mergeCell ref="L98:L100"/>
    <mergeCell ref="V98:V100"/>
    <mergeCell ref="A85:A87"/>
    <mergeCell ref="C85:C87"/>
    <mergeCell ref="D85:D87"/>
    <mergeCell ref="L85:L87"/>
    <mergeCell ref="V85:V87"/>
    <mergeCell ref="A88:A90"/>
    <mergeCell ref="C88:C90"/>
    <mergeCell ref="D88:D90"/>
    <mergeCell ref="L88:L90"/>
    <mergeCell ref="V88:V90"/>
    <mergeCell ref="A70:A80"/>
    <mergeCell ref="C70:C80"/>
    <mergeCell ref="D70:D80"/>
    <mergeCell ref="L70:L80"/>
    <mergeCell ref="V70:V80"/>
    <mergeCell ref="A82:A84"/>
    <mergeCell ref="C82:C84"/>
    <mergeCell ref="D82:D84"/>
    <mergeCell ref="L82:L84"/>
    <mergeCell ref="V82:V84"/>
    <mergeCell ref="A60:A62"/>
    <mergeCell ref="C60:C62"/>
    <mergeCell ref="D60:D62"/>
    <mergeCell ref="L60:L62"/>
    <mergeCell ref="V60:V62"/>
    <mergeCell ref="A67:A69"/>
    <mergeCell ref="C67:C69"/>
    <mergeCell ref="D67:D69"/>
    <mergeCell ref="L67:L69"/>
    <mergeCell ref="V67:V69"/>
    <mergeCell ref="A40:A48"/>
    <mergeCell ref="C40:C48"/>
    <mergeCell ref="D40:D48"/>
    <mergeCell ref="L40:L48"/>
    <mergeCell ref="V40:V48"/>
    <mergeCell ref="A51:A56"/>
    <mergeCell ref="C51:C56"/>
    <mergeCell ref="D51:D56"/>
    <mergeCell ref="L51:L56"/>
    <mergeCell ref="V51:V57"/>
    <mergeCell ref="V29:V32"/>
    <mergeCell ref="A30:A32"/>
    <mergeCell ref="C30:C32"/>
    <mergeCell ref="D30:D32"/>
    <mergeCell ref="L30:L32"/>
    <mergeCell ref="A34:A36"/>
    <mergeCell ref="C34:C36"/>
    <mergeCell ref="D34:D36"/>
    <mergeCell ref="L34:L36"/>
    <mergeCell ref="V34:V36"/>
    <mergeCell ref="A18:A20"/>
    <mergeCell ref="C18:C20"/>
    <mergeCell ref="D18:D20"/>
    <mergeCell ref="L18:L20"/>
    <mergeCell ref="V18:V20"/>
    <mergeCell ref="A21:A24"/>
    <mergeCell ref="C21:C24"/>
    <mergeCell ref="D21:D24"/>
    <mergeCell ref="L21:L24"/>
    <mergeCell ref="V21:V23"/>
    <mergeCell ref="V5:V6"/>
    <mergeCell ref="A13:A15"/>
    <mergeCell ref="C13:C15"/>
    <mergeCell ref="D13:D15"/>
    <mergeCell ref="L13:L15"/>
    <mergeCell ref="V13:V15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4:V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V1"/>
    <mergeCell ref="A2:V2"/>
    <mergeCell ref="A3:B3"/>
    <mergeCell ref="C3:O3"/>
    <mergeCell ref="P3:R3"/>
    <mergeCell ref="S3:T3"/>
  </mergeCells>
  <conditionalFormatting sqref="E101:E115">
    <cfRule type="duplicateValues" dxfId="5" priority="6" stopIfTrue="1"/>
  </conditionalFormatting>
  <conditionalFormatting sqref="E118:E124">
    <cfRule type="duplicateValues" dxfId="4" priority="5" stopIfTrue="1"/>
  </conditionalFormatting>
  <conditionalFormatting sqref="E127:E130">
    <cfRule type="duplicateValues" dxfId="3" priority="4" stopIfTrue="1"/>
  </conditionalFormatting>
  <conditionalFormatting sqref="E190:E200">
    <cfRule type="duplicateValues" dxfId="2" priority="3" stopIfTrue="1"/>
  </conditionalFormatting>
  <conditionalFormatting sqref="E350:E355">
    <cfRule type="duplicateValues" dxfId="1" priority="2" stopIfTrue="1"/>
  </conditionalFormatting>
  <conditionalFormatting sqref="E410">
    <cfRule type="duplicateValues" dxfId="0" priority="1" stopIfTrue="1"/>
  </conditionalFormatting>
  <pageMargins left="0.511811023622047" right="0.511811023622047" top="0.78740157480314998" bottom="1.1811023622047201" header="0.78740157480314998" footer="0.78740157480314998"/>
  <pageSetup paperSize="529" scale="43" firstPageNumber="4" orientation="landscape" useFirstPageNumber="1" r:id="rId1"/>
  <headerFoot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4143 Educacion</vt:lpstr>
      <vt:lpstr>'4143 Educacion'!Área_de_impresión</vt:lpstr>
      <vt:lpstr>'4143 Educacion'!Títulos_a_imprimir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mascuntar</dc:creator>
  <cp:lastModifiedBy>mascuntar</cp:lastModifiedBy>
  <dcterms:created xsi:type="dcterms:W3CDTF">2017-10-10T20:59:37Z</dcterms:created>
  <dcterms:modified xsi:type="dcterms:W3CDTF">2017-10-10T21:08:33Z</dcterms:modified>
</cp:coreProperties>
</file>